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006\Desktop\"/>
    </mc:Choice>
  </mc:AlternateContent>
  <xr:revisionPtr revIDLastSave="0" documentId="8_{A237724C-14AE-4CF4-9CBA-EDCCB7D17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ремонта МУН 2025" sheetId="1" r:id="rId1"/>
    <sheet name="Перспективные объекты" sheetId="6" state="hidden" r:id="rId2"/>
    <sheet name="Финансирование" sheetId="5" state="hidden" r:id="rId3"/>
    <sheet name="Свод" sheetId="4" state="hidden" r:id="rId4"/>
  </sheets>
  <definedNames>
    <definedName name="_xlnm._FilterDatabase" localSheetId="0" hidden="1">'План ремонта МУН 2025'!$A$4:$BC$195</definedName>
    <definedName name="_xlnm._FilterDatabase" localSheetId="3" hidden="1">Свод!$B$4:$R$4</definedName>
    <definedName name="_xlnm._FilterDatabase" localSheetId="2" hidden="1">Финансирование!$B$3:$M$58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95" i="1" l="1"/>
  <c r="AE195" i="1"/>
  <c r="T195" i="1"/>
  <c r="W195" i="1" s="1"/>
  <c r="AP194" i="1"/>
  <c r="AE194" i="1"/>
  <c r="T194" i="1"/>
  <c r="W194" i="1" s="1"/>
  <c r="AP193" i="1"/>
  <c r="AE193" i="1"/>
  <c r="T193" i="1"/>
  <c r="W193" i="1" s="1"/>
  <c r="AP192" i="1"/>
  <c r="AE192" i="1"/>
  <c r="T192" i="1"/>
  <c r="W192" i="1" s="1"/>
  <c r="AP191" i="1"/>
  <c r="AE191" i="1"/>
  <c r="T191" i="1"/>
  <c r="W191" i="1" s="1"/>
  <c r="AP190" i="1"/>
  <c r="AE190" i="1"/>
  <c r="T190" i="1"/>
  <c r="W190" i="1" s="1"/>
  <c r="AP189" i="1"/>
  <c r="AE189" i="1"/>
  <c r="T189" i="1"/>
  <c r="W189" i="1" s="1"/>
  <c r="AP188" i="1"/>
  <c r="AE188" i="1"/>
  <c r="T188" i="1"/>
  <c r="W188" i="1" s="1"/>
  <c r="AP187" i="1"/>
  <c r="AE187" i="1"/>
  <c r="T187" i="1"/>
  <c r="V187" i="1" s="1"/>
  <c r="AP186" i="1"/>
  <c r="AE186" i="1"/>
  <c r="T186" i="1"/>
  <c r="V186" i="1" s="1"/>
  <c r="AP185" i="1"/>
  <c r="AE185" i="1"/>
  <c r="T185" i="1"/>
  <c r="W185" i="1" s="1"/>
  <c r="AP184" i="1"/>
  <c r="AE184" i="1"/>
  <c r="T184" i="1"/>
  <c r="W184" i="1" s="1"/>
  <c r="AP183" i="1"/>
  <c r="AE183" i="1"/>
  <c r="T183" i="1"/>
  <c r="W183" i="1" s="1"/>
  <c r="AP182" i="1"/>
  <c r="AE182" i="1"/>
  <c r="T182" i="1"/>
  <c r="W182" i="1" s="1"/>
  <c r="AP181" i="1"/>
  <c r="AE181" i="1"/>
  <c r="T181" i="1"/>
  <c r="W181" i="1" s="1"/>
  <c r="AP180" i="1"/>
  <c r="AE180" i="1"/>
  <c r="T180" i="1"/>
  <c r="W180" i="1" s="1"/>
  <c r="AP179" i="1"/>
  <c r="AE179" i="1"/>
  <c r="T179" i="1"/>
  <c r="W179" i="1" s="1"/>
  <c r="AP178" i="1"/>
  <c r="AE178" i="1"/>
  <c r="T178" i="1"/>
  <c r="W178" i="1" s="1"/>
  <c r="AP177" i="1"/>
  <c r="AE177" i="1"/>
  <c r="T177" i="1"/>
  <c r="W177" i="1" s="1"/>
  <c r="AP176" i="1"/>
  <c r="AE176" i="1"/>
  <c r="T176" i="1"/>
  <c r="W176" i="1" s="1"/>
  <c r="AP175" i="1"/>
  <c r="AE175" i="1"/>
  <c r="T175" i="1"/>
  <c r="V175" i="1" s="1"/>
  <c r="AP174" i="1"/>
  <c r="AE174" i="1"/>
  <c r="T174" i="1"/>
  <c r="V174" i="1" s="1"/>
  <c r="AP173" i="1"/>
  <c r="AE173" i="1"/>
  <c r="T173" i="1"/>
  <c r="V173" i="1" s="1"/>
  <c r="AP172" i="1"/>
  <c r="AE172" i="1"/>
  <c r="T172" i="1"/>
  <c r="W172" i="1" s="1"/>
  <c r="AP171" i="1"/>
  <c r="AE171" i="1"/>
  <c r="T171" i="1"/>
  <c r="W171" i="1" s="1"/>
  <c r="AP170" i="1"/>
  <c r="AE170" i="1"/>
  <c r="T170" i="1"/>
  <c r="W170" i="1" s="1"/>
  <c r="AP169" i="1"/>
  <c r="AE169" i="1"/>
  <c r="T169" i="1"/>
  <c r="W169" i="1" s="1"/>
  <c r="AP168" i="1"/>
  <c r="AE168" i="1"/>
  <c r="T168" i="1"/>
  <c r="W168" i="1" s="1"/>
  <c r="AP167" i="1"/>
  <c r="AE167" i="1"/>
  <c r="T167" i="1"/>
  <c r="V167" i="1" s="1"/>
  <c r="AP166" i="1"/>
  <c r="AE166" i="1"/>
  <c r="T166" i="1"/>
  <c r="W166" i="1" s="1"/>
  <c r="AP165" i="1"/>
  <c r="AE165" i="1"/>
  <c r="T165" i="1"/>
  <c r="V165" i="1" s="1"/>
  <c r="AP164" i="1"/>
  <c r="AE164" i="1"/>
  <c r="T164" i="1"/>
  <c r="W164" i="1" s="1"/>
  <c r="AP163" i="1"/>
  <c r="AE163" i="1"/>
  <c r="T163" i="1"/>
  <c r="V163" i="1" s="1"/>
  <c r="AP162" i="1"/>
  <c r="AE162" i="1"/>
  <c r="T162" i="1"/>
  <c r="V162" i="1" s="1"/>
  <c r="AP161" i="1"/>
  <c r="AE161" i="1"/>
  <c r="T161" i="1"/>
  <c r="V161" i="1" s="1"/>
  <c r="AP160" i="1"/>
  <c r="AE160" i="1"/>
  <c r="T160" i="1"/>
  <c r="W160" i="1" s="1"/>
  <c r="AP159" i="1"/>
  <c r="AE159" i="1"/>
  <c r="T159" i="1"/>
  <c r="W159" i="1" s="1"/>
  <c r="AP158" i="1"/>
  <c r="AE158" i="1"/>
  <c r="T158" i="1"/>
  <c r="W158" i="1" s="1"/>
  <c r="AP157" i="1"/>
  <c r="AE157" i="1"/>
  <c r="T157" i="1"/>
  <c r="W157" i="1" s="1"/>
  <c r="AP156" i="1"/>
  <c r="AE156" i="1"/>
  <c r="T156" i="1"/>
  <c r="W156" i="1" s="1"/>
  <c r="AP155" i="1"/>
  <c r="AE155" i="1"/>
  <c r="T155" i="1"/>
  <c r="V155" i="1" s="1"/>
  <c r="AP154" i="1"/>
  <c r="AE154" i="1"/>
  <c r="T154" i="1"/>
  <c r="W154" i="1" s="1"/>
  <c r="AP153" i="1"/>
  <c r="AE153" i="1"/>
  <c r="T153" i="1"/>
  <c r="V153" i="1" s="1"/>
  <c r="AP152" i="1"/>
  <c r="AE152" i="1"/>
  <c r="T152" i="1"/>
  <c r="W152" i="1" s="1"/>
  <c r="AP151" i="1"/>
  <c r="AE151" i="1"/>
  <c r="T151" i="1"/>
  <c r="V151" i="1" s="1"/>
  <c r="AP150" i="1"/>
  <c r="AE150" i="1"/>
  <c r="T150" i="1"/>
  <c r="V150" i="1" s="1"/>
  <c r="AP149" i="1"/>
  <c r="AE149" i="1"/>
  <c r="T149" i="1"/>
  <c r="V149" i="1" s="1"/>
  <c r="AP148" i="1"/>
  <c r="AE148" i="1"/>
  <c r="T148" i="1"/>
  <c r="W148" i="1" s="1"/>
  <c r="AP147" i="1"/>
  <c r="AE147" i="1"/>
  <c r="T147" i="1"/>
  <c r="W147" i="1" s="1"/>
  <c r="AP146" i="1"/>
  <c r="AE146" i="1"/>
  <c r="T146" i="1"/>
  <c r="W146" i="1" s="1"/>
  <c r="AP145" i="1"/>
  <c r="AE145" i="1"/>
  <c r="T145" i="1"/>
  <c r="W145" i="1" s="1"/>
  <c r="AP144" i="1"/>
  <c r="AE144" i="1"/>
  <c r="T144" i="1"/>
  <c r="W144" i="1" s="1"/>
  <c r="AP143" i="1"/>
  <c r="AE143" i="1"/>
  <c r="T143" i="1"/>
  <c r="V143" i="1" s="1"/>
  <c r="AP142" i="1"/>
  <c r="AE142" i="1"/>
  <c r="T142" i="1"/>
  <c r="W142" i="1" s="1"/>
  <c r="AP141" i="1"/>
  <c r="AE141" i="1"/>
  <c r="T141" i="1"/>
  <c r="W141" i="1" s="1"/>
  <c r="AP140" i="1"/>
  <c r="AE140" i="1"/>
  <c r="T140" i="1"/>
  <c r="W140" i="1" s="1"/>
  <c r="AP139" i="1"/>
  <c r="AE139" i="1"/>
  <c r="T139" i="1"/>
  <c r="V139" i="1" s="1"/>
  <c r="AP138" i="1"/>
  <c r="AE138" i="1"/>
  <c r="T138" i="1"/>
  <c r="V138" i="1" s="1"/>
  <c r="AP137" i="1"/>
  <c r="AE137" i="1"/>
  <c r="T137" i="1"/>
  <c r="W137" i="1" s="1"/>
  <c r="AP136" i="1"/>
  <c r="AE136" i="1"/>
  <c r="T136" i="1"/>
  <c r="W136" i="1" s="1"/>
  <c r="AP135" i="1"/>
  <c r="AE135" i="1"/>
  <c r="T135" i="1"/>
  <c r="W135" i="1" s="1"/>
  <c r="AP134" i="1"/>
  <c r="AE134" i="1"/>
  <c r="T134" i="1"/>
  <c r="W134" i="1" s="1"/>
  <c r="AP133" i="1"/>
  <c r="AE133" i="1"/>
  <c r="T133" i="1"/>
  <c r="W133" i="1" s="1"/>
  <c r="AP132" i="1"/>
  <c r="AE132" i="1"/>
  <c r="T132" i="1"/>
  <c r="W132" i="1" s="1"/>
  <c r="AP131" i="1"/>
  <c r="AE131" i="1"/>
  <c r="T131" i="1"/>
  <c r="W131" i="1" s="1"/>
  <c r="AP130" i="1"/>
  <c r="AE130" i="1"/>
  <c r="T130" i="1"/>
  <c r="W130" i="1" s="1"/>
  <c r="AP129" i="1"/>
  <c r="AE129" i="1"/>
  <c r="T129" i="1"/>
  <c r="W129" i="1" s="1"/>
  <c r="AP128" i="1"/>
  <c r="AE128" i="1"/>
  <c r="T128" i="1"/>
  <c r="W128" i="1" s="1"/>
  <c r="AP127" i="1"/>
  <c r="AE127" i="1"/>
  <c r="T127" i="1"/>
  <c r="V127" i="1" s="1"/>
  <c r="AP126" i="1"/>
  <c r="AE126" i="1"/>
  <c r="T126" i="1"/>
  <c r="V126" i="1" s="1"/>
  <c r="AP125" i="1"/>
  <c r="AE125" i="1"/>
  <c r="T125" i="1"/>
  <c r="V125" i="1" s="1"/>
  <c r="AP124" i="1"/>
  <c r="AE124" i="1"/>
  <c r="T124" i="1"/>
  <c r="W124" i="1" s="1"/>
  <c r="AP123" i="1"/>
  <c r="AE123" i="1"/>
  <c r="T123" i="1"/>
  <c r="W123" i="1" s="1"/>
  <c r="AP122" i="1"/>
  <c r="AE122" i="1"/>
  <c r="T122" i="1"/>
  <c r="W122" i="1" s="1"/>
  <c r="AP121" i="1"/>
  <c r="AE121" i="1"/>
  <c r="T121" i="1"/>
  <c r="W121" i="1" s="1"/>
  <c r="AP120" i="1"/>
  <c r="AE120" i="1"/>
  <c r="T120" i="1"/>
  <c r="W120" i="1" s="1"/>
  <c r="AX119" i="1"/>
  <c r="AP119" i="1"/>
  <c r="AE119" i="1"/>
  <c r="T119" i="1"/>
  <c r="V119" i="1" s="1"/>
  <c r="AP118" i="1"/>
  <c r="AE118" i="1"/>
  <c r="T118" i="1"/>
  <c r="V118" i="1" s="1"/>
  <c r="AX117" i="1"/>
  <c r="AP117" i="1"/>
  <c r="AE117" i="1"/>
  <c r="T117" i="1"/>
  <c r="V117" i="1" s="1"/>
  <c r="AP116" i="1"/>
  <c r="AE116" i="1"/>
  <c r="T116" i="1"/>
  <c r="V116" i="1" s="1"/>
  <c r="AX115" i="1"/>
  <c r="AP115" i="1"/>
  <c r="AE115" i="1"/>
  <c r="T115" i="1"/>
  <c r="W115" i="1" s="1"/>
  <c r="AP114" i="1"/>
  <c r="AE114" i="1"/>
  <c r="T114" i="1"/>
  <c r="W114" i="1" s="1"/>
  <c r="AP113" i="1"/>
  <c r="AE113" i="1"/>
  <c r="T113" i="1"/>
  <c r="W113" i="1" s="1"/>
  <c r="AP112" i="1"/>
  <c r="AE112" i="1"/>
  <c r="T112" i="1"/>
  <c r="W112" i="1" s="1"/>
  <c r="AP111" i="1"/>
  <c r="AE111" i="1"/>
  <c r="T111" i="1"/>
  <c r="W111" i="1" s="1"/>
  <c r="AP110" i="1"/>
  <c r="AE110" i="1"/>
  <c r="T110" i="1"/>
  <c r="W110" i="1" s="1"/>
  <c r="AZ109" i="1"/>
  <c r="AP109" i="1"/>
  <c r="AE109" i="1"/>
  <c r="T109" i="1"/>
  <c r="W109" i="1" s="1"/>
  <c r="AP108" i="1"/>
  <c r="AE108" i="1"/>
  <c r="T108" i="1"/>
  <c r="W108" i="1" s="1"/>
  <c r="AP107" i="1"/>
  <c r="AE107" i="1"/>
  <c r="T107" i="1"/>
  <c r="W107" i="1" s="1"/>
  <c r="AP106" i="1"/>
  <c r="AE106" i="1"/>
  <c r="T106" i="1"/>
  <c r="W106" i="1" s="1"/>
  <c r="AP105" i="1"/>
  <c r="AE105" i="1"/>
  <c r="T105" i="1"/>
  <c r="W105" i="1" s="1"/>
  <c r="AP104" i="1"/>
  <c r="AE104" i="1"/>
  <c r="T104" i="1"/>
  <c r="W104" i="1" s="1"/>
  <c r="AP103" i="1"/>
  <c r="AE103" i="1"/>
  <c r="T103" i="1"/>
  <c r="W103" i="1" s="1"/>
  <c r="AP102" i="1"/>
  <c r="AE102" i="1"/>
  <c r="T102" i="1"/>
  <c r="W102" i="1" s="1"/>
  <c r="AP101" i="1"/>
  <c r="AE101" i="1"/>
  <c r="T101" i="1"/>
  <c r="V101" i="1" s="1"/>
  <c r="AP100" i="1"/>
  <c r="AE100" i="1"/>
  <c r="T100" i="1"/>
  <c r="W100" i="1" s="1"/>
  <c r="AP99" i="1"/>
  <c r="AE99" i="1"/>
  <c r="T99" i="1"/>
  <c r="V99" i="1" s="1"/>
  <c r="AP98" i="1"/>
  <c r="AE98" i="1"/>
  <c r="T98" i="1"/>
  <c r="V98" i="1" s="1"/>
  <c r="AP97" i="1"/>
  <c r="AE97" i="1"/>
  <c r="T97" i="1"/>
  <c r="V97" i="1" s="1"/>
  <c r="AP96" i="1"/>
  <c r="AE96" i="1"/>
  <c r="T96" i="1"/>
  <c r="W96" i="1" s="1"/>
  <c r="AP95" i="1"/>
  <c r="AE95" i="1"/>
  <c r="T95" i="1"/>
  <c r="W95" i="1" s="1"/>
  <c r="AP94" i="1"/>
  <c r="AE94" i="1"/>
  <c r="T94" i="1"/>
  <c r="W94" i="1" s="1"/>
  <c r="AP93" i="1"/>
  <c r="AE93" i="1"/>
  <c r="T93" i="1"/>
  <c r="W93" i="1" s="1"/>
  <c r="AP92" i="1"/>
  <c r="AE92" i="1"/>
  <c r="T92" i="1"/>
  <c r="W92" i="1" s="1"/>
  <c r="AP91" i="1"/>
  <c r="AE91" i="1"/>
  <c r="T91" i="1"/>
  <c r="W91" i="1" s="1"/>
  <c r="AP90" i="1"/>
  <c r="AE90" i="1"/>
  <c r="T90" i="1"/>
  <c r="W90" i="1" s="1"/>
  <c r="AP89" i="1"/>
  <c r="AE89" i="1"/>
  <c r="T89" i="1"/>
  <c r="W89" i="1" s="1"/>
  <c r="AP88" i="1"/>
  <c r="AE88" i="1"/>
  <c r="T88" i="1"/>
  <c r="W88" i="1" s="1"/>
  <c r="AZ87" i="1"/>
  <c r="AP87" i="1"/>
  <c r="AE87" i="1"/>
  <c r="T87" i="1"/>
  <c r="W87" i="1" s="1"/>
  <c r="AP86" i="1"/>
  <c r="AE86" i="1"/>
  <c r="T86" i="1"/>
  <c r="W86" i="1" s="1"/>
  <c r="AZ85" i="1"/>
  <c r="AP85" i="1"/>
  <c r="AE85" i="1"/>
  <c r="T85" i="1"/>
  <c r="V85" i="1" s="1"/>
  <c r="AP84" i="1"/>
  <c r="AE84" i="1"/>
  <c r="T84" i="1"/>
  <c r="V84" i="1" s="1"/>
  <c r="AP83" i="1"/>
  <c r="AE83" i="1"/>
  <c r="T83" i="1"/>
  <c r="V83" i="1" s="1"/>
  <c r="AP82" i="1"/>
  <c r="AE82" i="1"/>
  <c r="T82" i="1"/>
  <c r="W82" i="1" s="1"/>
  <c r="AP81" i="1"/>
  <c r="AE81" i="1"/>
  <c r="T81" i="1"/>
  <c r="W81" i="1" s="1"/>
  <c r="AP80" i="1"/>
  <c r="AE80" i="1"/>
  <c r="T80" i="1"/>
  <c r="W80" i="1" s="1"/>
  <c r="AP79" i="1"/>
  <c r="AE79" i="1"/>
  <c r="T79" i="1"/>
  <c r="W79" i="1" s="1"/>
  <c r="AP78" i="1"/>
  <c r="AE78" i="1"/>
  <c r="T78" i="1"/>
  <c r="W78" i="1" s="1"/>
  <c r="AZ77" i="1"/>
  <c r="AP77" i="1"/>
  <c r="AE77" i="1"/>
  <c r="T77" i="1"/>
  <c r="V77" i="1" s="1"/>
  <c r="AZ76" i="1"/>
  <c r="AP76" i="1"/>
  <c r="AE76" i="1"/>
  <c r="T76" i="1"/>
  <c r="W76" i="1" s="1"/>
  <c r="AP75" i="1"/>
  <c r="AE75" i="1"/>
  <c r="T75" i="1"/>
  <c r="W75" i="1" s="1"/>
  <c r="AZ74" i="1"/>
  <c r="AP74" i="1"/>
  <c r="AE74" i="1"/>
  <c r="T74" i="1"/>
  <c r="W74" i="1" s="1"/>
  <c r="AP73" i="1"/>
  <c r="AE73" i="1"/>
  <c r="T73" i="1"/>
  <c r="W73" i="1" s="1"/>
  <c r="AP72" i="1"/>
  <c r="AE72" i="1"/>
  <c r="T72" i="1"/>
  <c r="W72" i="1" s="1"/>
  <c r="AP71" i="1"/>
  <c r="AE71" i="1"/>
  <c r="T71" i="1"/>
  <c r="W71" i="1" s="1"/>
  <c r="AP70" i="1"/>
  <c r="AE70" i="1"/>
  <c r="T70" i="1"/>
  <c r="W70" i="1" s="1"/>
  <c r="AP69" i="1"/>
  <c r="AE69" i="1"/>
  <c r="T69" i="1"/>
  <c r="W69" i="1" s="1"/>
  <c r="AP68" i="1"/>
  <c r="AE68" i="1"/>
  <c r="T68" i="1"/>
  <c r="V68" i="1" s="1"/>
  <c r="AP67" i="1"/>
  <c r="AE67" i="1"/>
  <c r="T67" i="1"/>
  <c r="W67" i="1" s="1"/>
  <c r="AP66" i="1"/>
  <c r="AE66" i="1"/>
  <c r="T66" i="1"/>
  <c r="W66" i="1" s="1"/>
  <c r="AP65" i="1"/>
  <c r="AE65" i="1"/>
  <c r="T65" i="1"/>
  <c r="W65" i="1" s="1"/>
  <c r="AP64" i="1"/>
  <c r="AE64" i="1"/>
  <c r="T64" i="1"/>
  <c r="V64" i="1" s="1"/>
  <c r="AP63" i="1"/>
  <c r="AE63" i="1"/>
  <c r="T63" i="1"/>
  <c r="V63" i="1" s="1"/>
  <c r="AP62" i="1"/>
  <c r="AE62" i="1"/>
  <c r="T62" i="1"/>
  <c r="W62" i="1" s="1"/>
  <c r="AP61" i="1"/>
  <c r="AE61" i="1"/>
  <c r="T61" i="1"/>
  <c r="W61" i="1" s="1"/>
  <c r="AP60" i="1"/>
  <c r="AE60" i="1"/>
  <c r="T60" i="1"/>
  <c r="W60" i="1" s="1"/>
  <c r="AP59" i="1"/>
  <c r="AE59" i="1"/>
  <c r="T59" i="1"/>
  <c r="W59" i="1" s="1"/>
  <c r="AP58" i="1"/>
  <c r="AE58" i="1"/>
  <c r="T58" i="1"/>
  <c r="W58" i="1" s="1"/>
  <c r="AP57" i="1"/>
  <c r="AE57" i="1"/>
  <c r="T57" i="1"/>
  <c r="W57" i="1" s="1"/>
  <c r="AP56" i="1"/>
  <c r="AE56" i="1"/>
  <c r="T56" i="1"/>
  <c r="W56" i="1" s="1"/>
  <c r="AP55" i="1"/>
  <c r="AE55" i="1"/>
  <c r="T55" i="1"/>
  <c r="W55" i="1" s="1"/>
  <c r="AP54" i="1"/>
  <c r="AE54" i="1"/>
  <c r="T54" i="1"/>
  <c r="W54" i="1" s="1"/>
  <c r="AP53" i="1"/>
  <c r="AE53" i="1"/>
  <c r="T53" i="1"/>
  <c r="W53" i="1" s="1"/>
  <c r="AP52" i="1"/>
  <c r="AE52" i="1"/>
  <c r="T52" i="1"/>
  <c r="V52" i="1" s="1"/>
  <c r="AP51" i="1"/>
  <c r="AE51" i="1"/>
  <c r="T51" i="1"/>
  <c r="V51" i="1" s="1"/>
  <c r="AP50" i="1"/>
  <c r="AE50" i="1"/>
  <c r="T50" i="1"/>
  <c r="W50" i="1" s="1"/>
  <c r="AP49" i="1"/>
  <c r="AE49" i="1"/>
  <c r="T49" i="1"/>
  <c r="W49" i="1" s="1"/>
  <c r="AP48" i="1"/>
  <c r="AE48" i="1"/>
  <c r="T48" i="1"/>
  <c r="W48" i="1" s="1"/>
  <c r="AP47" i="1"/>
  <c r="AE47" i="1"/>
  <c r="T47" i="1"/>
  <c r="W47" i="1" s="1"/>
  <c r="AP46" i="1"/>
  <c r="AE46" i="1"/>
  <c r="T46" i="1"/>
  <c r="W46" i="1" s="1"/>
  <c r="AP45" i="1"/>
  <c r="AE45" i="1"/>
  <c r="T45" i="1"/>
  <c r="W45" i="1" s="1"/>
  <c r="AP44" i="1"/>
  <c r="AE44" i="1"/>
  <c r="T44" i="1"/>
  <c r="W44" i="1" s="1"/>
  <c r="AP43" i="1"/>
  <c r="AE43" i="1"/>
  <c r="T43" i="1"/>
  <c r="W43" i="1" s="1"/>
  <c r="AP42" i="1"/>
  <c r="AE42" i="1"/>
  <c r="T42" i="1"/>
  <c r="W42" i="1" s="1"/>
  <c r="AP41" i="1"/>
  <c r="AE41" i="1"/>
  <c r="T41" i="1"/>
  <c r="V41" i="1" s="1"/>
  <c r="AP40" i="1"/>
  <c r="AE40" i="1"/>
  <c r="T40" i="1"/>
  <c r="V40" i="1" s="1"/>
  <c r="AP39" i="1"/>
  <c r="AE39" i="1"/>
  <c r="T39" i="1"/>
  <c r="V39" i="1" s="1"/>
  <c r="AP38" i="1"/>
  <c r="AE38" i="1"/>
  <c r="T38" i="1"/>
  <c r="W38" i="1" s="1"/>
  <c r="AP37" i="1"/>
  <c r="AE37" i="1"/>
  <c r="T37" i="1"/>
  <c r="W37" i="1" s="1"/>
  <c r="AP36" i="1"/>
  <c r="AE36" i="1"/>
  <c r="T36" i="1"/>
  <c r="W36" i="1" s="1"/>
  <c r="AP35" i="1"/>
  <c r="AE35" i="1"/>
  <c r="T35" i="1"/>
  <c r="W35" i="1" s="1"/>
  <c r="AP34" i="1"/>
  <c r="AE34" i="1"/>
  <c r="T34" i="1"/>
  <c r="W34" i="1" s="1"/>
  <c r="AP33" i="1"/>
  <c r="AE33" i="1"/>
  <c r="T33" i="1"/>
  <c r="W33" i="1" s="1"/>
  <c r="AP32" i="1"/>
  <c r="AE32" i="1"/>
  <c r="T32" i="1"/>
  <c r="W32" i="1" s="1"/>
  <c r="AP31" i="1"/>
  <c r="AE31" i="1"/>
  <c r="T31" i="1"/>
  <c r="W31" i="1" s="1"/>
  <c r="AP30" i="1"/>
  <c r="AE30" i="1"/>
  <c r="T30" i="1"/>
  <c r="W30" i="1" s="1"/>
  <c r="AP29" i="1"/>
  <c r="AE29" i="1"/>
  <c r="T29" i="1"/>
  <c r="W29" i="1" s="1"/>
  <c r="AP28" i="1"/>
  <c r="AE28" i="1"/>
  <c r="T28" i="1"/>
  <c r="V28" i="1" s="1"/>
  <c r="AP27" i="1"/>
  <c r="AE27" i="1"/>
  <c r="T27" i="1"/>
  <c r="V27" i="1" s="1"/>
  <c r="AP26" i="1"/>
  <c r="AE26" i="1"/>
  <c r="T26" i="1"/>
  <c r="W26" i="1" s="1"/>
  <c r="AP25" i="1"/>
  <c r="AE25" i="1"/>
  <c r="T25" i="1"/>
  <c r="W25" i="1" s="1"/>
  <c r="AP24" i="1"/>
  <c r="AE24" i="1"/>
  <c r="T24" i="1"/>
  <c r="W24" i="1" s="1"/>
  <c r="AP23" i="1"/>
  <c r="AE23" i="1"/>
  <c r="T23" i="1"/>
  <c r="W23" i="1" s="1"/>
  <c r="AP22" i="1"/>
  <c r="AE22" i="1"/>
  <c r="T22" i="1"/>
  <c r="W22" i="1" s="1"/>
  <c r="AP21" i="1"/>
  <c r="AE21" i="1"/>
  <c r="T21" i="1"/>
  <c r="W21" i="1" s="1"/>
  <c r="AP20" i="1"/>
  <c r="AE20" i="1"/>
  <c r="T20" i="1"/>
  <c r="W20" i="1" s="1"/>
  <c r="AP19" i="1"/>
  <c r="AE19" i="1"/>
  <c r="T19" i="1"/>
  <c r="V19" i="1" s="1"/>
  <c r="AP18" i="1"/>
  <c r="AE18" i="1"/>
  <c r="T18" i="1"/>
  <c r="W18" i="1" s="1"/>
  <c r="AP17" i="1"/>
  <c r="AE17" i="1"/>
  <c r="T17" i="1"/>
  <c r="V17" i="1" s="1"/>
  <c r="AP16" i="1"/>
  <c r="AE16" i="1"/>
  <c r="R16" i="1"/>
  <c r="T16" i="1" s="1"/>
  <c r="AP15" i="1"/>
  <c r="AE15" i="1"/>
  <c r="T15" i="1"/>
  <c r="W15" i="1" s="1"/>
  <c r="AP14" i="1"/>
  <c r="AE14" i="1"/>
  <c r="T14" i="1"/>
  <c r="W14" i="1" s="1"/>
  <c r="AP13" i="1"/>
  <c r="AE13" i="1"/>
  <c r="R13" i="1"/>
  <c r="T13" i="1" s="1"/>
  <c r="AP12" i="1"/>
  <c r="AE12" i="1"/>
  <c r="R12" i="1"/>
  <c r="T12" i="1" s="1"/>
  <c r="W12" i="1" s="1"/>
  <c r="AP11" i="1"/>
  <c r="AE11" i="1"/>
  <c r="R11" i="1"/>
  <c r="T11" i="1" s="1"/>
  <c r="AP10" i="1"/>
  <c r="AE10" i="1"/>
  <c r="R10" i="1"/>
  <c r="T10" i="1" s="1"/>
  <c r="W10" i="1" s="1"/>
  <c r="AP9" i="1"/>
  <c r="AE9" i="1"/>
  <c r="T9" i="1"/>
  <c r="V9" i="1" s="1"/>
  <c r="AP8" i="1"/>
  <c r="AE8" i="1"/>
  <c r="R8" i="1"/>
  <c r="T8" i="1" s="1"/>
  <c r="AP7" i="1"/>
  <c r="AE7" i="1"/>
  <c r="T7" i="1"/>
  <c r="W7" i="1" s="1"/>
  <c r="AP6" i="1"/>
  <c r="AE6" i="1"/>
  <c r="T6" i="1"/>
  <c r="W6" i="1" s="1"/>
  <c r="AP5" i="1"/>
  <c r="AE5" i="1"/>
  <c r="T5" i="1"/>
  <c r="W5" i="1" s="1"/>
  <c r="V192" i="1" l="1"/>
  <c r="V56" i="1"/>
  <c r="V54" i="1"/>
  <c r="V89" i="1"/>
  <c r="W149" i="1"/>
  <c r="W119" i="1"/>
  <c r="W101" i="1"/>
  <c r="W116" i="1"/>
  <c r="W167" i="1"/>
  <c r="W173" i="1"/>
  <c r="W99" i="1"/>
  <c r="V110" i="1"/>
  <c r="V92" i="1"/>
  <c r="W117" i="1"/>
  <c r="W143" i="1"/>
  <c r="V140" i="1"/>
  <c r="W41" i="1"/>
  <c r="V129" i="1"/>
  <c r="V180" i="1"/>
  <c r="V66" i="1"/>
  <c r="V79" i="1"/>
  <c r="V131" i="1"/>
  <c r="W153" i="1"/>
  <c r="W174" i="1"/>
  <c r="V164" i="1"/>
  <c r="W51" i="1"/>
  <c r="V90" i="1"/>
  <c r="W161" i="1"/>
  <c r="W19" i="1"/>
  <c r="V34" i="1"/>
  <c r="V70" i="1"/>
  <c r="W77" i="1"/>
  <c r="V111" i="1"/>
  <c r="W40" i="1"/>
  <c r="W98" i="1"/>
  <c r="W162" i="1"/>
  <c r="W165" i="1"/>
  <c r="V69" i="1"/>
  <c r="W17" i="1"/>
  <c r="V14" i="1"/>
  <c r="V32" i="1"/>
  <c r="W39" i="1"/>
  <c r="W68" i="1"/>
  <c r="V112" i="1"/>
  <c r="W155" i="1"/>
  <c r="V176" i="1"/>
  <c r="W187" i="1"/>
  <c r="V20" i="1"/>
  <c r="V78" i="1"/>
  <c r="V152" i="1"/>
  <c r="W27" i="1"/>
  <c r="V42" i="1"/>
  <c r="V57" i="1"/>
  <c r="W64" i="1"/>
  <c r="W85" i="1"/>
  <c r="V102" i="1"/>
  <c r="V144" i="1"/>
  <c r="V156" i="1"/>
  <c r="V168" i="1"/>
  <c r="V190" i="1"/>
  <c r="V30" i="1"/>
  <c r="V45" i="1"/>
  <c r="W52" i="1"/>
  <c r="V67" i="1"/>
  <c r="V76" i="1"/>
  <c r="V88" i="1"/>
  <c r="V93" i="1"/>
  <c r="V105" i="1"/>
  <c r="V120" i="1"/>
  <c r="V132" i="1"/>
  <c r="W139" i="1"/>
  <c r="W151" i="1"/>
  <c r="W163" i="1"/>
  <c r="W175" i="1"/>
  <c r="V193" i="1"/>
  <c r="V15" i="1"/>
  <c r="V18" i="1"/>
  <c r="V55" i="1"/>
  <c r="W97" i="1"/>
  <c r="V100" i="1"/>
  <c r="W127" i="1"/>
  <c r="V142" i="1"/>
  <c r="V178" i="1"/>
  <c r="V33" i="1"/>
  <c r="V130" i="1"/>
  <c r="V154" i="1"/>
  <c r="V166" i="1"/>
  <c r="V181" i="1"/>
  <c r="V188" i="1"/>
  <c r="W9" i="1"/>
  <c r="V21" i="1"/>
  <c r="W28" i="1"/>
  <c r="V43" i="1"/>
  <c r="V58" i="1"/>
  <c r="V65" i="1"/>
  <c r="W83" i="1"/>
  <c r="V91" i="1"/>
  <c r="V103" i="1"/>
  <c r="W118" i="1"/>
  <c r="V145" i="1"/>
  <c r="V157" i="1"/>
  <c r="V169" i="1"/>
  <c r="V191" i="1"/>
  <c r="V31" i="1"/>
  <c r="V46" i="1"/>
  <c r="V53" i="1"/>
  <c r="V86" i="1"/>
  <c r="V121" i="1"/>
  <c r="V133" i="1"/>
  <c r="W125" i="1"/>
  <c r="V128" i="1"/>
  <c r="V179" i="1"/>
  <c r="W186" i="1"/>
  <c r="V22" i="1"/>
  <c r="V29" i="1"/>
  <c r="V44" i="1"/>
  <c r="W63" i="1"/>
  <c r="V75" i="1"/>
  <c r="W84" i="1"/>
  <c r="V189" i="1"/>
  <c r="V104" i="1"/>
  <c r="W138" i="1"/>
  <c r="W150" i="1"/>
  <c r="W126" i="1"/>
  <c r="V141" i="1"/>
  <c r="V177" i="1"/>
  <c r="V11" i="1"/>
  <c r="W11" i="1"/>
  <c r="W8" i="1"/>
  <c r="V8" i="1"/>
  <c r="V13" i="1"/>
  <c r="W13" i="1"/>
  <c r="W16" i="1"/>
  <c r="V16" i="1"/>
  <c r="V7" i="1"/>
  <c r="V25" i="1"/>
  <c r="V37" i="1"/>
  <c r="V49" i="1"/>
  <c r="V61" i="1"/>
  <c r="V73" i="1"/>
  <c r="V82" i="1"/>
  <c r="V96" i="1"/>
  <c r="V108" i="1"/>
  <c r="V115" i="1"/>
  <c r="V124" i="1"/>
  <c r="V136" i="1"/>
  <c r="V148" i="1"/>
  <c r="V160" i="1"/>
  <c r="V172" i="1"/>
  <c r="V184" i="1"/>
  <c r="V23" i="1"/>
  <c r="V35" i="1"/>
  <c r="V47" i="1"/>
  <c r="V59" i="1"/>
  <c r="V71" i="1"/>
  <c r="V80" i="1"/>
  <c r="V87" i="1"/>
  <c r="V94" i="1"/>
  <c r="V106" i="1"/>
  <c r="V113" i="1"/>
  <c r="V122" i="1"/>
  <c r="V134" i="1"/>
  <c r="V146" i="1"/>
  <c r="V158" i="1"/>
  <c r="V170" i="1"/>
  <c r="V182" i="1"/>
  <c r="V194" i="1"/>
  <c r="V5" i="1"/>
  <c r="V10" i="1"/>
  <c r="V12" i="1"/>
  <c r="V26" i="1"/>
  <c r="V38" i="1"/>
  <c r="V50" i="1"/>
  <c r="V62" i="1"/>
  <c r="V74" i="1"/>
  <c r="V109" i="1"/>
  <c r="V137" i="1"/>
  <c r="V185" i="1"/>
  <c r="V6" i="1"/>
  <c r="V24" i="1"/>
  <c r="V36" i="1"/>
  <c r="V48" i="1"/>
  <c r="V60" i="1"/>
  <c r="V72" i="1"/>
  <c r="V81" i="1"/>
  <c r="V95" i="1"/>
  <c r="V107" i="1"/>
  <c r="V114" i="1"/>
  <c r="V123" i="1"/>
  <c r="V135" i="1"/>
  <c r="V147" i="1"/>
  <c r="V159" i="1"/>
  <c r="V171" i="1"/>
  <c r="V183" i="1"/>
  <c r="V195" i="1"/>
  <c r="U4" i="1" l="1"/>
  <c r="AE6" i="6" l="1"/>
  <c r="U6" i="6"/>
  <c r="W6" i="6" s="1"/>
  <c r="AE5" i="6"/>
  <c r="U5" i="6"/>
  <c r="W5" i="6" s="1"/>
  <c r="AD4" i="6"/>
  <c r="AB4" i="6"/>
  <c r="AA4" i="6"/>
  <c r="Z4" i="6"/>
  <c r="Y4" i="6"/>
  <c r="X4" i="6"/>
  <c r="U4" i="6"/>
  <c r="W4" i="6" s="1"/>
  <c r="T4" i="6"/>
  <c r="S4" i="6"/>
  <c r="N4" i="6"/>
  <c r="A4" i="6"/>
  <c r="AE4" i="6" l="1"/>
  <c r="V6" i="6"/>
  <c r="V5" i="6"/>
  <c r="V4" i="6" l="1"/>
  <c r="T4" i="1" l="1"/>
  <c r="I5" i="5"/>
  <c r="L5" i="5" s="1"/>
  <c r="I10" i="5"/>
  <c r="L10" i="5" s="1"/>
  <c r="I11" i="5"/>
  <c r="L11" i="5" s="1"/>
  <c r="I12" i="5"/>
  <c r="L12" i="5" s="1"/>
  <c r="I13" i="5"/>
  <c r="L13" i="5" s="1"/>
  <c r="I14" i="5"/>
  <c r="L14" i="5" s="1"/>
  <c r="I19" i="5"/>
  <c r="L19" i="5" s="1"/>
  <c r="I20" i="5"/>
  <c r="L20" i="5" s="1"/>
  <c r="I26" i="5"/>
  <c r="L26" i="5" s="1"/>
  <c r="I27" i="5"/>
  <c r="L27" i="5" s="1"/>
  <c r="I32" i="5"/>
  <c r="L32" i="5" s="1"/>
  <c r="I34" i="5"/>
  <c r="L34" i="5" s="1"/>
  <c r="I35" i="5"/>
  <c r="L35" i="5" s="1"/>
  <c r="I38" i="5"/>
  <c r="L38" i="5" s="1"/>
  <c r="I39" i="5"/>
  <c r="L39" i="5" s="1"/>
  <c r="I40" i="5"/>
  <c r="L40" i="5" s="1"/>
  <c r="I44" i="5"/>
  <c r="L44" i="5" s="1"/>
  <c r="I45" i="5"/>
  <c r="L45" i="5" s="1"/>
  <c r="I46" i="5"/>
  <c r="L46" i="5" s="1"/>
  <c r="I48" i="5"/>
  <c r="L48" i="5" s="1"/>
  <c r="I50" i="5"/>
  <c r="L50" i="5" s="1"/>
  <c r="I51" i="5"/>
  <c r="L51" i="5" s="1"/>
  <c r="I52" i="5"/>
  <c r="L52" i="5" s="1"/>
  <c r="I53" i="5"/>
  <c r="L53" i="5" s="1"/>
  <c r="I54" i="5"/>
  <c r="L54" i="5" s="1"/>
  <c r="I55" i="5"/>
  <c r="L55" i="5" s="1"/>
  <c r="I56" i="5"/>
  <c r="L56" i="5" s="1"/>
  <c r="I57" i="5"/>
  <c r="L57" i="5" s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V4" i="1" l="1"/>
  <c r="I25" i="5"/>
  <c r="L25" i="5" s="1"/>
  <c r="I21" i="5"/>
  <c r="L21" i="5" s="1"/>
  <c r="I30" i="5"/>
  <c r="L30" i="5" s="1"/>
  <c r="I6" i="5"/>
  <c r="L6" i="5" s="1"/>
  <c r="H6" i="5"/>
  <c r="H15" i="5"/>
  <c r="I15" i="5"/>
  <c r="L15" i="5" s="1"/>
  <c r="H53" i="5"/>
  <c r="I7" i="5"/>
  <c r="L7" i="5" s="1"/>
  <c r="H10" i="5"/>
  <c r="H26" i="5"/>
  <c r="I31" i="5"/>
  <c r="L31" i="5" s="1"/>
  <c r="H41" i="5"/>
  <c r="H51" i="5"/>
  <c r="I9" i="5"/>
  <c r="L9" i="5" s="1"/>
  <c r="I17" i="5"/>
  <c r="L17" i="5" s="1"/>
  <c r="I22" i="5"/>
  <c r="L22" i="5" s="1"/>
  <c r="H24" i="5"/>
  <c r="I24" i="5"/>
  <c r="L24" i="5" s="1"/>
  <c r="I33" i="5"/>
  <c r="L33" i="5" s="1"/>
  <c r="I43" i="5"/>
  <c r="L43" i="5" s="1"/>
  <c r="I29" i="5" l="1"/>
  <c r="L29" i="5" s="1"/>
  <c r="I36" i="5"/>
  <c r="L36" i="5" s="1"/>
  <c r="H32" i="5"/>
  <c r="J32" i="5" s="1"/>
  <c r="I49" i="5"/>
  <c r="L49" i="5" s="1"/>
  <c r="H11" i="5"/>
  <c r="J11" i="5" s="1"/>
  <c r="I18" i="5"/>
  <c r="L18" i="5" s="1"/>
  <c r="H17" i="5"/>
  <c r="J17" i="5" s="1"/>
  <c r="H43" i="5"/>
  <c r="K43" i="5" s="1"/>
  <c r="M43" i="5" s="1"/>
  <c r="H46" i="5"/>
  <c r="K46" i="5" s="1"/>
  <c r="M46" i="5" s="1"/>
  <c r="I41" i="5"/>
  <c r="L41" i="5" s="1"/>
  <c r="H39" i="5"/>
  <c r="K39" i="5" s="1"/>
  <c r="M39" i="5" s="1"/>
  <c r="H19" i="5"/>
  <c r="K19" i="5" s="1"/>
  <c r="M19" i="5" s="1"/>
  <c r="I8" i="5"/>
  <c r="L8" i="5" s="1"/>
  <c r="H33" i="5"/>
  <c r="K33" i="5" s="1"/>
  <c r="M33" i="5" s="1"/>
  <c r="H22" i="5"/>
  <c r="K22" i="5" s="1"/>
  <c r="M22" i="5" s="1"/>
  <c r="H30" i="5"/>
  <c r="K30" i="5" s="1"/>
  <c r="M30" i="5" s="1"/>
  <c r="J15" i="5"/>
  <c r="K15" i="5"/>
  <c r="M15" i="5" s="1"/>
  <c r="H35" i="5"/>
  <c r="H48" i="5"/>
  <c r="H12" i="5"/>
  <c r="H58" i="5"/>
  <c r="H37" i="5"/>
  <c r="H55" i="5"/>
  <c r="H44" i="5"/>
  <c r="K41" i="5"/>
  <c r="K6" i="5"/>
  <c r="J6" i="5"/>
  <c r="H56" i="5"/>
  <c r="H14" i="5"/>
  <c r="H45" i="5"/>
  <c r="I37" i="5"/>
  <c r="L37" i="5" s="1"/>
  <c r="H28" i="5"/>
  <c r="J24" i="5"/>
  <c r="K24" i="5"/>
  <c r="M24" i="5" s="1"/>
  <c r="H31" i="5"/>
  <c r="H18" i="5"/>
  <c r="H50" i="5"/>
  <c r="M6" i="5"/>
  <c r="I47" i="5"/>
  <c r="L47" i="5" s="1"/>
  <c r="I28" i="5"/>
  <c r="L28" i="5" s="1"/>
  <c r="K26" i="5"/>
  <c r="M26" i="5" s="1"/>
  <c r="J26" i="5"/>
  <c r="H40" i="5"/>
  <c r="H5" i="5"/>
  <c r="I16" i="5"/>
  <c r="L16" i="5" s="1"/>
  <c r="H20" i="5"/>
  <c r="K10" i="5"/>
  <c r="M10" i="5" s="1"/>
  <c r="J10" i="5"/>
  <c r="I42" i="5"/>
  <c r="L42" i="5" s="1"/>
  <c r="H27" i="5"/>
  <c r="H57" i="5"/>
  <c r="H42" i="5"/>
  <c r="I23" i="5"/>
  <c r="L23" i="5" s="1"/>
  <c r="H54" i="5"/>
  <c r="H36" i="5"/>
  <c r="H34" i="5"/>
  <c r="K53" i="5"/>
  <c r="M53" i="5" s="1"/>
  <c r="J53" i="5"/>
  <c r="H29" i="5"/>
  <c r="H13" i="5"/>
  <c r="H25" i="5"/>
  <c r="H9" i="5"/>
  <c r="H52" i="5"/>
  <c r="H21" i="5"/>
  <c r="I58" i="5"/>
  <c r="L58" i="5" s="1"/>
  <c r="J51" i="5"/>
  <c r="K51" i="5"/>
  <c r="M51" i="5" s="1"/>
  <c r="H38" i="5"/>
  <c r="H8" i="5"/>
  <c r="H49" i="5"/>
  <c r="H47" i="5"/>
  <c r="H23" i="5"/>
  <c r="K32" i="5" l="1"/>
  <c r="M32" i="5" s="1"/>
  <c r="K11" i="5"/>
  <c r="M11" i="5" s="1"/>
  <c r="J46" i="5"/>
  <c r="J41" i="5"/>
  <c r="J39" i="5"/>
  <c r="J43" i="5"/>
  <c r="J19" i="5"/>
  <c r="J30" i="5"/>
  <c r="J33" i="5"/>
  <c r="K17" i="5"/>
  <c r="M17" i="5" s="1"/>
  <c r="J22" i="5"/>
  <c r="M41" i="5"/>
  <c r="K31" i="5"/>
  <c r="M31" i="5" s="1"/>
  <c r="J31" i="5"/>
  <c r="K44" i="5"/>
  <c r="M44" i="5" s="1"/>
  <c r="J44" i="5"/>
  <c r="K21" i="5"/>
  <c r="M21" i="5" s="1"/>
  <c r="J21" i="5"/>
  <c r="K5" i="5"/>
  <c r="M5" i="5" s="1"/>
  <c r="J5" i="5"/>
  <c r="K55" i="5"/>
  <c r="M55" i="5" s="1"/>
  <c r="J55" i="5"/>
  <c r="J52" i="5"/>
  <c r="K52" i="5"/>
  <c r="M52" i="5" s="1"/>
  <c r="K40" i="5"/>
  <c r="M40" i="5" s="1"/>
  <c r="J40" i="5"/>
  <c r="J37" i="5"/>
  <c r="K37" i="5"/>
  <c r="M37" i="5" s="1"/>
  <c r="K34" i="5"/>
  <c r="M34" i="5" s="1"/>
  <c r="J34" i="5"/>
  <c r="J28" i="5"/>
  <c r="K28" i="5"/>
  <c r="M28" i="5" s="1"/>
  <c r="K58" i="5"/>
  <c r="M58" i="5" s="1"/>
  <c r="J58" i="5"/>
  <c r="J49" i="5"/>
  <c r="K49" i="5"/>
  <c r="M49" i="5" s="1"/>
  <c r="J36" i="5"/>
  <c r="K36" i="5"/>
  <c r="M36" i="5" s="1"/>
  <c r="K57" i="5"/>
  <c r="M57" i="5" s="1"/>
  <c r="J57" i="5"/>
  <c r="K54" i="5"/>
  <c r="M54" i="5" s="1"/>
  <c r="J54" i="5"/>
  <c r="K45" i="5"/>
  <c r="M45" i="5" s="1"/>
  <c r="J45" i="5"/>
  <c r="J12" i="5"/>
  <c r="K12" i="5"/>
  <c r="M12" i="5" s="1"/>
  <c r="K9" i="5"/>
  <c r="M9" i="5" s="1"/>
  <c r="J9" i="5"/>
  <c r="J25" i="5"/>
  <c r="K25" i="5"/>
  <c r="M25" i="5" s="1"/>
  <c r="K14" i="5"/>
  <c r="M14" i="5" s="1"/>
  <c r="J14" i="5"/>
  <c r="J23" i="5"/>
  <c r="K23" i="5"/>
  <c r="M23" i="5" s="1"/>
  <c r="J13" i="5"/>
  <c r="K13" i="5"/>
  <c r="M13" i="5" s="1"/>
  <c r="J56" i="5"/>
  <c r="K56" i="5"/>
  <c r="M56" i="5" s="1"/>
  <c r="J47" i="5"/>
  <c r="K47" i="5"/>
  <c r="M47" i="5" s="1"/>
  <c r="J29" i="5"/>
  <c r="K29" i="5"/>
  <c r="M29" i="5" s="1"/>
  <c r="K48" i="5"/>
  <c r="M48" i="5" s="1"/>
  <c r="J48" i="5"/>
  <c r="K8" i="5"/>
  <c r="M8" i="5" s="1"/>
  <c r="J8" i="5"/>
  <c r="K20" i="5"/>
  <c r="M20" i="5" s="1"/>
  <c r="J20" i="5"/>
  <c r="J35" i="5"/>
  <c r="K35" i="5"/>
  <c r="M35" i="5" s="1"/>
  <c r="K27" i="5"/>
  <c r="M27" i="5" s="1"/>
  <c r="J27" i="5"/>
  <c r="J42" i="5"/>
  <c r="K42" i="5"/>
  <c r="M42" i="5" s="1"/>
  <c r="J50" i="5"/>
  <c r="K50" i="5"/>
  <c r="M50" i="5" s="1"/>
  <c r="J38" i="5"/>
  <c r="K38" i="5"/>
  <c r="M38" i="5" s="1"/>
  <c r="K18" i="5"/>
  <c r="M18" i="5" s="1"/>
  <c r="J18" i="5"/>
  <c r="R59" i="4" l="1"/>
  <c r="N59" i="4"/>
  <c r="M59" i="4"/>
  <c r="I59" i="4"/>
  <c r="H59" i="4"/>
  <c r="F59" i="4"/>
  <c r="D59" i="4"/>
  <c r="R58" i="4"/>
  <c r="O58" i="4"/>
  <c r="P58" i="4" s="1"/>
  <c r="N58" i="4"/>
  <c r="M58" i="4"/>
  <c r="J58" i="4"/>
  <c r="K58" i="4" s="1"/>
  <c r="I58" i="4"/>
  <c r="H58" i="4"/>
  <c r="F58" i="4"/>
  <c r="E58" i="4"/>
  <c r="D58" i="4"/>
  <c r="R57" i="4"/>
  <c r="O57" i="4"/>
  <c r="P57" i="4" s="1"/>
  <c r="N57" i="4"/>
  <c r="M57" i="4"/>
  <c r="I57" i="4"/>
  <c r="H57" i="4"/>
  <c r="F57" i="4"/>
  <c r="D57" i="4"/>
  <c r="R56" i="4"/>
  <c r="O56" i="4"/>
  <c r="P56" i="4" s="1"/>
  <c r="N56" i="4"/>
  <c r="M56" i="4"/>
  <c r="I56" i="4"/>
  <c r="H56" i="4"/>
  <c r="F56" i="4"/>
  <c r="D56" i="4"/>
  <c r="R55" i="4"/>
  <c r="O55" i="4"/>
  <c r="P55" i="4" s="1"/>
  <c r="N55" i="4"/>
  <c r="M55" i="4"/>
  <c r="I55" i="4"/>
  <c r="H55" i="4"/>
  <c r="F55" i="4"/>
  <c r="D55" i="4"/>
  <c r="R54" i="4"/>
  <c r="O54" i="4"/>
  <c r="P54" i="4" s="1"/>
  <c r="N54" i="4"/>
  <c r="M54" i="4"/>
  <c r="I54" i="4"/>
  <c r="H54" i="4"/>
  <c r="F54" i="4"/>
  <c r="D54" i="4"/>
  <c r="R53" i="4"/>
  <c r="O53" i="4"/>
  <c r="P53" i="4" s="1"/>
  <c r="N53" i="4"/>
  <c r="M53" i="4"/>
  <c r="I53" i="4"/>
  <c r="H53" i="4"/>
  <c r="F53" i="4"/>
  <c r="D53" i="4"/>
  <c r="R52" i="4"/>
  <c r="O52" i="4"/>
  <c r="P52" i="4" s="1"/>
  <c r="N52" i="4"/>
  <c r="M52" i="4"/>
  <c r="I52" i="4"/>
  <c r="H52" i="4"/>
  <c r="F52" i="4"/>
  <c r="D52" i="4"/>
  <c r="R51" i="4"/>
  <c r="O51" i="4"/>
  <c r="P51" i="4" s="1"/>
  <c r="N51" i="4"/>
  <c r="M51" i="4"/>
  <c r="I51" i="4"/>
  <c r="H51" i="4"/>
  <c r="F51" i="4"/>
  <c r="D51" i="4"/>
  <c r="R50" i="4"/>
  <c r="N50" i="4"/>
  <c r="M50" i="4"/>
  <c r="I50" i="4"/>
  <c r="H50" i="4"/>
  <c r="F50" i="4"/>
  <c r="D50" i="4"/>
  <c r="R49" i="4"/>
  <c r="O49" i="4"/>
  <c r="P49" i="4" s="1"/>
  <c r="N49" i="4"/>
  <c r="M49" i="4"/>
  <c r="I49" i="4"/>
  <c r="H49" i="4"/>
  <c r="F49" i="4"/>
  <c r="D49" i="4"/>
  <c r="R48" i="4"/>
  <c r="N48" i="4"/>
  <c r="M48" i="4"/>
  <c r="I48" i="4"/>
  <c r="H48" i="4"/>
  <c r="F48" i="4"/>
  <c r="D48" i="4"/>
  <c r="R47" i="4"/>
  <c r="O47" i="4"/>
  <c r="P47" i="4" s="1"/>
  <c r="N47" i="4"/>
  <c r="M47" i="4"/>
  <c r="I47" i="4"/>
  <c r="H47" i="4"/>
  <c r="F47" i="4"/>
  <c r="D47" i="4"/>
  <c r="R46" i="4"/>
  <c r="O46" i="4"/>
  <c r="P46" i="4" s="1"/>
  <c r="N46" i="4"/>
  <c r="M46" i="4"/>
  <c r="I46" i="4"/>
  <c r="H46" i="4"/>
  <c r="F46" i="4"/>
  <c r="D46" i="4"/>
  <c r="R45" i="4"/>
  <c r="O45" i="4"/>
  <c r="P45" i="4" s="1"/>
  <c r="N45" i="4"/>
  <c r="M45" i="4"/>
  <c r="I45" i="4"/>
  <c r="H45" i="4"/>
  <c r="F45" i="4"/>
  <c r="D45" i="4"/>
  <c r="R44" i="4"/>
  <c r="N44" i="4"/>
  <c r="M44" i="4"/>
  <c r="I44" i="4"/>
  <c r="H44" i="4"/>
  <c r="F44" i="4"/>
  <c r="D44" i="4"/>
  <c r="R43" i="4"/>
  <c r="N43" i="4"/>
  <c r="M43" i="4"/>
  <c r="I43" i="4"/>
  <c r="H43" i="4"/>
  <c r="F43" i="4"/>
  <c r="D43" i="4"/>
  <c r="R42" i="4"/>
  <c r="N42" i="4"/>
  <c r="M42" i="4"/>
  <c r="I42" i="4"/>
  <c r="H42" i="4"/>
  <c r="F42" i="4"/>
  <c r="D42" i="4"/>
  <c r="R41" i="4"/>
  <c r="O41" i="4"/>
  <c r="P41" i="4" s="1"/>
  <c r="N41" i="4"/>
  <c r="M41" i="4"/>
  <c r="I41" i="4"/>
  <c r="H41" i="4"/>
  <c r="F41" i="4"/>
  <c r="D41" i="4"/>
  <c r="R40" i="4"/>
  <c r="O40" i="4"/>
  <c r="P40" i="4" s="1"/>
  <c r="N40" i="4"/>
  <c r="M40" i="4"/>
  <c r="I40" i="4"/>
  <c r="H40" i="4"/>
  <c r="F40" i="4"/>
  <c r="D40" i="4"/>
  <c r="R39" i="4"/>
  <c r="O39" i="4"/>
  <c r="P39" i="4" s="1"/>
  <c r="N39" i="4"/>
  <c r="M39" i="4"/>
  <c r="I39" i="4"/>
  <c r="H39" i="4"/>
  <c r="F39" i="4"/>
  <c r="D39" i="4"/>
  <c r="R38" i="4"/>
  <c r="N38" i="4"/>
  <c r="M38" i="4"/>
  <c r="I38" i="4"/>
  <c r="H38" i="4"/>
  <c r="F38" i="4"/>
  <c r="D38" i="4"/>
  <c r="R37" i="4"/>
  <c r="N37" i="4"/>
  <c r="M37" i="4"/>
  <c r="I37" i="4"/>
  <c r="H37" i="4"/>
  <c r="F37" i="4"/>
  <c r="D37" i="4"/>
  <c r="R36" i="4"/>
  <c r="O36" i="4"/>
  <c r="P36" i="4" s="1"/>
  <c r="N36" i="4"/>
  <c r="M36" i="4"/>
  <c r="I36" i="4"/>
  <c r="H36" i="4"/>
  <c r="F36" i="4"/>
  <c r="D36" i="4"/>
  <c r="R35" i="4"/>
  <c r="O35" i="4"/>
  <c r="P35" i="4" s="1"/>
  <c r="N35" i="4"/>
  <c r="M35" i="4"/>
  <c r="I35" i="4"/>
  <c r="H35" i="4"/>
  <c r="F35" i="4"/>
  <c r="D35" i="4"/>
  <c r="R34" i="4"/>
  <c r="N34" i="4"/>
  <c r="M34" i="4"/>
  <c r="I34" i="4"/>
  <c r="H34" i="4"/>
  <c r="F34" i="4"/>
  <c r="D34" i="4"/>
  <c r="R33" i="4"/>
  <c r="O33" i="4"/>
  <c r="P33" i="4" s="1"/>
  <c r="N33" i="4"/>
  <c r="M33" i="4"/>
  <c r="I33" i="4"/>
  <c r="H33" i="4"/>
  <c r="F33" i="4"/>
  <c r="D33" i="4"/>
  <c r="R32" i="4"/>
  <c r="N32" i="4"/>
  <c r="M32" i="4"/>
  <c r="I32" i="4"/>
  <c r="H32" i="4"/>
  <c r="F32" i="4"/>
  <c r="D32" i="4"/>
  <c r="R31" i="4"/>
  <c r="N31" i="4"/>
  <c r="M31" i="4"/>
  <c r="I31" i="4"/>
  <c r="H31" i="4"/>
  <c r="F31" i="4"/>
  <c r="D31" i="4"/>
  <c r="R30" i="4"/>
  <c r="N30" i="4"/>
  <c r="M30" i="4"/>
  <c r="I30" i="4"/>
  <c r="H30" i="4"/>
  <c r="F30" i="4"/>
  <c r="D30" i="4"/>
  <c r="R29" i="4"/>
  <c r="N29" i="4"/>
  <c r="M29" i="4"/>
  <c r="I29" i="4"/>
  <c r="H29" i="4"/>
  <c r="F29" i="4"/>
  <c r="D29" i="4"/>
  <c r="R28" i="4"/>
  <c r="O28" i="4"/>
  <c r="P28" i="4" s="1"/>
  <c r="N28" i="4"/>
  <c r="M28" i="4"/>
  <c r="I28" i="4"/>
  <c r="H28" i="4"/>
  <c r="F28" i="4"/>
  <c r="D28" i="4"/>
  <c r="R27" i="4"/>
  <c r="O27" i="4"/>
  <c r="P27" i="4" s="1"/>
  <c r="N27" i="4"/>
  <c r="M27" i="4"/>
  <c r="J27" i="4"/>
  <c r="K27" i="4" s="1"/>
  <c r="I27" i="4"/>
  <c r="H27" i="4"/>
  <c r="F27" i="4"/>
  <c r="E27" i="4"/>
  <c r="D27" i="4"/>
  <c r="R26" i="4"/>
  <c r="N26" i="4"/>
  <c r="M26" i="4"/>
  <c r="I26" i="4"/>
  <c r="H26" i="4"/>
  <c r="F26" i="4"/>
  <c r="D26" i="4"/>
  <c r="R25" i="4"/>
  <c r="N25" i="4"/>
  <c r="M25" i="4"/>
  <c r="I25" i="4"/>
  <c r="H25" i="4"/>
  <c r="F25" i="4"/>
  <c r="D25" i="4"/>
  <c r="R24" i="4"/>
  <c r="N24" i="4"/>
  <c r="M24" i="4"/>
  <c r="I24" i="4"/>
  <c r="H24" i="4"/>
  <c r="F24" i="4"/>
  <c r="D24" i="4"/>
  <c r="R23" i="4"/>
  <c r="N23" i="4"/>
  <c r="M23" i="4"/>
  <c r="J23" i="4"/>
  <c r="K23" i="4" s="1"/>
  <c r="I23" i="4"/>
  <c r="H23" i="4"/>
  <c r="F23" i="4"/>
  <c r="D23" i="4"/>
  <c r="R22" i="4"/>
  <c r="N22" i="4"/>
  <c r="M22" i="4"/>
  <c r="I22" i="4"/>
  <c r="H22" i="4"/>
  <c r="F22" i="4"/>
  <c r="D22" i="4"/>
  <c r="R21" i="4"/>
  <c r="O21" i="4"/>
  <c r="P21" i="4" s="1"/>
  <c r="N21" i="4"/>
  <c r="M21" i="4"/>
  <c r="I21" i="4"/>
  <c r="H21" i="4"/>
  <c r="F21" i="4"/>
  <c r="D21" i="4"/>
  <c r="R20" i="4"/>
  <c r="O20" i="4"/>
  <c r="P20" i="4" s="1"/>
  <c r="N20" i="4"/>
  <c r="M20" i="4"/>
  <c r="I20" i="4"/>
  <c r="H20" i="4"/>
  <c r="F20" i="4"/>
  <c r="D20" i="4"/>
  <c r="R19" i="4"/>
  <c r="N19" i="4"/>
  <c r="M19" i="4"/>
  <c r="I19" i="4"/>
  <c r="H19" i="4"/>
  <c r="F19" i="4"/>
  <c r="D19" i="4"/>
  <c r="R18" i="4"/>
  <c r="N18" i="4"/>
  <c r="M18" i="4"/>
  <c r="I18" i="4"/>
  <c r="H18" i="4"/>
  <c r="F18" i="4"/>
  <c r="D18" i="4"/>
  <c r="R17" i="4"/>
  <c r="N17" i="4"/>
  <c r="M17" i="4"/>
  <c r="I17" i="4"/>
  <c r="H17" i="4"/>
  <c r="F17" i="4"/>
  <c r="D17" i="4"/>
  <c r="R16" i="4"/>
  <c r="N16" i="4"/>
  <c r="M16" i="4"/>
  <c r="I16" i="4"/>
  <c r="H16" i="4"/>
  <c r="F16" i="4"/>
  <c r="D16" i="4"/>
  <c r="R15" i="4"/>
  <c r="O15" i="4"/>
  <c r="P15" i="4" s="1"/>
  <c r="N15" i="4"/>
  <c r="M15" i="4"/>
  <c r="I15" i="4"/>
  <c r="H15" i="4"/>
  <c r="F15" i="4"/>
  <c r="D15" i="4"/>
  <c r="R14" i="4"/>
  <c r="O14" i="4"/>
  <c r="P14" i="4" s="1"/>
  <c r="N14" i="4"/>
  <c r="M14" i="4"/>
  <c r="I14" i="4"/>
  <c r="H14" i="4"/>
  <c r="F14" i="4"/>
  <c r="D14" i="4"/>
  <c r="R13" i="4"/>
  <c r="O13" i="4"/>
  <c r="P13" i="4" s="1"/>
  <c r="N13" i="4"/>
  <c r="M13" i="4"/>
  <c r="I13" i="4"/>
  <c r="H13" i="4"/>
  <c r="F13" i="4"/>
  <c r="D13" i="4"/>
  <c r="R12" i="4"/>
  <c r="O12" i="4"/>
  <c r="P12" i="4" s="1"/>
  <c r="N12" i="4"/>
  <c r="M12" i="4"/>
  <c r="I12" i="4"/>
  <c r="H12" i="4"/>
  <c r="F12" i="4"/>
  <c r="D12" i="4"/>
  <c r="R11" i="4"/>
  <c r="O11" i="4"/>
  <c r="P11" i="4" s="1"/>
  <c r="N11" i="4"/>
  <c r="M11" i="4"/>
  <c r="I11" i="4"/>
  <c r="H11" i="4"/>
  <c r="F11" i="4"/>
  <c r="D11" i="4"/>
  <c r="R10" i="4"/>
  <c r="O10" i="4"/>
  <c r="P10" i="4" s="1"/>
  <c r="N10" i="4"/>
  <c r="M10" i="4"/>
  <c r="I10" i="4"/>
  <c r="H10" i="4"/>
  <c r="F10" i="4"/>
  <c r="D10" i="4"/>
  <c r="R9" i="4"/>
  <c r="N9" i="4"/>
  <c r="M9" i="4"/>
  <c r="I9" i="4"/>
  <c r="H9" i="4"/>
  <c r="F9" i="4"/>
  <c r="D9" i="4"/>
  <c r="R8" i="4"/>
  <c r="N8" i="4"/>
  <c r="M8" i="4"/>
  <c r="I8" i="4"/>
  <c r="H8" i="4"/>
  <c r="F8" i="4"/>
  <c r="D8" i="4"/>
  <c r="R7" i="4"/>
  <c r="N7" i="4"/>
  <c r="M7" i="4"/>
  <c r="I7" i="4"/>
  <c r="H7" i="4"/>
  <c r="F7" i="4"/>
  <c r="D7" i="4"/>
  <c r="R6" i="4"/>
  <c r="O6" i="4"/>
  <c r="P6" i="4" s="1"/>
  <c r="N6" i="4"/>
  <c r="M6" i="4"/>
  <c r="I6" i="4"/>
  <c r="H6" i="4"/>
  <c r="F6" i="4"/>
  <c r="D6" i="4"/>
  <c r="R5" i="4"/>
  <c r="R4" i="4" s="1"/>
  <c r="O5" i="4"/>
  <c r="P5" i="4" s="1"/>
  <c r="N5" i="4"/>
  <c r="N4" i="4" s="1"/>
  <c r="M5" i="4"/>
  <c r="M4" i="4" s="1"/>
  <c r="I5" i="4"/>
  <c r="I4" i="4" s="1"/>
  <c r="H5" i="4"/>
  <c r="H4" i="4" s="1"/>
  <c r="F5" i="4"/>
  <c r="F4" i="4" s="1"/>
  <c r="D5" i="4"/>
  <c r="I4" i="5"/>
  <c r="L4" i="5" s="1"/>
  <c r="G4" i="5"/>
  <c r="G3" i="5" s="1"/>
  <c r="F3" i="5"/>
  <c r="E3" i="5"/>
  <c r="O31" i="4"/>
  <c r="P31" i="4" s="1"/>
  <c r="O26" i="4"/>
  <c r="P26" i="4" s="1"/>
  <c r="O22" i="4"/>
  <c r="P22" i="4" s="1"/>
  <c r="H16" i="5"/>
  <c r="J7" i="4"/>
  <c r="K7" i="4" s="1"/>
  <c r="AB4" i="1"/>
  <c r="AA4" i="1"/>
  <c r="Z4" i="1"/>
  <c r="Y4" i="1"/>
  <c r="X4" i="1"/>
  <c r="S4" i="1"/>
  <c r="A4" i="1"/>
  <c r="J16" i="5" l="1"/>
  <c r="K16" i="5"/>
  <c r="M16" i="5" s="1"/>
  <c r="R4" i="1"/>
  <c r="J44" i="4"/>
  <c r="K44" i="4" s="1"/>
  <c r="O9" i="4"/>
  <c r="P9" i="4" s="1"/>
  <c r="J54" i="4"/>
  <c r="K54" i="4" s="1"/>
  <c r="O19" i="4"/>
  <c r="P19" i="4" s="1"/>
  <c r="O8" i="4"/>
  <c r="P8" i="4" s="1"/>
  <c r="O42" i="4"/>
  <c r="P42" i="4" s="1"/>
  <c r="J12" i="4"/>
  <c r="K12" i="4" s="1"/>
  <c r="J42" i="4"/>
  <c r="K42" i="4" s="1"/>
  <c r="O43" i="4"/>
  <c r="P43" i="4" s="1"/>
  <c r="O34" i="4"/>
  <c r="P34" i="4" s="1"/>
  <c r="D4" i="4"/>
  <c r="O16" i="4"/>
  <c r="P16" i="4" s="1"/>
  <c r="O59" i="4"/>
  <c r="P59" i="4" s="1"/>
  <c r="O25" i="4"/>
  <c r="P25" i="4" s="1"/>
  <c r="E35" i="4"/>
  <c r="J35" i="4"/>
  <c r="K35" i="4" s="1"/>
  <c r="J37" i="4"/>
  <c r="K37" i="4" s="1"/>
  <c r="E37" i="4"/>
  <c r="J45" i="4"/>
  <c r="K45" i="4" s="1"/>
  <c r="E45" i="4"/>
  <c r="H4" i="5"/>
  <c r="J39" i="4"/>
  <c r="K39" i="4" s="1"/>
  <c r="E39" i="4"/>
  <c r="J43" i="4"/>
  <c r="K43" i="4" s="1"/>
  <c r="E43" i="4"/>
  <c r="J49" i="4"/>
  <c r="K49" i="4" s="1"/>
  <c r="E49" i="4"/>
  <c r="J24" i="4"/>
  <c r="K24" i="4" s="1"/>
  <c r="E24" i="4"/>
  <c r="E22" i="4"/>
  <c r="J22" i="4"/>
  <c r="K22" i="4" s="1"/>
  <c r="E7" i="4"/>
  <c r="O7" i="4"/>
  <c r="P7" i="4" s="1"/>
  <c r="J13" i="4"/>
  <c r="K13" i="4" s="1"/>
  <c r="E13" i="4"/>
  <c r="E17" i="4"/>
  <c r="J17" i="4"/>
  <c r="K17" i="4" s="1"/>
  <c r="J51" i="4"/>
  <c r="K51" i="4" s="1"/>
  <c r="E51" i="4"/>
  <c r="E16" i="4"/>
  <c r="J16" i="4"/>
  <c r="K16" i="4" s="1"/>
  <c r="O17" i="4"/>
  <c r="P17" i="4" s="1"/>
  <c r="J20" i="4"/>
  <c r="K20" i="4" s="1"/>
  <c r="E20" i="4"/>
  <c r="J48" i="4"/>
  <c r="K48" i="4" s="1"/>
  <c r="E48" i="4"/>
  <c r="E28" i="4"/>
  <c r="J28" i="4"/>
  <c r="K28" i="4" s="1"/>
  <c r="O37" i="4"/>
  <c r="P37" i="4" s="1"/>
  <c r="E40" i="4"/>
  <c r="J40" i="4"/>
  <c r="K40" i="4" s="1"/>
  <c r="E41" i="4"/>
  <c r="J41" i="4"/>
  <c r="K41" i="4" s="1"/>
  <c r="J57" i="4"/>
  <c r="K57" i="4" s="1"/>
  <c r="J14" i="4"/>
  <c r="K14" i="4" s="1"/>
  <c r="E14" i="4"/>
  <c r="O24" i="4"/>
  <c r="P24" i="4" s="1"/>
  <c r="E11" i="4"/>
  <c r="J11" i="4"/>
  <c r="K11" i="4" s="1"/>
  <c r="J33" i="4"/>
  <c r="K33" i="4" s="1"/>
  <c r="E33" i="4"/>
  <c r="O32" i="4"/>
  <c r="P32" i="4" s="1"/>
  <c r="E47" i="4"/>
  <c r="J47" i="4"/>
  <c r="K47" i="4" s="1"/>
  <c r="J53" i="4"/>
  <c r="K53" i="4" s="1"/>
  <c r="E53" i="4"/>
  <c r="E23" i="4"/>
  <c r="O23" i="4"/>
  <c r="P23" i="4" s="1"/>
  <c r="E10" i="4"/>
  <c r="J10" i="4"/>
  <c r="K10" i="4" s="1"/>
  <c r="J19" i="4"/>
  <c r="K19" i="4" s="1"/>
  <c r="E19" i="4"/>
  <c r="J36" i="4"/>
  <c r="K36" i="4" s="1"/>
  <c r="E36" i="4"/>
  <c r="J18" i="4"/>
  <c r="K18" i="4" s="1"/>
  <c r="E18" i="4"/>
  <c r="O38" i="4"/>
  <c r="P38" i="4" s="1"/>
  <c r="E38" i="4"/>
  <c r="J50" i="4"/>
  <c r="K50" i="4" s="1"/>
  <c r="J6" i="4"/>
  <c r="K6" i="4" s="1"/>
  <c r="E6" i="4"/>
  <c r="J30" i="4"/>
  <c r="K30" i="4" s="1"/>
  <c r="E34" i="4"/>
  <c r="J34" i="4"/>
  <c r="K34" i="4" s="1"/>
  <c r="O50" i="4"/>
  <c r="P50" i="4" s="1"/>
  <c r="E30" i="4"/>
  <c r="O30" i="4"/>
  <c r="P30" i="4" s="1"/>
  <c r="J38" i="4"/>
  <c r="K38" i="4" s="1"/>
  <c r="E8" i="4"/>
  <c r="J8" i="4"/>
  <c r="K8" i="4" s="1"/>
  <c r="O18" i="4"/>
  <c r="P18" i="4" s="1"/>
  <c r="J25" i="4"/>
  <c r="K25" i="4" s="1"/>
  <c r="E25" i="4"/>
  <c r="E50" i="4"/>
  <c r="J56" i="4"/>
  <c r="K56" i="4" s="1"/>
  <c r="E56" i="4"/>
  <c r="E29" i="4"/>
  <c r="O29" i="4"/>
  <c r="P29" i="4" s="1"/>
  <c r="J52" i="4"/>
  <c r="K52" i="4" s="1"/>
  <c r="E52" i="4"/>
  <c r="O44" i="4"/>
  <c r="P44" i="4" s="1"/>
  <c r="E44" i="4"/>
  <c r="J15" i="4"/>
  <c r="K15" i="4" s="1"/>
  <c r="E15" i="4"/>
  <c r="J26" i="4"/>
  <c r="K26" i="4" s="1"/>
  <c r="E26" i="4"/>
  <c r="J55" i="4"/>
  <c r="K55" i="4" s="1"/>
  <c r="E55" i="4"/>
  <c r="E12" i="4"/>
  <c r="E5" i="4"/>
  <c r="J5" i="4"/>
  <c r="J9" i="4"/>
  <c r="K9" i="4" s="1"/>
  <c r="E9" i="4"/>
  <c r="O48" i="4"/>
  <c r="P48" i="4" s="1"/>
  <c r="J31" i="4"/>
  <c r="K31" i="4" s="1"/>
  <c r="E31" i="4"/>
  <c r="J59" i="4"/>
  <c r="K59" i="4" s="1"/>
  <c r="E59" i="4"/>
  <c r="J29" i="4"/>
  <c r="K29" i="4" s="1"/>
  <c r="J32" i="4"/>
  <c r="K32" i="4" s="1"/>
  <c r="E32" i="4"/>
  <c r="J21" i="4"/>
  <c r="K21" i="4" s="1"/>
  <c r="E21" i="4"/>
  <c r="E46" i="4"/>
  <c r="J46" i="4"/>
  <c r="K46" i="4" s="1"/>
  <c r="E42" i="4"/>
  <c r="E54" i="4"/>
  <c r="E57" i="4"/>
  <c r="L3" i="5" l="1"/>
  <c r="P4" i="4"/>
  <c r="I3" i="5"/>
  <c r="K5" i="4"/>
  <c r="K4" i="4" s="1"/>
  <c r="J4" i="4"/>
  <c r="E4" i="4"/>
  <c r="K4" i="5"/>
  <c r="J4" i="5"/>
  <c r="O4" i="4"/>
  <c r="M4" i="5" l="1"/>
  <c r="AE4" i="1"/>
  <c r="H7" i="5"/>
  <c r="H3" i="5" s="1"/>
  <c r="K7" i="5" l="1"/>
  <c r="J7" i="5"/>
  <c r="J3" i="5" s="1"/>
  <c r="K3" i="5" l="1"/>
  <c r="M7" i="5"/>
  <c r="M3" i="5" s="1"/>
  <c r="AD4" i="1"/>
  <c r="W4" i="1" s="1"/>
</calcChain>
</file>

<file path=xl/sharedStrings.xml><?xml version="1.0" encoding="utf-8"?>
<sst xmlns="http://schemas.openxmlformats.org/spreadsheetml/2006/main" count="6064" uniqueCount="976">
  <si>
    <t>№ п/п</t>
  </si>
  <si>
    <t>Наименование муниципального образования</t>
  </si>
  <si>
    <t>Наименование дороги по титулу</t>
  </si>
  <si>
    <t>Идентификационный номер автомобильной дороги общего пользования местного значения</t>
  </si>
  <si>
    <t>GPS начала участка</t>
  </si>
  <si>
    <t>GPS конца участка</t>
  </si>
  <si>
    <t>Причина включения в план ремонта (категории)</t>
  </si>
  <si>
    <t>Вид работ (ремонт/капитальный ремонт)</t>
  </si>
  <si>
    <t>Существующий тип покрытия</t>
  </si>
  <si>
    <t>Тип покрытия после ремонта</t>
  </si>
  <si>
    <t>Площадь ремонта дороги, м2</t>
  </si>
  <si>
    <t>Площадь ремонта тротуара, м2</t>
  </si>
  <si>
    <t>Площадь ремонта Общая, м2</t>
  </si>
  <si>
    <t>Протяженность ремонта, лин. км</t>
  </si>
  <si>
    <t>Первоначальная стоимость, руб.</t>
  </si>
  <si>
    <t>Зарайск</t>
  </si>
  <si>
    <t>Дороги в деревнях и между деревнями</t>
  </si>
  <si>
    <t>Дороги в городах и подъездные к городам</t>
  </si>
  <si>
    <t>Капитальный ремонт</t>
  </si>
  <si>
    <t>Асфальтобетон</t>
  </si>
  <si>
    <t>Реутов</t>
  </si>
  <si>
    <t>Объекты социального притяжения</t>
  </si>
  <si>
    <t>Кашира</t>
  </si>
  <si>
    <t>Щебень</t>
  </si>
  <si>
    <t>Луховицы</t>
  </si>
  <si>
    <t>Можайский</t>
  </si>
  <si>
    <t>Наро-Фоминский</t>
  </si>
  <si>
    <t>Рузский</t>
  </si>
  <si>
    <t>Серебряные Пруды</t>
  </si>
  <si>
    <t>А/б крошка</t>
  </si>
  <si>
    <t>Куратор</t>
  </si>
  <si>
    <t>Богородский</t>
  </si>
  <si>
    <t>Власиха</t>
  </si>
  <si>
    <t>Восход</t>
  </si>
  <si>
    <t>Дзержинский</t>
  </si>
  <si>
    <t>Дмитровский</t>
  </si>
  <si>
    <t>Долгопрудный</t>
  </si>
  <si>
    <t>Домодедово</t>
  </si>
  <si>
    <t>Егорьевск</t>
  </si>
  <si>
    <t>Истра</t>
  </si>
  <si>
    <t>Крылов Дмитрий Игоревич</t>
  </si>
  <si>
    <t>Красногорск</t>
  </si>
  <si>
    <t>Лосино-Петровский</t>
  </si>
  <si>
    <t>Лыткарино</t>
  </si>
  <si>
    <t>Люберцы</t>
  </si>
  <si>
    <t>Мытищи</t>
  </si>
  <si>
    <t>Одинцовский</t>
  </si>
  <si>
    <t>Орехово-Зуевский</t>
  </si>
  <si>
    <t>Сергиево-Посадский</t>
  </si>
  <si>
    <t>Ступино</t>
  </si>
  <si>
    <t>Талдомский</t>
  </si>
  <si>
    <t>Черноголовка</t>
  </si>
  <si>
    <t>Шатура</t>
  </si>
  <si>
    <t>Щёлково</t>
  </si>
  <si>
    <t>Электросталь</t>
  </si>
  <si>
    <t>Ленинский</t>
  </si>
  <si>
    <t>Коломна</t>
  </si>
  <si>
    <t>Дубна</t>
  </si>
  <si>
    <t>Жуковский</t>
  </si>
  <si>
    <t>Бронницы</t>
  </si>
  <si>
    <t>Раменский</t>
  </si>
  <si>
    <t>Фрязино</t>
  </si>
  <si>
    <t>Краснознаменск</t>
  </si>
  <si>
    <t>Пушкинский</t>
  </si>
  <si>
    <t>Химки</t>
  </si>
  <si>
    <t>Клин</t>
  </si>
  <si>
    <t>Шаховская</t>
  </si>
  <si>
    <t>Лотошино</t>
  </si>
  <si>
    <t>Чехов</t>
  </si>
  <si>
    <t>Солнечногорск</t>
  </si>
  <si>
    <t>Серпухов</t>
  </si>
  <si>
    <t>Котельники</t>
  </si>
  <si>
    <t>Подольск</t>
  </si>
  <si>
    <t>Лобня</t>
  </si>
  <si>
    <t>Балашиха</t>
  </si>
  <si>
    <t>Королев</t>
  </si>
  <si>
    <t>ОМС</t>
  </si>
  <si>
    <t>Кол-во дорог, шт.</t>
  </si>
  <si>
    <t>Площадь, м2</t>
  </si>
  <si>
    <t>Протяжённость, км</t>
  </si>
  <si>
    <t>Стоимость по смете, руб.</t>
  </si>
  <si>
    <t>Итого</t>
  </si>
  <si>
    <t>Волоколамский</t>
  </si>
  <si>
    <t>Стельмахов Антон Юрьевич</t>
  </si>
  <si>
    <t>Грунт</t>
  </si>
  <si>
    <t>46Н-06114</t>
  </si>
  <si>
    <t>щебень</t>
  </si>
  <si>
    <t>46-486-500-ОП-МГ-206</t>
  </si>
  <si>
    <t>п. Шатурторф, ул. Западная</t>
  </si>
  <si>
    <t>Боченков Юрий Сергеевич</t>
  </si>
  <si>
    <t>Евсюков Дмитрий Юрьевич</t>
  </si>
  <si>
    <t>Сикоев Артур Аланович</t>
  </si>
  <si>
    <t>Юлдашев Максим Олегович</t>
  </si>
  <si>
    <t>г.Шатура, ул.Строителей</t>
  </si>
  <si>
    <t>46-486-ОП-МГ-01</t>
  </si>
  <si>
    <t>Серебряные пруды</t>
  </si>
  <si>
    <t>Павлово-Посадский</t>
  </si>
  <si>
    <t>п. Шатурторф, ул. Профсоюзная мимо д. 1А</t>
  </si>
  <si>
    <t>д. Васюковка</t>
  </si>
  <si>
    <t>г. Шатура, ул. Кленовая</t>
  </si>
  <si>
    <t>г. Рошаль, ул. Железнодорожная</t>
  </si>
  <si>
    <t>рп.Черусти, ул.Железнодорожная</t>
  </si>
  <si>
    <t>п. Митинская, 5 линия</t>
  </si>
  <si>
    <t>г. Шатура, ул. Луговая (уч. 2)</t>
  </si>
  <si>
    <t>с. Кривандино, ул.Кирова</t>
  </si>
  <si>
    <t>мкр. Керва ,от кервского шоссе ул. Озёрная</t>
  </si>
  <si>
    <t>г. Шатура, прогон от ул.Моховая до ул.Пионерская</t>
  </si>
  <si>
    <t>г. Шатура, ул. Беговая</t>
  </si>
  <si>
    <t>п. Мишеронский ул. Лесная</t>
  </si>
  <si>
    <t>г. Шатура, п. Керва, проезд Больничный</t>
  </si>
  <si>
    <t>г. Шатура, ул. Сосновая</t>
  </si>
  <si>
    <t>Орехово-Зуево г., Горячевой проезд, от ул. Западная до профилактория ХБК</t>
  </si>
  <si>
    <t>Орехово-Зуево г, Лопатина ул</t>
  </si>
  <si>
    <t>Орехово-Зуево г., Карла Либкнехта ул.</t>
  </si>
  <si>
    <t>Орехово-Зуево г., Сухоборская ул (от пересечения с ул. Ленина до эстакады)</t>
  </si>
  <si>
    <t>Орехово-Зуево г., Иванова ул</t>
  </si>
  <si>
    <t>Дрезна г., Революции ул.</t>
  </si>
  <si>
    <t>Дрезна г., Школа-Башня</t>
  </si>
  <si>
    <t>Куровское г., Вокзальная ул.</t>
  </si>
  <si>
    <t>Ликино-Дулево г., кольцевое движение до 1 Мая ул., 22 д.</t>
  </si>
  <si>
    <t>Ликино-Дулево г., Коммунистическая ул., участок 1</t>
  </si>
  <si>
    <t>Орехово-Зуево г., Воровского ул.</t>
  </si>
  <si>
    <t>Орехово-Зуево г., Сухоборская ул. (участок 2) (дублёр)</t>
  </si>
  <si>
    <t>д. Глаголево, от дома 37 до дома 50</t>
  </si>
  <si>
    <t>д. Сырьево, ул. Суворова</t>
  </si>
  <si>
    <t>д. Хлопово, участок 3</t>
  </si>
  <si>
    <t>д. Хлопово, ул. Зеленая</t>
  </si>
  <si>
    <t>г. Апрелевка, ул. Труда</t>
  </si>
  <si>
    <t>г. Апрелевка, ул. Апрелевский переулок</t>
  </si>
  <si>
    <t>г.Наро-Фоминск, ул. Кольцевая</t>
  </si>
  <si>
    <t>г. Наро-Фоминск, ул. Тургенева</t>
  </si>
  <si>
    <t>г. Наро-Фоминск, ул. Объездная Маршала Жукова</t>
  </si>
  <si>
    <t>г.Наро-Фоминск, ул. Полубоярова</t>
  </si>
  <si>
    <t>по д.Серенское уч. 2</t>
  </si>
  <si>
    <t>по д.Акишево</t>
  </si>
  <si>
    <t>по д.Вышегород</t>
  </si>
  <si>
    <t>Новая Ольховка, ул. Центральная</t>
  </si>
  <si>
    <t>д.Сумино, ул.Лесная</t>
  </si>
  <si>
    <t>д. Сумино, ул. Западная</t>
  </si>
  <si>
    <t>д. Тарасково, ул. 1-й Лесной проезд</t>
  </si>
  <si>
    <t xml:space="preserve">г. Наро-Фоминск, ул. Маршала Жукова </t>
  </si>
  <si>
    <t>а/д «вне границ населенного пункта д. Лопатино»</t>
  </si>
  <si>
    <t>а/д «вне границ населенного пункта д. Поповка»</t>
  </si>
  <si>
    <t>а/д «вне границ населенного пункта д. Фомино»</t>
  </si>
  <si>
    <t>а/д «д. Фомино»</t>
  </si>
  <si>
    <t>а/д «вне границ населенного пункта д. Дёрново»</t>
  </si>
  <si>
    <t>а/д «д. Павлищево» (ул. Берёзовая)</t>
  </si>
  <si>
    <t>а/д «вне границ населенного пункта д. Межутино»</t>
  </si>
  <si>
    <t>а/д «д. Межутино»</t>
  </si>
  <si>
    <t>а/д «д. Фалилеево»</t>
  </si>
  <si>
    <t>Подъездная дорога к СНТ "Автомобилист"</t>
  </si>
  <si>
    <t>г. Егорьевск, проезд Восточный (уч.2)</t>
  </si>
  <si>
    <t>г.о. Егорьевск, д. Заболотье, ул. Раздольная</t>
  </si>
  <si>
    <t>г. Егорьевск, ул. З. Самсоновой</t>
  </si>
  <si>
    <t>г. Егорьевск, ул.Гражданская (уч.2)</t>
  </si>
  <si>
    <t>г.о. Егорьевск, д. Корниловская, ул. Новая</t>
  </si>
  <si>
    <t>г.о. Егорьевск, д. Юрьево (уч.1)</t>
  </si>
  <si>
    <t>г.о. Егорьевск, д. Юрьево, пер. Офицерский</t>
  </si>
  <si>
    <t>г.о. Егорьевск, д. Юрьево, пер. Восточный</t>
  </si>
  <si>
    <t>г.о. Егорьевск, д. Мелентеево (уч.1)</t>
  </si>
  <si>
    <t>г.о. Егорьевск, д. Мелентеево (уч.3)</t>
  </si>
  <si>
    <t>г.Егорьевск. ул.Мамонтова (уч.1)</t>
  </si>
  <si>
    <t>г.о. Егорьевск, с. Раменки, (уч.1)»</t>
  </si>
  <si>
    <t>г.о. Егорьевск, с. Раменки, ул. 30 лет Победы</t>
  </si>
  <si>
    <t>г.о. Егорьевск, д. Иншаково, ул. Садовая (уч.1)</t>
  </si>
  <si>
    <t>г.о. Егорьевск, д. Ларинская, ул. Майская</t>
  </si>
  <si>
    <t>г.о. Егорьевск, п. Шувое, ул. Советская</t>
  </si>
  <si>
    <t>г. Егорьевск, ул. Корниловская</t>
  </si>
  <si>
    <t>г.о. Егорьевск, д. Назарово</t>
  </si>
  <si>
    <t>г.о. Егорьевск, д. Алферово, ул. Первомайская</t>
  </si>
  <si>
    <t>Московская обл., Красногорский р-н,   р.п.Нахабино, проезд к центральной котельной с примыканием</t>
  </si>
  <si>
    <t>Автомобильная дорога с. Никольское, (уч.1)-55</t>
  </si>
  <si>
    <t>д. Коковино, (уч.5)-47.</t>
  </si>
  <si>
    <t>р.п.Тучково, ул.Любвино-N2465</t>
  </si>
  <si>
    <t xml:space="preserve"> р.п.Тучково, ул.Дубки-2 (уч.1)-1890</t>
  </si>
  <si>
    <t xml:space="preserve"> р.п.Тучково, ул.Молодежная-1878</t>
  </si>
  <si>
    <t xml:space="preserve"> р.п.Тучково ул.Пионерская-1944</t>
  </si>
  <si>
    <t>р.п. Тучково Проезд к заводу КСИМ-1938</t>
  </si>
  <si>
    <t xml:space="preserve"> р.п.Тучково проезд от ул.Советская до ул.Лесная-1995</t>
  </si>
  <si>
    <t>р.п. Тучково ул. Зеленая-1900</t>
  </si>
  <si>
    <t>р.п. Тучково проезд от ул. Зеленая до ул. Озерная (уч. 2)-1904</t>
  </si>
  <si>
    <t>п. Дорохово ул. Заводская (уч. 1)-1598</t>
  </si>
  <si>
    <t>п. Дорохово ул. Кооперативная-1630</t>
  </si>
  <si>
    <t>п. Дорохово ул. Пролетарская-1580</t>
  </si>
  <si>
    <t>д. Волково, (уч.11)-1313</t>
  </si>
  <si>
    <t>от д. Чепасово до д. Новониколаево-121</t>
  </si>
  <si>
    <t>д. Лукино,(уч.3)-157</t>
  </si>
  <si>
    <t>Автомобильная дорога п. Брикет (уч. 2)-3194.</t>
  </si>
  <si>
    <t>д. Нестерово, (уч.36)-1687</t>
  </si>
  <si>
    <t>Автомобильная дорога "МБК - д. Старая Руза - д. Жиганово - д.Федьково - д. Ожигово"-201</t>
  </si>
  <si>
    <t>ул. Российская-1146</t>
  </si>
  <si>
    <t>Автомобильная дорога обл Московская, р-н Рузский, от начала д Нестерово до конца д Нестерово (уч-к 16)</t>
  </si>
  <si>
    <t>Автомобильная дорога обл Московская, р-н Рузский, от начала д Нестерово до конца д Нестерово (уч-к 17)</t>
  </si>
  <si>
    <t>пер. Володарского (уч. 2)-1157</t>
  </si>
  <si>
    <t>ул. Советская-1195</t>
  </si>
  <si>
    <t>Автомобильная дорога д. Углынь-113</t>
  </si>
  <si>
    <t>с. Богородское (уч. 4)-275</t>
  </si>
  <si>
    <t>Автомобильная дорога п. Колюбакино, ул Советская  уч.6</t>
  </si>
  <si>
    <t>Участок дороги р.п. Тучково ул. 4-я Москворецкая-2018</t>
  </si>
  <si>
    <t>д. Нововолково, (уч.13)-1298</t>
  </si>
  <si>
    <t>Автомобильная дорога д. Лыщиково уч.6</t>
  </si>
  <si>
    <t>Автомобильная дорога, д. Лыщиково, уч-к 3</t>
  </si>
  <si>
    <t>Автомобильная дорога 'д. Вражеское (уч. 2)'-1468</t>
  </si>
  <si>
    <t>Автомобильная дорога д. Нестерово, ул. Луговая</t>
  </si>
  <si>
    <t>46-486-ОП-МГ-08</t>
  </si>
  <si>
    <t>46-486-500-ОП-МГ-314</t>
  </si>
  <si>
    <t>46-486-ОП-МГ-128</t>
  </si>
  <si>
    <t>46-486-500-ОП-МГ-196</t>
  </si>
  <si>
    <t>46-486-ОП-МГ-62</t>
  </si>
  <si>
    <t>46-486-506-ОП-МП-35</t>
  </si>
  <si>
    <t>46-486-561-ОП-МГ-07</t>
  </si>
  <si>
    <t>46-486-561-ОП-МГ-50</t>
  </si>
  <si>
    <t>46-486-556-ОП-МГ-28</t>
  </si>
  <si>
    <t>46-486-ОП-МГ-132</t>
  </si>
  <si>
    <t>46-486-ОП-МГ-63</t>
  </si>
  <si>
    <t>46-486-500-ОП-МГ-226</t>
  </si>
  <si>
    <t>46-486-500-ОП-МГ-273</t>
  </si>
  <si>
    <t>46-486-ОП-МГ-93</t>
  </si>
  <si>
    <t>46-486-ОП-МГ-74</t>
  </si>
  <si>
    <t>46-486-ОП-МГ-69</t>
  </si>
  <si>
    <t>46-486-556-ОП-МГ-23</t>
  </si>
  <si>
    <t>46-257-501-ОП-МГ-0146</t>
  </si>
  <si>
    <t>46-486-ОП-МГ-99</t>
  </si>
  <si>
    <t>46-486-500-ОП-МГ-575</t>
  </si>
  <si>
    <t>46-486-500-ОП-МГ-573</t>
  </si>
  <si>
    <t>46-257-501-ОП-МГ-0091</t>
  </si>
  <si>
    <t>46-486-556-ОП-МГ-35</t>
  </si>
  <si>
    <t>46 457 ОП МГ 1058</t>
  </si>
  <si>
    <t>46 457 ОП МГ 1013</t>
  </si>
  <si>
    <t>46 457 ОП МГ 1073</t>
  </si>
  <si>
    <t>46 457 ОП МГ 1089</t>
  </si>
  <si>
    <t>46457 ОП МГ 659</t>
  </si>
  <si>
    <t>46 457 ОП МГ 1005</t>
  </si>
  <si>
    <t>46 457 ОП МГ 398</t>
  </si>
  <si>
    <t>46 457 ОП МГ 408</t>
  </si>
  <si>
    <t>46 457 ОП МГ 576</t>
  </si>
  <si>
    <t>46 457 ОП МГ 708</t>
  </si>
  <si>
    <t>46 457 ОП МГ 712</t>
  </si>
  <si>
    <t>46 457 ОП МГ 1048</t>
  </si>
  <si>
    <t>46-750-000 ОП МГ 01447</t>
  </si>
  <si>
    <t>46-750-000 ОП МГ 01089</t>
  </si>
  <si>
    <t>46-750-000 ОП МГ 00416</t>
  </si>
  <si>
    <t>46-750-000 ОП МГ 01144</t>
  </si>
  <si>
    <t>46-750-000 ОП МГ 00339</t>
  </si>
  <si>
    <t>46-750-000 ОП МГ 00241</t>
  </si>
  <si>
    <t>46-750-000 ОП МГ 00130</t>
  </si>
  <si>
    <t>46-750-000 ОП МГ 00164</t>
  </si>
  <si>
    <t>46-750-000 ОП МГ 00149</t>
  </si>
  <si>
    <t>46-750-000 ОП МГ 00155</t>
  </si>
  <si>
    <t>46-750-000 ОП МГ 01192</t>
  </si>
  <si>
    <t>46-750-000 ОП МГ 01230</t>
  </si>
  <si>
    <t>46-750-000 ОП МГ 00546</t>
  </si>
  <si>
    <t>46-750-000 ОП МГ 00721</t>
  </si>
  <si>
    <t>46-750-000 ОП МГ 00720</t>
  </si>
  <si>
    <t>46-750-000 ОП МГ 00838</t>
  </si>
  <si>
    <t>46-750-000 ОП МГ 00906</t>
  </si>
  <si>
    <t>46-750-000 ОП МГ 00914</t>
  </si>
  <si>
    <t>46-750-000 ОП МГ 00423</t>
  </si>
  <si>
    <t>46-750-000 ОП МГ 01411</t>
  </si>
  <si>
    <t>46-750-000 ОП МГ 00925</t>
  </si>
  <si>
    <t>46Н-06113</t>
  </si>
  <si>
    <t>46-722 ОП МГ-2005</t>
  </si>
  <si>
    <t>46-722 ОП МГ-ГПЕ10616</t>
  </si>
  <si>
    <t>46-722 ОП МГ-1768</t>
  </si>
  <si>
    <t>46-722 ОП МГ-ГПЕ10662</t>
  </si>
  <si>
    <t>46-722 ОП МГ-ГПЕ10657</t>
  </si>
  <si>
    <t>46-722 ОП МГ-ГПЕ11829</t>
  </si>
  <si>
    <t>46-722 ОП МГ-СПЮ889.1</t>
  </si>
  <si>
    <t>46-722 ОП МГ-СПЮ888.1</t>
  </si>
  <si>
    <t>46-722 ОП МГ-СПЮ887.1</t>
  </si>
  <si>
    <t>46-722 ОП МГ-СПР724</t>
  </si>
  <si>
    <t>46-722 ОП МГ-ГПЕ10692</t>
  </si>
  <si>
    <t>46-722 ОП МГ-СПР665.1</t>
  </si>
  <si>
    <t>46-722 ОП МГ-СПЮ827</t>
  </si>
  <si>
    <t>46-722 ОП МГ-СПЮ837.1</t>
  </si>
  <si>
    <t>46-722 ОП МГ-3199</t>
  </si>
  <si>
    <t>46-722 ОП МГ-ГПЕ10677</t>
  </si>
  <si>
    <t>46-722 ОП МГ-ГПЕ10936</t>
  </si>
  <si>
    <t>46-722 ОП МГ-ГПР201.1</t>
  </si>
  <si>
    <t>46-722 ОП МГ-ГПР245</t>
  </si>
  <si>
    <t>46-223-ОП-МП-870</t>
  </si>
  <si>
    <t>46-223-ОП-МП-239</t>
  </si>
  <si>
    <t>46-223-ОП-МП-002</t>
  </si>
  <si>
    <t>46-223-ОП-МП-193</t>
  </si>
  <si>
    <t>46-223-ОП-МП-590</t>
  </si>
  <si>
    <t>46-223-ОП-МП-476</t>
  </si>
  <si>
    <t>46-223-ОП-МП-201</t>
  </si>
  <si>
    <t>46-223-ОП-МП-304</t>
  </si>
  <si>
    <t>46-223-ОП-МП-346</t>
  </si>
  <si>
    <t>46-223-ОП-МП-322</t>
  </si>
  <si>
    <t>46-223-ОП-МП-240</t>
  </si>
  <si>
    <t>46-223-ОП-МП-887</t>
  </si>
  <si>
    <t>55.554076, 39.424810</t>
  </si>
  <si>
    <t>55.554562, 39.426869</t>
  </si>
  <si>
    <t>55.595822, 39.521015</t>
  </si>
  <si>
    <t>55.596625, 39.507506</t>
  </si>
  <si>
    <t>55.545245, 39.765463</t>
  </si>
  <si>
    <t>55.538210, 39.755399</t>
  </si>
  <si>
    <t>55.568492, 39.547704</t>
  </si>
  <si>
    <t>55.561543, 39.540803</t>
  </si>
  <si>
    <t>55.564218, 39.547121</t>
  </si>
  <si>
    <t xml:space="preserve">55.561169, 39.676235 </t>
  </si>
  <si>
    <t>55.612855, 39.573175</t>
  </si>
  <si>
    <t>55.598573, 39.469746</t>
  </si>
  <si>
    <t>55.600566, 39.473582</t>
  </si>
  <si>
    <t>55.596574, 39.478195</t>
  </si>
  <si>
    <t>55.599012, 39.467959</t>
  </si>
  <si>
    <t>55.815730, 38.942721</t>
  </si>
  <si>
    <t>55.817271, 38.953788</t>
  </si>
  <si>
    <t>55.811917, 38.975523</t>
  </si>
  <si>
    <t>55.814365, 38.985232</t>
  </si>
  <si>
    <t>55.803259, 38.973302</t>
  </si>
  <si>
    <t>55.800304, 38.978784</t>
  </si>
  <si>
    <t>55.806054, 38.983237</t>
  </si>
  <si>
    <t>55.811076, 38.993145</t>
  </si>
  <si>
    <t>55.811040, 38.993188</t>
  </si>
  <si>
    <t>55.810030, 38.994797</t>
  </si>
  <si>
    <t>55.814492, 38.957681</t>
  </si>
  <si>
    <t>55.808329, 38.957359</t>
  </si>
  <si>
    <t>55.748142, 38.842978</t>
  </si>
  <si>
    <t>55.746646, 38.863501</t>
  </si>
  <si>
    <t>55.740255, 38.850049</t>
  </si>
  <si>
    <t>55.742846, 38.853525</t>
  </si>
  <si>
    <t>55.579187, 38.922045</t>
  </si>
  <si>
    <t>55.574196, 38.923144</t>
  </si>
  <si>
    <t>55.734048, 38.956066</t>
  </si>
  <si>
    <t>55.736335, 38.961468</t>
  </si>
  <si>
    <t>55.712148, 38.947949</t>
  </si>
  <si>
    <t>55.704683, 38.957546</t>
  </si>
  <si>
    <t>55.817746, 38.983333</t>
  </si>
  <si>
    <t>55.825346, 38.983397</t>
  </si>
  <si>
    <t>55.810054, 38.994842</t>
  </si>
  <si>
    <t>55.808242, 38.997841</t>
  </si>
  <si>
    <t>55.481061, 37.017612</t>
  </si>
  <si>
    <t>55.481313, 37.009872</t>
  </si>
  <si>
    <t>55.490239, 36.993283</t>
  </si>
  <si>
    <t>55.485938, 36.991738</t>
  </si>
  <si>
    <t>55.473107, 37.027541</t>
  </si>
  <si>
    <t>55.473609, 37.024762</t>
  </si>
  <si>
    <t>55.516422, 37.050329</t>
  </si>
  <si>
    <t>55.514766, 37.054971</t>
  </si>
  <si>
    <t>55.517576, 37.053951</t>
  </si>
  <si>
    <t>55.511802, 37.049411</t>
  </si>
  <si>
    <t>55.540375, 37.058999</t>
  </si>
  <si>
    <t>55.538493, 37.060540</t>
  </si>
  <si>
    <t>55.539807, 37.067216</t>
  </si>
  <si>
    <t>55.541211, 37.071208</t>
  </si>
  <si>
    <t>55.379026, 36.700383</t>
  </si>
  <si>
    <t>55.386027, 36.698831</t>
  </si>
  <si>
    <t>55.379987, 36.716685</t>
  </si>
  <si>
    <t>55.373124, 36.715911</t>
  </si>
  <si>
    <t>55.382137, 36.719667</t>
  </si>
  <si>
    <t>55.384431, 36.738355</t>
  </si>
  <si>
    <t>55.384215, 36.750501</t>
  </si>
  <si>
    <t>55.265419, 36.169325</t>
  </si>
  <si>
    <t>55.264085, 36.170877</t>
  </si>
  <si>
    <t>55.272071, 36.166733</t>
  </si>
  <si>
    <t>55.263581, 36.174720</t>
  </si>
  <si>
    <t>55.341433, 36.336420; 55.340785, 36.336060</t>
  </si>
  <si>
    <t>55.340965, 36.343294;  55.340348, 36.341014</t>
  </si>
  <si>
    <t>55.232915, 36.171737</t>
  </si>
  <si>
    <t>55.24521, 36.197167</t>
  </si>
  <si>
    <t>55.303978, 36.646426</t>
  </si>
  <si>
    <t>55.309253, 36.636520</t>
  </si>
  <si>
    <t>55.311341, 36.654625</t>
  </si>
  <si>
    <t>55.312094, 36.644720</t>
  </si>
  <si>
    <t>55.396123, 36.566573</t>
  </si>
  <si>
    <t>55.397955, 36.570350</t>
  </si>
  <si>
    <t>55.523608, 36.966870</t>
  </si>
  <si>
    <t>55.518244, 36.951042</t>
  </si>
  <si>
    <t>55.518256 36.951091</t>
  </si>
  <si>
    <t>55.516109, 36.942883</t>
  </si>
  <si>
    <t>55.576497, 37.043038</t>
  </si>
  <si>
    <t>55.580430, 37.043985</t>
  </si>
  <si>
    <t>55.520258, 36.962617</t>
  </si>
  <si>
    <t>55.517660, 36.967129</t>
  </si>
  <si>
    <t>55.574324, 37.029169</t>
  </si>
  <si>
    <t>55.572915, 37.033854</t>
  </si>
  <si>
    <t>55.568085, 37.011829</t>
  </si>
  <si>
    <t>55.567210, 37.012668</t>
  </si>
  <si>
    <t xml:space="preserve">55.386210, 36.731854 </t>
  </si>
  <si>
    <t>55.385365, 36.728040</t>
  </si>
  <si>
    <t>55.385434, 36.727693</t>
  </si>
  <si>
    <t xml:space="preserve"> 55.382201, 36.719630</t>
  </si>
  <si>
    <t>55.366324, 35.622029</t>
  </si>
  <si>
    <t>55.356358, 35.634093</t>
  </si>
  <si>
    <t>55.500222, 35.404295</t>
  </si>
  <si>
    <t>55.500054, 35.418998</t>
  </si>
  <si>
    <t>55.461363, 35.835209</t>
  </si>
  <si>
    <t>55.454475, 35.831065</t>
  </si>
  <si>
    <t>55.448860, 35.829401</t>
  </si>
  <si>
    <t>55.683313, 35.645182</t>
  </si>
  <si>
    <t>55.673195, 35.650446</t>
  </si>
  <si>
    <t>55.570704, 35.997930</t>
  </si>
  <si>
    <t>55.569053, 35.986993</t>
  </si>
  <si>
    <t>55.727558, 35.502234</t>
  </si>
  <si>
    <t>55.718174, 35.507586</t>
  </si>
  <si>
    <t>55.718206, 35.507638</t>
  </si>
  <si>
    <t>55.717964, 35.495214</t>
  </si>
  <si>
    <t>55.510357, 36.018730</t>
  </si>
  <si>
    <t>55.510540, 36.017158</t>
  </si>
  <si>
    <t>55.507176, 36.020478</t>
  </si>
  <si>
    <t>55.507507, 36.017635</t>
  </si>
  <si>
    <t>55.631475, 35.668508</t>
  </si>
  <si>
    <t>55.637861, 35.677725</t>
  </si>
  <si>
    <t>55.395048, 39.019945</t>
  </si>
  <si>
    <t>55.396875, 39.022008</t>
  </si>
  <si>
    <t>55.429807, 39.201873</t>
  </si>
  <si>
    <t>55.429290, 39.195029</t>
  </si>
  <si>
    <t>55.389374, 39.061536</t>
  </si>
  <si>
    <t>55.389890, 39.071728</t>
  </si>
  <si>
    <t>55.388916, 39.059788</t>
  </si>
  <si>
    <t>55.393668, 39.053818</t>
  </si>
  <si>
    <t>55.396589, 39.011664</t>
  </si>
  <si>
    <t>55.398633, 39.008358</t>
  </si>
  <si>
    <t>55.299608, 39.171747</t>
  </si>
  <si>
    <t>55.298762, 39.170594</t>
  </si>
  <si>
    <t>55.298331, 39.171026</t>
  </si>
  <si>
    <t>55.298580, 39.170423</t>
  </si>
  <si>
    <t>55.297815, 39.171619</t>
  </si>
  <si>
    <t>55.297624, 39.174226</t>
  </si>
  <si>
    <t>55.186543, 39.202641</t>
  </si>
  <si>
    <t>55.186758, 39.205586</t>
  </si>
  <si>
    <t>55.185801, 39.202643</t>
  </si>
  <si>
    <t>55.185881, 39.196327</t>
  </si>
  <si>
    <t>55.377523, 39.080692</t>
  </si>
  <si>
    <t>55.379219, 39.080241</t>
  </si>
  <si>
    <t>55.172997, 39.155592</t>
  </si>
  <si>
    <t>55.171111, 39.157376</t>
  </si>
  <si>
    <t>55.172157, 39.158175</t>
  </si>
  <si>
    <t>55.172954, 39.158089</t>
  </si>
  <si>
    <t>55.471186, 39.078509</t>
  </si>
  <si>
    <t>55.461118, 39.065264     55.460622, 39.066020     55.460157, 39.066315     55.459718, 39.066637</t>
  </si>
  <si>
    <t>55,394422, 39,031051</t>
  </si>
  <si>
    <t>55.397640, 39.134006</t>
  </si>
  <si>
    <t>55.398159, 39.151323</t>
  </si>
  <si>
    <t>55.173111, 39.476127</t>
  </si>
  <si>
    <t>55.171254, 39.490421</t>
  </si>
  <si>
    <t>55.842256, 37.157600</t>
  </si>
  <si>
    <t>55.848638, 37.156136</t>
  </si>
  <si>
    <t>55.839560, 37.252393</t>
  </si>
  <si>
    <t>55.841244, 37.255505</t>
  </si>
  <si>
    <t>55.818719, 37.343522</t>
  </si>
  <si>
    <t>55.818997, 37.360297</t>
  </si>
  <si>
    <t>55.823894, 37.375032</t>
  </si>
  <si>
    <t>55.887864, 37.305254</t>
  </si>
  <si>
    <t>55.898181, 37.306445</t>
  </si>
  <si>
    <t>55.814815, 37.341810</t>
  </si>
  <si>
    <t>55.815810, 37.349066</t>
  </si>
  <si>
    <t>55.827816, 37.368097</t>
  </si>
  <si>
    <t>55.824470, 37.373928</t>
  </si>
  <si>
    <t>55.821586, 37.252097</t>
  </si>
  <si>
    <t>55.822280, 37.244839</t>
  </si>
  <si>
    <t>55.831441, 37.303100</t>
  </si>
  <si>
    <t>55.836139, 37.293883</t>
  </si>
  <si>
    <t>55.848661, 37.156125</t>
  </si>
  <si>
    <t>55.849192, 37.151619</t>
  </si>
  <si>
    <t>55.830715, 37.238144</t>
  </si>
  <si>
    <t>55.832477, 37.239417</t>
  </si>
  <si>
    <t>55.838507, 37.256436</t>
  </si>
  <si>
    <t>55.822381, 37.252259</t>
  </si>
  <si>
    <t>55.827601, 37.179473</t>
  </si>
  <si>
    <t>55.834341, 37.155095</t>
  </si>
  <si>
    <t>55.739017, 36.352126</t>
  </si>
  <si>
    <t>55.734011, 36.347984</t>
  </si>
  <si>
    <t>55.728859, 36.311419</t>
  </si>
  <si>
    <t>55.736978, 36.309842</t>
  </si>
  <si>
    <t>55.598915, 36.489809</t>
  </si>
  <si>
    <t>55.598847, 36.493363</t>
  </si>
  <si>
    <t>55.578171, 36.500765</t>
  </si>
  <si>
    <t>55.583994, 36.509906</t>
  </si>
  <si>
    <t>55.583288, 36.484758</t>
  </si>
  <si>
    <t>55.582048, 36.481432</t>
  </si>
  <si>
    <t>55.601734, 36.452410</t>
  </si>
  <si>
    <t>55.605613, 36.453438</t>
  </si>
  <si>
    <t>55.601221, 36.458496</t>
  </si>
  <si>
    <t>55.602283, 36.459175</t>
  </si>
  <si>
    <t>55.601164, 36.457750</t>
  </si>
  <si>
    <t>55.597750, 36.455917</t>
  </si>
  <si>
    <t>55.605786, 36.468324</t>
  </si>
  <si>
    <t>55.606410, 36.478505</t>
  </si>
  <si>
    <t>55.597987, 36.482662</t>
  </si>
  <si>
    <t>55.597709, 36.487917</t>
  </si>
  <si>
    <t>55.597702, 36.487407</t>
  </si>
  <si>
    <t>55.594683, 36.487180</t>
  </si>
  <si>
    <t>55.554285, 36.361020</t>
  </si>
  <si>
    <t>55.556125, 36.356864</t>
  </si>
  <si>
    <t>55.541856, 36.382300</t>
  </si>
  <si>
    <t>55.539528, 36.394522</t>
  </si>
  <si>
    <t>55.554165, 36.361237</t>
  </si>
  <si>
    <t>55.551528, 36.373871</t>
  </si>
  <si>
    <t>55.769851, 36.263284</t>
  </si>
  <si>
    <t>55.771337, 36.257057</t>
  </si>
  <si>
    <t>55.636142 36.198041</t>
  </si>
  <si>
    <t>55.663363 36.205905</t>
  </si>
  <si>
    <t>55.909063, 36.436274</t>
  </si>
  <si>
    <t>55.905357, 36.438214</t>
  </si>
  <si>
    <t>55.629175, 36.332479</t>
  </si>
  <si>
    <t>55.624990, 36.374055</t>
  </si>
  <si>
    <t>55.433376   36.236269</t>
  </si>
  <si>
    <t>55.431430  36.235651</t>
  </si>
  <si>
    <t>55.664440, 36.538432</t>
  </si>
  <si>
    <t>55.659256, 36.539074</t>
  </si>
  <si>
    <t>55.606342, 36.485372</t>
  </si>
  <si>
    <t>55.604365, 36.489394</t>
  </si>
  <si>
    <t>55.769665, 36.264084</t>
  </si>
  <si>
    <t>55.769594, 36.280992</t>
  </si>
  <si>
    <t>55.578012, 36.313570</t>
  </si>
  <si>
    <t>55.656382, 36.292543</t>
  </si>
  <si>
    <t>55.657921, 36.286504</t>
  </si>
  <si>
    <t>55.620829, 36.358374</t>
  </si>
  <si>
    <t>55.625099, 36.346925</t>
  </si>
  <si>
    <t>55.581798, 39.520834</t>
  </si>
  <si>
    <t>55.575604, 39.511434</t>
  </si>
  <si>
    <t>Текущий ремонт</t>
  </si>
  <si>
    <t xml:space="preserve"> а/б крошка</t>
  </si>
  <si>
    <t>Воскресенский</t>
  </si>
  <si>
    <t>Программа ремонта муниципальных дорог на 2025 год</t>
  </si>
  <si>
    <t>Савкин Илья Антонович</t>
  </si>
  <si>
    <t>Фирсов Александр Сергеевич</t>
  </si>
  <si>
    <t>46-223-ОП-МП-892</t>
  </si>
  <si>
    <t>46 455 ОП МГ -внп064</t>
  </si>
  <si>
    <t>46 455 ОП МГ -внп090</t>
  </si>
  <si>
    <t>46 455 ОП МГ -внп122</t>
  </si>
  <si>
    <t>46 455 ОП МГ -нп090</t>
  </si>
  <si>
    <t>46 455 ОП МГ -внп038</t>
  </si>
  <si>
    <t>46 455 ОП МГ -нп109</t>
  </si>
  <si>
    <t>46 455 ОП МГ -внп071</t>
  </si>
  <si>
    <t>46 455 ОП МГ -нп052</t>
  </si>
  <si>
    <t>46 455 ОП МГ -нп001</t>
  </si>
  <si>
    <t>46 455 ОП МГ -нп126</t>
  </si>
  <si>
    <t>46-466 ОП МГ-0777</t>
  </si>
  <si>
    <t>46-466 ОП МГ-0778</t>
  </si>
  <si>
    <t>46-466 ОП МГ-0779</t>
  </si>
  <si>
    <t>46-466 ОП МГ-0780</t>
  </si>
  <si>
    <t>46-466 ОП МГ-0746</t>
  </si>
  <si>
    <t>46-466 ОП МГ-0747</t>
  </si>
  <si>
    <t>46-466 ОП МГ-0748</t>
  </si>
  <si>
    <t>46-466 ОП МГ-0749</t>
  </si>
  <si>
    <t>46-466 ОП МГ-0750</t>
  </si>
  <si>
    <t>46-466 ОП МГ-0751</t>
  </si>
  <si>
    <t>46-466 ОП МГ-0752</t>
  </si>
  <si>
    <t>46-466 ОП МГ-0753</t>
  </si>
  <si>
    <t>46-466 ОП МГ-0754</t>
  </si>
  <si>
    <t>46-466 ОП МГ-0755</t>
  </si>
  <si>
    <t>46-466 ОП МГ-0756</t>
  </si>
  <si>
    <t>46-466 ОП МГ-0757</t>
  </si>
  <si>
    <t>46-466 ОП МГ-0758</t>
  </si>
  <si>
    <t>46-466 ОП МГ-0759</t>
  </si>
  <si>
    <t>46-466 ОП МГ-0760</t>
  </si>
  <si>
    <t>46-466 ОП МГ-0761</t>
  </si>
  <si>
    <t>46-466 ОП МГ-0762</t>
  </si>
  <si>
    <t>46-466 ОП МГ-0763</t>
  </si>
  <si>
    <t>46-466 ОП МГ-0764</t>
  </si>
  <si>
    <t>46-466 ОП МГ-0765</t>
  </si>
  <si>
    <t>46-466 ОП МГ-0766</t>
  </si>
  <si>
    <t>46-466 ОП МГ-0767</t>
  </si>
  <si>
    <t>46-466 ОП МГ-0768</t>
  </si>
  <si>
    <t>46-466 ОП МГ-0769</t>
  </si>
  <si>
    <t>46-466 ОП МГ-0770</t>
  </si>
  <si>
    <t>46-466 ОП МГ-0771</t>
  </si>
  <si>
    <t>46-466 ОП МГ-0772</t>
  </si>
  <si>
    <t>46-466 ОП МГ-0773</t>
  </si>
  <si>
    <t>46-466 ОП МГ-0774</t>
  </si>
  <si>
    <t>46-466 ОП МГ-0775</t>
  </si>
  <si>
    <t>46-466 ОП МГ-0776</t>
  </si>
  <si>
    <t>55.657905 36.207965</t>
  </si>
  <si>
    <t>55.577949, 36.313627</t>
  </si>
  <si>
    <t>Грунт/Щебень</t>
  </si>
  <si>
    <t>55.396082, 39.152486</t>
  </si>
  <si>
    <t>г.о. Егорьевск, с. Радовицы ул. Муравлиха</t>
  </si>
  <si>
    <t>55.104769, 39.542051</t>
  </si>
  <si>
    <t>55.098762, 39.544470</t>
  </si>
  <si>
    <t>г.Шатура  проезд № 3</t>
  </si>
  <si>
    <t>46-486-ОП-МГ-55</t>
  </si>
  <si>
    <t>46-486-ОП-МГ-110</t>
  </si>
  <si>
    <t>55.600586, 39.579203</t>
  </si>
  <si>
    <t>55.562592, 39.549909</t>
  </si>
  <si>
    <t>55.559889, 39.544707</t>
  </si>
  <si>
    <t>55.560621, 39.549192</t>
  </si>
  <si>
    <t>№п/п</t>
  </si>
  <si>
    <t>Сумма по ГП</t>
  </si>
  <si>
    <t>Дотация</t>
  </si>
  <si>
    <t xml:space="preserve">Дотация </t>
  </si>
  <si>
    <t>Сумма по плану ремонта</t>
  </si>
  <si>
    <t>Разница</t>
  </si>
  <si>
    <t>пос. Новая Ольховка, ул. Школьная-Северная</t>
  </si>
  <si>
    <t>д. Настасьино</t>
  </si>
  <si>
    <t>Наличие смет (да/нет)</t>
  </si>
  <si>
    <t>Согласование смет (да/нет)</t>
  </si>
  <si>
    <t>Наличие ДВ (да/нет)</t>
  </si>
  <si>
    <t>Согласование ДВ (да/нет)</t>
  </si>
  <si>
    <t>нет</t>
  </si>
  <si>
    <t>да</t>
  </si>
  <si>
    <t>Вид финансирования (дотация/субсидия)</t>
  </si>
  <si>
    <t>субсидия</t>
  </si>
  <si>
    <t>дотация</t>
  </si>
  <si>
    <t>д. Алабино, ул. Осипенко</t>
  </si>
  <si>
    <t>а/д «п. Селятино, ул. Строителей»</t>
  </si>
  <si>
    <t>46-750-000 ОП МГ 0036</t>
  </si>
  <si>
    <t>46-750-000 ОП МГ 00379</t>
  </si>
  <si>
    <t>55.519875, 36.989277</t>
  </si>
  <si>
    <t>55.523488, 36.988101</t>
  </si>
  <si>
    <t>55.518562, 36.978348</t>
  </si>
  <si>
    <t>55.518118, 36.982956</t>
  </si>
  <si>
    <t>грунт</t>
  </si>
  <si>
    <t>Субсидия</t>
  </si>
  <si>
    <t>Всего</t>
  </si>
  <si>
    <t>Актуальная стоимость, руб.</t>
  </si>
  <si>
    <t>Стоимость по согласованной смете, руб.</t>
  </si>
  <si>
    <t>Даты выполнения работ по контракту</t>
  </si>
  <si>
    <t>Закупка</t>
  </si>
  <si>
    <t>Контракт</t>
  </si>
  <si>
    <t>Дата начала</t>
  </si>
  <si>
    <t>Дата завершения</t>
  </si>
  <si>
    <t>Номер закупки</t>
  </si>
  <si>
    <t>Дата публикации</t>
  </si>
  <si>
    <t>НМЦК закупки, руб</t>
  </si>
  <si>
    <t>Окончание подачи заявок</t>
  </si>
  <si>
    <t>Цена контракта 
(при заключении контракта)</t>
  </si>
  <si>
    <t>Дата заключения контракта</t>
  </si>
  <si>
    <t>Подрядная организация</t>
  </si>
  <si>
    <t>% снижения</t>
  </si>
  <si>
    <t>подготовка документации</t>
  </si>
  <si>
    <t>55.702502, 36.186068</t>
  </si>
  <si>
    <t>55.703613, 36.185658</t>
  </si>
  <si>
    <t>55.703860, 36.188236</t>
  </si>
  <si>
    <t>55.703071, 36.182340</t>
  </si>
  <si>
    <t>Московская область, Красногорский район,р.п.Нахабино,ул.Дачная</t>
  </si>
  <si>
    <t>55.821090, 37.344139</t>
  </si>
  <si>
    <t>Московская область, г. Красногорск, мкр.Опалиха, ул. Чапаева</t>
  </si>
  <si>
    <t>пер. Володарского (уч. 1)-1140</t>
  </si>
  <si>
    <t>55.701225, 36.187018</t>
  </si>
  <si>
    <t>55.702316, 36.186167</t>
  </si>
  <si>
    <t>г. Наро-Фоминск, Пл. Свободы</t>
  </si>
  <si>
    <t>55.578511, 36.315992</t>
  </si>
  <si>
    <t>55.342752, 39.197476</t>
  </si>
  <si>
    <t>55.333893, 39.203499</t>
  </si>
  <si>
    <t>55.377526, 39.080875</t>
  </si>
  <si>
    <t>55.374826, 39.082121</t>
  </si>
  <si>
    <t>55.375536, 39.058059</t>
  </si>
  <si>
    <t>55.376696, 39.054215</t>
  </si>
  <si>
    <t>55.340706, 39.324818</t>
  </si>
  <si>
    <t>55.343616, 39.306655</t>
  </si>
  <si>
    <t>а/д д. Селятино – ж/д ст. Селятино</t>
  </si>
  <si>
    <t xml:space="preserve"> «Рассудово – Ожигово – Селятино» (участок д. Селятино,  ул Шоссейная) </t>
  </si>
  <si>
    <t xml:space="preserve">«Рассудово – Ожигово – Селятино» (участок д. Селятино,  ул Шоссейная )(уч.2) </t>
  </si>
  <si>
    <t>Тип обочины (нет/Щебень/грунт/а/б крошка)</t>
  </si>
  <si>
    <t>Стоимость за кв.м.</t>
  </si>
  <si>
    <t>А16Вн</t>
  </si>
  <si>
    <t>55.639219, 36.191259</t>
  </si>
  <si>
    <t>55.817984, 36.361586</t>
  </si>
  <si>
    <t>55.811001, 36.366227</t>
  </si>
  <si>
    <t>Тип АБС (А16Вн, ЩМА16, А5Вл)</t>
  </si>
  <si>
    <t>ул. Леоновская</t>
  </si>
  <si>
    <t>ул. Пионерская</t>
  </si>
  <si>
    <t>А16Вл</t>
  </si>
  <si>
    <t>А16Вн/А8Вн</t>
  </si>
  <si>
    <t>ЩМА16</t>
  </si>
  <si>
    <t>-</t>
  </si>
  <si>
    <t>Московская область, г. Красногорск, мкр.Опалиха, ул.Фабричная</t>
  </si>
  <si>
    <t>Московская область, г.Красногорск, ул.Почтовая</t>
  </si>
  <si>
    <t>Московская область, Красногорский район, Павшинская пойма, Красногорский бульвар, от Павшинского бульвара до дублера Волоколамского шоссея</t>
  </si>
  <si>
    <t>Московская область, Красногорский р-н, пос.Светлые горы, проезд от АЗС до в/ч 28000</t>
  </si>
  <si>
    <t>Московская область, г. Красногорск, дорога от ст. Павшино до ГСК «Экран-2» (вдоль ж/д)</t>
  </si>
  <si>
    <t>Московская область,  г.Красногорск, проезд от д.26А до д.44 по ул.Ленина</t>
  </si>
  <si>
    <t>Московская обл., г.о.Красногорск, р.п.Нахабино, ул. 1-ая Заречная, от ул.Дачная до границы г.о.Истра</t>
  </si>
  <si>
    <t>Щелково</t>
  </si>
  <si>
    <t>п. Дорохово ул. Заводская (уч. 2)-1599</t>
  </si>
  <si>
    <t>Московская область, Красногорский район, Павшинская пойма, ул.Спасская от дублера Волоколамского шоссе до Подмосковного бульвара</t>
  </si>
  <si>
    <t>Московская область, Красногорский район, дорога от ул.Опалиха п.Опалиха через ж/д переезд по ул.Ольховая д.Гореносово до СНТ "Опалиха"</t>
  </si>
  <si>
    <t>Московская область, г.Красногорск, мкр.Опалиха, проезд от ул.Геологов до ул.Дежнева</t>
  </si>
  <si>
    <t>55.708678, 36.166220</t>
  </si>
  <si>
    <t>55.713097, 36.175114</t>
  </si>
  <si>
    <t>55.631835, 36.330586</t>
  </si>
  <si>
    <t>55.631565, 36.333496</t>
  </si>
  <si>
    <t>55.628675, 36.336139</t>
  </si>
  <si>
    <t>55.555123, 36.358428</t>
  </si>
  <si>
    <t>55.559572, 36.364493</t>
  </si>
  <si>
    <t>55.653440, 36.343869</t>
  </si>
  <si>
    <t>55.629500, 36.333570</t>
  </si>
  <si>
    <t>55.629022, 36.327913</t>
  </si>
  <si>
    <t>д.Серенское</t>
  </si>
  <si>
    <t>55.579029, 36.307997</t>
  </si>
  <si>
    <t>а/д вне границ населенного пункта д. Большое Новосурино</t>
  </si>
  <si>
    <t>с. Кривандино, ул. Сосновская</t>
  </si>
  <si>
    <t>п. Бакшеево, ул. Большевик</t>
  </si>
  <si>
    <t>пос. Бакшеево, ул. Гагарина</t>
  </si>
  <si>
    <t>55.717092, 39.857471</t>
  </si>
  <si>
    <t>55.716378, 39.869564</t>
  </si>
  <si>
    <t>Р.п. Черусти, ул. Майская</t>
  </si>
  <si>
    <t>46-486-561-ОП-МГ-55</t>
  </si>
  <si>
    <t>46-486-561-ОП-МГ-46</t>
  </si>
  <si>
    <t>46-486-561-ОП-МГ-48</t>
  </si>
  <si>
    <t>55.545850, 39.998012</t>
  </si>
  <si>
    <t>55.545813, 40.005702</t>
  </si>
  <si>
    <t>46-486-561-ОП-МГ-09</t>
  </si>
  <si>
    <t>46-486-561-ОП-МГ-44</t>
  </si>
  <si>
    <t>46-486-561-ОП-МГ-08</t>
  </si>
  <si>
    <t>46-486-ОП-МГ-20</t>
  </si>
  <si>
    <t>55.575408, 39.549981</t>
  </si>
  <si>
    <t>п. Бакшеево от ул. Октябрьская до кладбища</t>
  </si>
  <si>
    <t>46-257-563-ОП-МГ-0010</t>
  </si>
  <si>
    <t>а/д «п. Черусти, ул. Школьная»</t>
  </si>
  <si>
    <t>46-257-587-ОП-МГ-0046</t>
  </si>
  <si>
    <t>55.547176, 40.005730</t>
  </si>
  <si>
    <t>55.546792, 39.991946</t>
  </si>
  <si>
    <t>а/д «Керва, Дорога до СНТ Дружба»</t>
  </si>
  <si>
    <t>55.586692, 39.596370</t>
  </si>
  <si>
    <t>а/д «с. Кривандино, ул. Железнодорожная, д. 53 до д. 9Б»</t>
  </si>
  <si>
    <t>46-486-500-ОП-МГ-536</t>
  </si>
  <si>
    <t>55.561504, 39.673682</t>
  </si>
  <si>
    <t>а/д «с. Кривандино, ул. 1 Мая»</t>
  </si>
  <si>
    <t>46-486-500-ОП-МГ-525</t>
  </si>
  <si>
    <t>55.561610, 39.682498</t>
  </si>
  <si>
    <t>46-486-556-ОП-МГ-32</t>
  </si>
  <si>
    <t>55.655369, 39.755408</t>
  </si>
  <si>
    <t>55.650885, 39.762681</t>
  </si>
  <si>
    <t>а/д «д.Митрониха»</t>
  </si>
  <si>
    <t>46-257-813-000 ОП МП 007</t>
  </si>
  <si>
    <t>55.244104, 39.835736</t>
  </si>
  <si>
    <t>55.250923, 39.857970</t>
  </si>
  <si>
    <t xml:space="preserve">пос. Селятино, ул. Спортивная </t>
  </si>
  <si>
    <t>46-750-000 ОП МГ 00630</t>
  </si>
  <si>
    <t>55.520658, 36.987366</t>
  </si>
  <si>
    <t>55.515398, 36.982162</t>
  </si>
  <si>
    <t>46 455 ОП МГ -внп010</t>
  </si>
  <si>
    <t>55.480592, 35.972056</t>
  </si>
  <si>
    <t>55.497343, 35.985525</t>
  </si>
  <si>
    <t>д. Мишуткино, ул. Живописная</t>
  </si>
  <si>
    <t>46-722 ОП МГ-3495</t>
  </si>
  <si>
    <t xml:space="preserve"> 55.65958, 39.88716</t>
  </si>
  <si>
    <t>55.65748 39.90299</t>
  </si>
  <si>
    <t>п.Черусти, ул. Вокзальная – ЖД переезд</t>
  </si>
  <si>
    <t>55.539991 40.013387</t>
  </si>
  <si>
    <t>п. Черусти, ул. Московская</t>
  </si>
  <si>
    <t>п. Черусти, ул. Комсомольская</t>
  </si>
  <si>
    <t xml:space="preserve"> г. Шатура, п. Тархановка уч. 17</t>
  </si>
  <si>
    <t>г. Шатура, п. Тархановка уч. 14</t>
  </si>
  <si>
    <t>55.599923, 39.521614</t>
  </si>
  <si>
    <t>55.600262, 39.506714</t>
  </si>
  <si>
    <t xml:space="preserve"> 55.562752, 39.664681</t>
  </si>
  <si>
    <t>55.714048, 39.867461</t>
  </si>
  <si>
    <t xml:space="preserve"> 55.718172, 39.864383</t>
  </si>
  <si>
    <t>п. Митинская 2 линия</t>
  </si>
  <si>
    <t>г. Шатура, Аллея Ударников</t>
  </si>
  <si>
    <t>55.562125, 39.554588</t>
  </si>
  <si>
    <t>55.561941, 39.556155</t>
  </si>
  <si>
    <t>55.578277, 39.554693</t>
  </si>
  <si>
    <t>55.581789, 39.520859</t>
  </si>
  <si>
    <t>55.606903,  39.570770</t>
  </si>
  <si>
    <t>55.56049, 39.55078</t>
  </si>
  <si>
    <t>55.718319, 39.731011</t>
  </si>
  <si>
    <t>55.719107, 39.722697</t>
  </si>
  <si>
    <t>55.715537, 39.869675</t>
  </si>
  <si>
    <t>55.715859, 39.856998</t>
  </si>
  <si>
    <t>46-486-500-ОП-МГ-611</t>
  </si>
  <si>
    <t>46-486-500-ОП-МГ-610</t>
  </si>
  <si>
    <t xml:space="preserve"> 55.55992, 39.67261</t>
  </si>
  <si>
    <t>55.563136, 39.689338</t>
  </si>
  <si>
    <t>55.59584, 39.59523</t>
  </si>
  <si>
    <t>п. Черусти, ул. Урицкого</t>
  </si>
  <si>
    <t>Орехово-Зуево г, Галочкина ул</t>
  </si>
  <si>
    <t>46457 ОП МГ 1003</t>
  </si>
  <si>
    <t>55.813966, 38.974847</t>
  </si>
  <si>
    <t>55.819358, 38.988061</t>
  </si>
  <si>
    <t>Орехово-Зуево г., Ленина ул (участок от ул. Северная до ул. Саввы Морозова)</t>
  </si>
  <si>
    <t xml:space="preserve"> 55.548572, 39.997643</t>
  </si>
  <si>
    <t>55.548486, 40.023150</t>
  </si>
  <si>
    <t>55.54322, 40.03634</t>
  </si>
  <si>
    <t>а/д «с. Власово, уч. 2»</t>
  </si>
  <si>
    <t>с. Кривандино до парковки ЖД и парковка</t>
  </si>
  <si>
    <t>г.о. Егорьевск, д. Пантелеево</t>
  </si>
  <si>
    <t>46-722 ОП МГ-ГПЕ8804</t>
  </si>
  <si>
    <t>55.403135, 39.057794</t>
  </si>
  <si>
    <t>55.403239, 39.070781</t>
  </si>
  <si>
    <t>55.601289, 36.456246</t>
  </si>
  <si>
    <t>55.605112, 36.457372</t>
  </si>
  <si>
    <t>Автомобильная дорога р.п. Тучково ул. Парковая</t>
  </si>
  <si>
    <t>Московская область, городской округ Щёлково, д. Большие Петрищи</t>
  </si>
  <si>
    <t>48-788-ОП-МГ-393</t>
  </si>
  <si>
    <t>56.165375, 38.423200</t>
  </si>
  <si>
    <t>56.160555, 38.425958</t>
  </si>
  <si>
    <t>д. Волково, (уч.12)-1314</t>
  </si>
  <si>
    <t>д. Волково, (уч.4)-1306</t>
  </si>
  <si>
    <t xml:space="preserve"> 55.770174, 36.263777</t>
  </si>
  <si>
    <t>55.771712, 36.257636</t>
  </si>
  <si>
    <t xml:space="preserve"> 55.767635, 36.261732</t>
  </si>
  <si>
    <t>55.768295, 36.256203</t>
  </si>
  <si>
    <t>55.767789, 36.260011</t>
  </si>
  <si>
    <t>55.767661, 36.255733</t>
  </si>
  <si>
    <t>Тротуар «г. Шатура, пр-кт Маршала Борзова»</t>
  </si>
  <si>
    <t>55.581793, 39.520860</t>
  </si>
  <si>
    <t>55.574502, 39.520984</t>
  </si>
  <si>
    <t>ПИР</t>
  </si>
  <si>
    <t>Комментарий</t>
  </si>
  <si>
    <t>Наличие положительного заключения
(да/нет)</t>
  </si>
  <si>
    <t>Номер заключения</t>
  </si>
  <si>
    <t>Дата публикации ПИР</t>
  </si>
  <si>
    <t>Дата заключения контракта на ПИР</t>
  </si>
  <si>
    <t>Дата захода в экспертизу</t>
  </si>
  <si>
    <t>№ заявки в МОГЭ</t>
  </si>
  <si>
    <t>Дата выхода из экспертизы</t>
  </si>
  <si>
    <t>Статус кап. ремонта (Подготовка документации для публикации ПИР, Опубликован ПИР, Не зашли в МОГЭ, в МОГЭ, Подготовка документации для публикации СМР, Опубликован СМР, Заключен контракт, Работы ведутся, Работы выполнены)</t>
  </si>
  <si>
    <t>Статус закупки (подготовка документации/ закупка опубликована/  стадия заключения контракта/ контракт заключен)</t>
  </si>
  <si>
    <t>Не зашли в МОГЭ</t>
  </si>
  <si>
    <t>Опубликован ПИР</t>
  </si>
  <si>
    <t>Подготовка документации для публикации СМР</t>
  </si>
  <si>
    <t xml:space="preserve">Заходят в экспертизу сами </t>
  </si>
  <si>
    <t>Подготовка документации для публикации ПИР</t>
  </si>
  <si>
    <t>Подготовка документации для публикации ПИР+СМР</t>
  </si>
  <si>
    <t>Акт обследования и смета на проверке заказчика до 14.01.2025</t>
  </si>
  <si>
    <t>50-1-1-2-039123-2023</t>
  </si>
  <si>
    <t>50-1-1-2-016996-2024</t>
  </si>
  <si>
    <t>Участки многодетных</t>
  </si>
  <si>
    <t>Объездная дорога в западной части п. Тучково в Рузском городском округе Московской области</t>
  </si>
  <si>
    <t>42-249 ОП МГ-0396</t>
  </si>
  <si>
    <t>55.609090759151,36.417807687803
55.597711121191,36.455811615702
55.588629124316,36.450894335108
55.594008152265,36.48149343483</t>
  </si>
  <si>
    <t xml:space="preserve">55.607546871342
,36.41695948845
55.588629124316,
36.450894335108
55.58937761725,
36.46481198793
55.591892743514,
36.482040867762
</t>
  </si>
  <si>
    <t>Контракт заключен</t>
  </si>
  <si>
    <t>0148200005424000680</t>
  </si>
  <si>
    <t>ООО "МАГИСТРАЛЬ"</t>
  </si>
  <si>
    <t>55.573882, 39.521117</t>
  </si>
  <si>
    <t>55.54298 40.02081</t>
  </si>
  <si>
    <t>55.561323, 39.542722</t>
  </si>
  <si>
    <t>55.612771  39.571186</t>
  </si>
  <si>
    <t>55.561909  39.685926</t>
  </si>
  <si>
    <t xml:space="preserve">55.568514 39.683939  </t>
  </si>
  <si>
    <t>а/д «д. Вальковская»</t>
  </si>
  <si>
    <t>46-486-500-ОП-МГ-73</t>
  </si>
  <si>
    <t>55.38862  39.79535</t>
  </si>
  <si>
    <t>55.38683  39.8031</t>
  </si>
  <si>
    <t>а/д «д. Горелово»</t>
  </si>
  <si>
    <t>46-486-500-ОП-МГ-164</t>
  </si>
  <si>
    <t>55.298341  40.039869</t>
  </si>
  <si>
    <t>55.304302 40.034204</t>
  </si>
  <si>
    <t>а/д «д. Артёмово, уч. 1»</t>
  </si>
  <si>
    <t>46-486-500-ОП-МГ-142</t>
  </si>
  <si>
    <t>Временные дороги к земельным участкам с кадастровыми номерами: 50:40:0000000:4854; 50:40:0000000:4807; 50:40:0000000:4862; 50:40:0000000:4919; 50:40:0020417:36</t>
  </si>
  <si>
    <t>бесхозяйная а/д</t>
  </si>
  <si>
    <t xml:space="preserve">56.730245, 37.232687 </t>
  </si>
  <si>
    <t>56.738724, 37.238760</t>
  </si>
  <si>
    <t>Протяженность ремонта, прив. км</t>
  </si>
  <si>
    <t>Вид работ (ПИР,СМР или ПИР+СМР)</t>
  </si>
  <si>
    <t>СМР</t>
  </si>
  <si>
    <t>Срок окончания работ</t>
  </si>
  <si>
    <t>ПИР, СМР</t>
  </si>
  <si>
    <t>ПИР+СМР</t>
  </si>
  <si>
    <t>55.379855, 36.713847</t>
  </si>
  <si>
    <t>ЛК-МО-54618</t>
  </si>
  <si>
    <t>ЛК-МО-54565</t>
  </si>
  <si>
    <t>ЛК-МО-54581</t>
  </si>
  <si>
    <t>ЛК-МО-54630</t>
  </si>
  <si>
    <t>ЛК-МО-54672</t>
  </si>
  <si>
    <t>50-1-1-2-023655-2024</t>
  </si>
  <si>
    <t>50-1-1-2-025268-2023</t>
  </si>
  <si>
    <t>ЛК-МО-54687</t>
  </si>
  <si>
    <t xml:space="preserve"> р.п.Тучково Интернатовский переулок-1950</t>
  </si>
  <si>
    <t>ID участка ремонта СКПДИ</t>
  </si>
  <si>
    <t>Асфальтобетон / Щебень</t>
  </si>
  <si>
    <t>ЛК-МО-52987</t>
  </si>
  <si>
    <t>д. Волково, (уч.3)-1305</t>
  </si>
  <si>
    <t>Доведены лимиты (да/нет)</t>
  </si>
  <si>
    <t>в МОГЭ</t>
  </si>
  <si>
    <t>закупка опубликована</t>
  </si>
  <si>
    <t>ДЗК+0</t>
  </si>
  <si>
    <t>ДЗК+210</t>
  </si>
  <si>
    <t>0148300062725000013</t>
  </si>
  <si>
    <t>Опубликован ПИР+СМР</t>
  </si>
  <si>
    <t>0148300062725000015</t>
  </si>
  <si>
    <t>46-257-501-ОП-МГ-0022</t>
  </si>
  <si>
    <t>Строительство</t>
  </si>
  <si>
    <t>а/д «г. Шатура, пр-кт Маршала Борзова + Вокзальный 
пр-д»</t>
  </si>
  <si>
    <t>р.п. Черусти, ул. Максима Горького</t>
  </si>
  <si>
    <t>55.545738, 39.983035</t>
  </si>
  <si>
    <t xml:space="preserve">55.546054 39.973529 </t>
  </si>
  <si>
    <t>55.560970 39.545965</t>
  </si>
  <si>
    <t>55.56271 39.54625</t>
  </si>
  <si>
    <t>а/д «г. Шатура, от ул. Южная до ул. Луговая»</t>
  </si>
  <si>
    <t>55.561095  39.538431</t>
  </si>
  <si>
    <t>55.561095 39.543725</t>
  </si>
  <si>
    <t>а/д «г. Шатура, от ул. Южная до ул. Солнечной»</t>
  </si>
  <si>
    <t>55.561106  39.544636</t>
  </si>
  <si>
    <t>55.560655 39.549181</t>
  </si>
  <si>
    <t>55.56001  39.68566</t>
  </si>
  <si>
    <t>55.55968 39.68556</t>
  </si>
  <si>
    <t>55.561630  39.422794</t>
  </si>
  <si>
    <t xml:space="preserve">55.559877  39.424186 </t>
  </si>
  <si>
    <t>55.55682  40.00895</t>
  </si>
  <si>
    <t>55.55782 40.01213</t>
  </si>
  <si>
    <t>Р.п. Черусти, ул. Красная</t>
  </si>
  <si>
    <t>55.553822 40.000928</t>
  </si>
  <si>
    <t>55.553793 40.010448</t>
  </si>
  <si>
    <t>55.551213  39.998097</t>
  </si>
  <si>
    <t>55.551146  40.022930</t>
  </si>
  <si>
    <t xml:space="preserve">55.543410 40.005810 </t>
  </si>
  <si>
    <t>55.243483  39.995117</t>
  </si>
  <si>
    <t>55.238346  39.995847</t>
  </si>
  <si>
    <t xml:space="preserve">а/д «г. Шатура, ул. Интернациональная (от пл. Ленина 
до Больничного проезда)» </t>
  </si>
  <si>
    <t>46-257-501-ОП-МГ-0061</t>
  </si>
  <si>
    <t>55.57828, 39.54439</t>
  </si>
  <si>
    <t>55.58151, 39.5431</t>
  </si>
  <si>
    <t xml:space="preserve">а/д «г. Шатура, ул. Интернациональная (от площади Ленина до проспекта Ильича)» </t>
  </si>
  <si>
    <t>55.57711, 39.54465</t>
  </si>
  <si>
    <t>55.57527, 39.54514</t>
  </si>
  <si>
    <t>Парковка «г. Шатура ул. Строителей» от остановки 
до заезда во двор»</t>
  </si>
  <si>
    <t>55.580958, 39.515856</t>
  </si>
  <si>
    <t>55.581611, 39.516513</t>
  </si>
  <si>
    <t>а/д «г. Шатура, ул. Береговая 1-ая линия»</t>
  </si>
  <si>
    <t>46-486-ОП-МГ-130</t>
  </si>
  <si>
    <t>55.59179 39.54649</t>
  </si>
  <si>
    <t>55.597467  39.522613</t>
  </si>
  <si>
    <t>а/д «д. Слобода»</t>
  </si>
  <si>
    <t>46-486-500-ОП-МГ-586</t>
  </si>
  <si>
    <t>55.585154, 39.416721</t>
  </si>
  <si>
    <t>55.586264, 39.421740</t>
  </si>
  <si>
    <t>а/д «п. Мишеронский, ул. Филатова»</t>
  </si>
  <si>
    <t>46-257-563-ОП-МГ-0046</t>
  </si>
  <si>
    <t>55.722461, 39.728366</t>
  </si>
  <si>
    <t>55.723614, 39.717218</t>
  </si>
  <si>
    <t>а/д «п. Мишеронский, Серегина»</t>
  </si>
  <si>
    <t>46-257-563-ОП-МГ-0042</t>
  </si>
  <si>
    <t>55.72482 39.73123</t>
  </si>
  <si>
    <t xml:space="preserve">55.72285 39.71959 </t>
  </si>
  <si>
    <t>а/д «д. Гармониха»</t>
  </si>
  <si>
    <t>46-486-556-ОП-МГ-207</t>
  </si>
  <si>
    <t>55.67905  39.75245</t>
  </si>
  <si>
    <t>55.68974 39.75974</t>
  </si>
  <si>
    <t>а/д «п. Шатурторф, ул. Мира»</t>
  </si>
  <si>
    <t>46-486-500-ОП-МГ-12</t>
  </si>
  <si>
    <t>55.56463  39.42552</t>
  </si>
  <si>
    <t>55.56488 39.43009</t>
  </si>
  <si>
    <t>а/д «с. Середниково»</t>
  </si>
  <si>
    <t>46-257-813-000 ОП МП 005</t>
  </si>
  <si>
    <t>55. 25799  39.65176</t>
  </si>
  <si>
    <t>55.25678 39.66671</t>
  </si>
  <si>
    <t>тротуар «ул. Интернациональная от пл. Ленина до пр-кт Ильича»</t>
  </si>
  <si>
    <t>55.57709 39.54455
55.57762 39.54478</t>
  </si>
  <si>
    <t>55.57534 39.54504
55.57523 39.54511</t>
  </si>
  <si>
    <t>а/д «д. Никитинская»</t>
  </si>
  <si>
    <t xml:space="preserve"> 55.56685 39.65359
55.56767  39.65392</t>
  </si>
  <si>
    <t xml:space="preserve">55.56735 39.65704
55.567763  39.65265 </t>
  </si>
  <si>
    <t>Расположение на территории МО</t>
  </si>
  <si>
    <t>До МБК</t>
  </si>
  <si>
    <t>До границ МО</t>
  </si>
  <si>
    <t>До ММК</t>
  </si>
  <si>
    <t>МКАД</t>
  </si>
  <si>
    <t>0148300062725000025</t>
  </si>
  <si>
    <t>0848300046025000033</t>
  </si>
  <si>
    <t>Автомобильная дорога (до д. Кузяевская)</t>
  </si>
  <si>
    <t>0148300062725000045 </t>
  </si>
  <si>
    <t>50-1-1-2-027928-2023</t>
  </si>
  <si>
    <t>ЛК-МО-54758</t>
  </si>
  <si>
    <t>55.505211, 39.713275</t>
  </si>
  <si>
    <t>55.505452, 39.730560</t>
  </si>
  <si>
    <t>Программа сельских дорог</t>
  </si>
  <si>
    <t>0848300047225000057 </t>
  </si>
  <si>
    <t>0848300047225000058</t>
  </si>
  <si>
    <t>Планируют опубликоваться до 13.02</t>
  </si>
  <si>
    <t>Зайдут м МОГЭ до 14.02</t>
  </si>
  <si>
    <t>стадия заключения контракта</t>
  </si>
  <si>
    <t>Московская область, г. Егорьевск, с. Саввино, ул. Новоегорье – ул. Саввинская"</t>
  </si>
  <si>
    <t>46-722 ОП МГ-3376, 46-722 ОП МГ-3374</t>
  </si>
  <si>
    <t>29.07.202</t>
  </si>
  <si>
    <t>0848300049025000074</t>
  </si>
  <si>
    <t>0848300049025000073</t>
  </si>
  <si>
    <t>0848300049025000075</t>
  </si>
  <si>
    <t>0848300049025000055</t>
  </si>
  <si>
    <t>0848300049025000056</t>
  </si>
  <si>
    <t>0848300060025000009 </t>
  </si>
  <si>
    <t>0848300060025000008 </t>
  </si>
  <si>
    <t>0848300060025000010 </t>
  </si>
  <si>
    <t>0848300060025000011 </t>
  </si>
  <si>
    <t>0848300060025000012 </t>
  </si>
  <si>
    <t>0848300060025000013 </t>
  </si>
  <si>
    <t>0848300060025000014 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</si>
</sst>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18" x14ac:knownFonts="1">
    <font>
      <sz val="11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8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9" fillId="0" borderId="0" applyNumberFormat="0" applyFont="0" applyFill="0" applyBorder="0" applyAlignment="0" applyProtection="0">
      <alignment vertical="top"/>
    </xf>
    <xf numFmtId="0" fontId="10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0" fontId="13" fillId="0" borderId="0"/>
  </cellStyleXfs>
  <cellXfs count="115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3" xfId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14" fontId="12" fillId="4" borderId="3" xfId="3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9" fontId="4" fillId="0" borderId="3" xfId="8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0" xfId="0" applyNumberFormat="1" applyFont="1"/>
    <xf numFmtId="4" fontId="4" fillId="0" borderId="0" xfId="0" applyNumberFormat="1" applyFont="1"/>
    <xf numFmtId="0" fontId="14" fillId="3" borderId="3" xfId="0" applyFont="1" applyFill="1" applyBorder="1"/>
    <xf numFmtId="4" fontId="15" fillId="3" borderId="3" xfId="0" applyNumberFormat="1" applyFont="1" applyFill="1" applyBorder="1" applyAlignment="1">
      <alignment horizontal="center"/>
    </xf>
    <xf numFmtId="0" fontId="3" fillId="4" borderId="4" xfId="0" applyFont="1" applyFill="1" applyBorder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3" fillId="4" borderId="9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2" fillId="3" borderId="3" xfId="0" applyNumberFormat="1" applyFont="1" applyFill="1" applyBorder="1" applyAlignment="1">
      <alignment horizontal="left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5" fontId="2" fillId="4" borderId="3" xfId="8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4" fontId="5" fillId="6" borderId="3" xfId="1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3" xfId="0" applyFont="1" applyFill="1" applyBorder="1"/>
    <xf numFmtId="2" fontId="5" fillId="0" borderId="3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/>
    <xf numFmtId="14" fontId="4" fillId="0" borderId="3" xfId="0" applyNumberFormat="1" applyFont="1" applyFill="1" applyBorder="1"/>
    <xf numFmtId="4" fontId="4" fillId="0" borderId="3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0" xfId="0" applyFont="1" applyBorder="1"/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4" fontId="12" fillId="4" borderId="3" xfId="3" applyNumberFormat="1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4" fontId="12" fillId="4" borderId="3" xfId="3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12" fillId="4" borderId="3" xfId="3" applyNumberFormat="1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Normal" xfId="9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3" xfId="1" xr:uid="{00000000-0005-0000-0000-000004000000}"/>
    <cellStyle name="Обычный 3 2" xfId="4" xr:uid="{00000000-0005-0000-0000-000005000000}"/>
    <cellStyle name="Обычный 4" xfId="6" xr:uid="{00000000-0005-0000-0000-000006000000}"/>
    <cellStyle name="Обычный 5" xfId="5" xr:uid="{00000000-0005-0000-0000-000007000000}"/>
    <cellStyle name="Обычный 6" xfId="10" xr:uid="{00000000-0005-0000-0000-000008000000}"/>
    <cellStyle name="Процентный" xfId="8" builtinId="5"/>
    <cellStyle name="Процентный 2" xfId="7" xr:uid="{00000000-0005-0000-0000-00000A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B195"/>
  <sheetViews>
    <sheetView tabSelected="1" zoomScale="55" zoomScaleNormal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8" sqref="F18"/>
    </sheetView>
  </sheetViews>
  <sheetFormatPr defaultRowHeight="18.75" x14ac:dyDescent="0.3"/>
  <cols>
    <col min="1" max="1" width="12.5703125" style="1" customWidth="1"/>
    <col min="2" max="2" width="29.140625" style="1" customWidth="1"/>
    <col min="3" max="3" width="66" style="1" customWidth="1"/>
    <col min="4" max="4" width="25.140625" style="1" customWidth="1"/>
    <col min="5" max="5" width="45.7109375" style="1" customWidth="1"/>
    <col min="6" max="6" width="42.85546875" style="1" customWidth="1"/>
    <col min="7" max="7" width="37.7109375" style="1" customWidth="1"/>
    <col min="8" max="8" width="32.85546875" style="1" customWidth="1"/>
    <col min="9" max="9" width="33" style="1" customWidth="1"/>
    <col min="10" max="10" width="35.7109375" style="1" customWidth="1"/>
    <col min="11" max="11" width="37.28515625" style="1" customWidth="1"/>
    <col min="12" max="12" width="28.85546875" style="1" customWidth="1"/>
    <col min="13" max="13" width="24.7109375" style="1" customWidth="1"/>
    <col min="14" max="14" width="27.42578125" style="1" customWidth="1"/>
    <col min="15" max="17" width="26.85546875" style="1" customWidth="1"/>
    <col min="18" max="23" width="24.140625" style="40" customWidth="1"/>
    <col min="24" max="24" width="30" style="40" customWidth="1"/>
    <col min="25" max="28" width="24" style="1" customWidth="1"/>
    <col min="29" max="29" width="12.5703125" style="1" customWidth="1"/>
    <col min="30" max="31" width="29.140625" style="1" customWidth="1"/>
    <col min="32" max="32" width="48" style="1" customWidth="1"/>
    <col min="33" max="33" width="31.7109375" style="39" customWidth="1"/>
    <col min="34" max="34" width="34.140625" style="39" customWidth="1"/>
    <col min="35" max="35" width="39.42578125" style="1" customWidth="1"/>
    <col min="36" max="36" width="31.5703125" style="1" customWidth="1"/>
    <col min="37" max="37" width="40.5703125" style="1" customWidth="1"/>
    <col min="38" max="38" width="32.28515625" style="1" customWidth="1"/>
    <col min="39" max="39" width="33" style="1" customWidth="1"/>
    <col min="40" max="40" width="35.7109375" style="1" customWidth="1"/>
    <col min="41" max="41" width="43.7109375" style="1" customWidth="1"/>
    <col min="42" max="42" width="23.42578125" style="1" customWidth="1"/>
    <col min="43" max="43" width="9.140625" style="1" customWidth="1"/>
    <col min="44" max="44" width="55.5703125" style="1" customWidth="1"/>
    <col min="45" max="45" width="26" style="1" customWidth="1"/>
    <col min="46" max="46" width="21.42578125" style="1" customWidth="1"/>
    <col min="47" max="47" width="25.85546875" style="1" bestFit="1" customWidth="1"/>
    <col min="48" max="48" width="16.7109375" style="1" bestFit="1" customWidth="1"/>
    <col min="49" max="50" width="18.28515625" style="1" bestFit="1" customWidth="1"/>
    <col min="51" max="51" width="24.5703125" style="1" bestFit="1" customWidth="1"/>
    <col min="52" max="52" width="20.85546875" style="1" bestFit="1" customWidth="1"/>
    <col min="53" max="53" width="20.85546875" style="1" customWidth="1"/>
    <col min="54" max="54" width="51.140625" style="1" customWidth="1"/>
    <col min="55" max="16384" width="9.140625" style="1"/>
  </cols>
  <sheetData>
    <row r="1" spans="1:54" s="13" customFormat="1" ht="33" x14ac:dyDescent="0.25">
      <c r="A1" s="97" t="s">
        <v>517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9"/>
    </row>
    <row r="2" spans="1:54" s="13" customFormat="1" ht="20.25" customHeight="1" x14ac:dyDescent="0.25">
      <c r="A2" s="95" t="s">
        <v>0</v>
      </c>
      <c r="B2" s="95" t="s">
        <v>1</v>
      </c>
      <c r="C2" s="95" t="s">
        <v>2</v>
      </c>
      <c r="D2" s="95" t="s">
        <v>942</v>
      </c>
      <c r="E2" s="95" t="s">
        <v>3</v>
      </c>
      <c r="F2" s="95" t="s">
        <v>858</v>
      </c>
      <c r="G2" s="95" t="s">
        <v>30</v>
      </c>
      <c r="H2" s="95" t="s">
        <v>4</v>
      </c>
      <c r="I2" s="95" t="s">
        <v>5</v>
      </c>
      <c r="J2" s="95" t="s">
        <v>6</v>
      </c>
      <c r="K2" s="95" t="s">
        <v>7</v>
      </c>
      <c r="L2" s="95" t="s">
        <v>594</v>
      </c>
      <c r="M2" s="95" t="s">
        <v>862</v>
      </c>
      <c r="N2" s="95" t="s">
        <v>8</v>
      </c>
      <c r="O2" s="95" t="s">
        <v>9</v>
      </c>
      <c r="P2" s="95" t="s">
        <v>653</v>
      </c>
      <c r="Q2" s="95" t="s">
        <v>647</v>
      </c>
      <c r="R2" s="100" t="s">
        <v>10</v>
      </c>
      <c r="S2" s="100" t="s">
        <v>11</v>
      </c>
      <c r="T2" s="100" t="s">
        <v>12</v>
      </c>
      <c r="U2" s="100" t="s">
        <v>13</v>
      </c>
      <c r="V2" s="100" t="s">
        <v>842</v>
      </c>
      <c r="W2" s="100" t="s">
        <v>648</v>
      </c>
      <c r="X2" s="100" t="s">
        <v>14</v>
      </c>
      <c r="Y2" s="95" t="s">
        <v>588</v>
      </c>
      <c r="Z2" s="95" t="s">
        <v>589</v>
      </c>
      <c r="AA2" s="95" t="s">
        <v>590</v>
      </c>
      <c r="AB2" s="95" t="s">
        <v>591</v>
      </c>
      <c r="AD2" s="105" t="s">
        <v>609</v>
      </c>
      <c r="AE2" s="105" t="s">
        <v>608</v>
      </c>
      <c r="AF2" s="105" t="s">
        <v>804</v>
      </c>
      <c r="AG2" s="106" t="s">
        <v>610</v>
      </c>
      <c r="AH2" s="106"/>
      <c r="AI2" s="107" t="s">
        <v>611</v>
      </c>
      <c r="AJ2" s="107"/>
      <c r="AK2" s="107"/>
      <c r="AL2" s="107"/>
      <c r="AM2" s="104" t="s">
        <v>612</v>
      </c>
      <c r="AN2" s="104"/>
      <c r="AO2" s="104"/>
      <c r="AP2" s="104"/>
      <c r="AR2" s="102" t="s">
        <v>803</v>
      </c>
      <c r="AS2" s="95" t="s">
        <v>843</v>
      </c>
      <c r="AT2" s="103" t="s">
        <v>794</v>
      </c>
      <c r="AU2" s="103"/>
      <c r="AV2" s="103"/>
      <c r="AW2" s="103"/>
      <c r="AX2" s="103"/>
      <c r="AY2" s="103"/>
      <c r="AZ2" s="103"/>
      <c r="BA2" s="63" t="s">
        <v>844</v>
      </c>
      <c r="BB2" s="102" t="s">
        <v>795</v>
      </c>
    </row>
    <row r="3" spans="1:54" s="13" customFormat="1" ht="95.2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101"/>
      <c r="S3" s="101"/>
      <c r="T3" s="101"/>
      <c r="U3" s="101"/>
      <c r="V3" s="101"/>
      <c r="W3" s="101"/>
      <c r="X3" s="101"/>
      <c r="Y3" s="96"/>
      <c r="Z3" s="96"/>
      <c r="AA3" s="96"/>
      <c r="AB3" s="96"/>
      <c r="AD3" s="105"/>
      <c r="AE3" s="105"/>
      <c r="AF3" s="105"/>
      <c r="AG3" s="17" t="s">
        <v>613</v>
      </c>
      <c r="AH3" s="17" t="s">
        <v>614</v>
      </c>
      <c r="AI3" s="19" t="s">
        <v>615</v>
      </c>
      <c r="AJ3" s="17" t="s">
        <v>616</v>
      </c>
      <c r="AK3" s="20" t="s">
        <v>617</v>
      </c>
      <c r="AL3" s="20" t="s">
        <v>618</v>
      </c>
      <c r="AM3" s="20" t="s">
        <v>619</v>
      </c>
      <c r="AN3" s="21" t="s">
        <v>620</v>
      </c>
      <c r="AO3" s="18" t="s">
        <v>621</v>
      </c>
      <c r="AP3" s="56" t="s">
        <v>622</v>
      </c>
      <c r="AR3" s="102"/>
      <c r="AS3" s="96"/>
      <c r="AT3" s="57" t="s">
        <v>796</v>
      </c>
      <c r="AU3" s="58" t="s">
        <v>797</v>
      </c>
      <c r="AV3" s="58" t="s">
        <v>798</v>
      </c>
      <c r="AW3" s="58" t="s">
        <v>799</v>
      </c>
      <c r="AX3" s="58" t="s">
        <v>800</v>
      </c>
      <c r="AY3" s="57" t="s">
        <v>801</v>
      </c>
      <c r="AZ3" s="57" t="s">
        <v>802</v>
      </c>
      <c r="BA3" s="57" t="s">
        <v>845</v>
      </c>
      <c r="BB3" s="102"/>
    </row>
    <row r="4" spans="1:54" s="13" customFormat="1" ht="20.25" x14ac:dyDescent="0.25">
      <c r="A4" s="53">
        <f>SUBTOTAL(2,A$5:A$1048576)</f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>
        <f>SUBTOTAL(9,$R$5:$R$83411)</f>
        <v>65515.5</v>
      </c>
      <c r="S4" s="54">
        <f>SUBTOTAL(9,$S$5:$S$413411)</f>
        <v>4024.5</v>
      </c>
      <c r="T4" s="54">
        <f>SUBTOTAL(9,$T$5:$T$413411)</f>
        <v>69540</v>
      </c>
      <c r="U4" s="54">
        <f>SUBTOTAL(9,$U$5:$U$1048576)</f>
        <v>9.9819999999999993</v>
      </c>
      <c r="V4" s="54">
        <f>SUBTOTAL(9,$V$5:$V$413411)</f>
        <v>9.9350000000000005</v>
      </c>
      <c r="W4" s="54">
        <f t="shared" ref="W4" si="0">AD4/T4</f>
        <v>2880.5881995973537</v>
      </c>
      <c r="X4" s="54">
        <f>SUBTOTAL(9,$X$5:$X$413411)</f>
        <v>197990490</v>
      </c>
      <c r="Y4" s="55">
        <f>COUNTIF(Y5:Y2780,"да")</f>
        <v>191</v>
      </c>
      <c r="Z4" s="55">
        <f>COUNTIF(Z5:Z2780,"да")</f>
        <v>191</v>
      </c>
      <c r="AA4" s="55">
        <f>COUNTIF(AA5:AA2780,"да")</f>
        <v>191</v>
      </c>
      <c r="AB4" s="55">
        <f>COUNTIF(AB5:AB95290,"да")</f>
        <v>191</v>
      </c>
      <c r="AD4" s="22">
        <f>SUBTOTAL(9,AD5:AD848940)</f>
        <v>200316103.39999998</v>
      </c>
      <c r="AE4" s="22">
        <f>SUBTOTAL(9,AE5:AE848940)</f>
        <v>200316103.39999998</v>
      </c>
      <c r="AF4" s="22"/>
      <c r="AG4" s="43"/>
      <c r="AH4" s="43"/>
      <c r="AI4" s="43"/>
      <c r="AJ4" s="43"/>
      <c r="AK4" s="43"/>
      <c r="AL4" s="43"/>
      <c r="AM4" s="43"/>
      <c r="AN4" s="43"/>
      <c r="AO4" s="43"/>
      <c r="AP4" s="50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</row>
    <row r="5" spans="1:54" s="51" customFormat="1" ht="37.5" customHeight="1" x14ac:dyDescent="0.25">
      <c r="A5" s="2">
        <v>88</v>
      </c>
      <c r="B5" s="3" t="s">
        <v>41</v>
      </c>
      <c r="C5" s="81" t="s">
        <v>628</v>
      </c>
      <c r="D5" s="14" t="s">
        <v>946</v>
      </c>
      <c r="E5" s="14" t="s">
        <v>280</v>
      </c>
      <c r="F5" s="14">
        <v>10349049906</v>
      </c>
      <c r="G5" s="14" t="s">
        <v>40</v>
      </c>
      <c r="H5" s="14" t="s">
        <v>438</v>
      </c>
      <c r="I5" s="14" t="s">
        <v>439</v>
      </c>
      <c r="J5" s="14" t="s">
        <v>17</v>
      </c>
      <c r="K5" s="14" t="s">
        <v>514</v>
      </c>
      <c r="L5" s="14" t="s">
        <v>596</v>
      </c>
      <c r="M5" s="14" t="s">
        <v>593</v>
      </c>
      <c r="N5" s="2" t="s">
        <v>19</v>
      </c>
      <c r="O5" s="2" t="s">
        <v>19</v>
      </c>
      <c r="P5" s="2" t="s">
        <v>657</v>
      </c>
      <c r="Q5" s="2" t="s">
        <v>592</v>
      </c>
      <c r="R5" s="4">
        <v>5110</v>
      </c>
      <c r="S5" s="4">
        <v>825</v>
      </c>
      <c r="T5" s="4">
        <f t="shared" ref="T5:T64" si="1">R5+S5</f>
        <v>5935</v>
      </c>
      <c r="U5" s="15">
        <v>0.73</v>
      </c>
      <c r="V5" s="4">
        <f t="shared" ref="V5:V64" si="2">ROUND(T5/7000,3)</f>
        <v>0.84799999999999998</v>
      </c>
      <c r="W5" s="4">
        <f t="shared" ref="W5:W63" si="3">AD5/T5</f>
        <v>2788.9376208930075</v>
      </c>
      <c r="X5" s="15">
        <v>12260000</v>
      </c>
      <c r="Y5" s="14" t="s">
        <v>593</v>
      </c>
      <c r="Z5" s="14" t="s">
        <v>593</v>
      </c>
      <c r="AA5" s="14" t="s">
        <v>593</v>
      </c>
      <c r="AB5" s="14" t="s">
        <v>593</v>
      </c>
      <c r="AD5" s="15">
        <v>16552344.779999999</v>
      </c>
      <c r="AE5" s="23">
        <f t="shared" ref="AE5:AE64" si="4">IF(AF5="Контракт заключен",AD5*AM5/AK5,IF(AD5=0,X5,AD5))</f>
        <v>16552344.779999999</v>
      </c>
      <c r="AF5" s="4" t="s">
        <v>864</v>
      </c>
      <c r="AG5" s="24">
        <v>45825</v>
      </c>
      <c r="AH5" s="24">
        <v>45862</v>
      </c>
      <c r="AI5" s="26" t="s">
        <v>956</v>
      </c>
      <c r="AJ5" s="24">
        <v>45698</v>
      </c>
      <c r="AK5" s="15">
        <v>48183110.75</v>
      </c>
      <c r="AL5" s="24">
        <v>45706</v>
      </c>
      <c r="AM5" s="15"/>
      <c r="AN5" s="30"/>
      <c r="AO5" s="25"/>
      <c r="AP5" s="27" t="str">
        <f t="shared" ref="AP5:AP65" si="5">IF(AM5&gt;0,1-AM5/AK5," ")</f>
        <v xml:space="preserve"> </v>
      </c>
      <c r="AR5" s="36" t="s">
        <v>659</v>
      </c>
      <c r="AS5" s="36" t="s">
        <v>659</v>
      </c>
      <c r="AT5" s="36" t="s">
        <v>659</v>
      </c>
      <c r="AU5" s="36" t="s">
        <v>659</v>
      </c>
      <c r="AV5" s="36" t="s">
        <v>659</v>
      </c>
      <c r="AW5" s="36" t="s">
        <v>659</v>
      </c>
      <c r="AX5" s="36" t="s">
        <v>659</v>
      </c>
      <c r="AY5" s="36" t="s">
        <v>659</v>
      </c>
      <c r="AZ5" s="36" t="s">
        <v>659</v>
      </c>
      <c r="BA5" s="36" t="s">
        <v>659</v>
      </c>
      <c r="BB5" s="36"/>
    </row>
    <row r="6" spans="1:54" s="51" customFormat="1" ht="37.5" customHeight="1" x14ac:dyDescent="0.25">
      <c r="A6" s="2">
        <v>89</v>
      </c>
      <c r="B6" s="3" t="s">
        <v>41</v>
      </c>
      <c r="C6" s="81" t="s">
        <v>660</v>
      </c>
      <c r="D6" s="14" t="s">
        <v>946</v>
      </c>
      <c r="E6" s="14" t="s">
        <v>281</v>
      </c>
      <c r="F6" s="14">
        <v>10350147846</v>
      </c>
      <c r="G6" s="14" t="s">
        <v>40</v>
      </c>
      <c r="H6" s="14" t="s">
        <v>440</v>
      </c>
      <c r="I6" s="14" t="s">
        <v>441</v>
      </c>
      <c r="J6" s="14" t="s">
        <v>17</v>
      </c>
      <c r="K6" s="14" t="s">
        <v>514</v>
      </c>
      <c r="L6" s="14" t="s">
        <v>596</v>
      </c>
      <c r="M6" s="14" t="s">
        <v>593</v>
      </c>
      <c r="N6" s="2" t="s">
        <v>19</v>
      </c>
      <c r="O6" s="2" t="s">
        <v>19</v>
      </c>
      <c r="P6" s="2" t="s">
        <v>657</v>
      </c>
      <c r="Q6" s="2" t="s">
        <v>592</v>
      </c>
      <c r="R6" s="4">
        <v>872</v>
      </c>
      <c r="S6" s="4">
        <v>546</v>
      </c>
      <c r="T6" s="4">
        <f t="shared" si="1"/>
        <v>1418</v>
      </c>
      <c r="U6" s="15">
        <v>0.25</v>
      </c>
      <c r="V6" s="4">
        <f t="shared" si="2"/>
        <v>0.20300000000000001</v>
      </c>
      <c r="W6" s="4">
        <f t="shared" si="3"/>
        <v>3715.89730606488</v>
      </c>
      <c r="X6" s="15">
        <v>2491000</v>
      </c>
      <c r="Y6" s="14" t="s">
        <v>593</v>
      </c>
      <c r="Z6" s="14" t="s">
        <v>593</v>
      </c>
      <c r="AA6" s="14" t="s">
        <v>593</v>
      </c>
      <c r="AB6" s="14" t="s">
        <v>593</v>
      </c>
      <c r="AD6" s="15">
        <v>5269142.38</v>
      </c>
      <c r="AE6" s="23">
        <f t="shared" si="4"/>
        <v>5269142.38</v>
      </c>
      <c r="AF6" s="4" t="s">
        <v>864</v>
      </c>
      <c r="AG6" s="24">
        <v>45778</v>
      </c>
      <c r="AH6" s="24">
        <v>45793</v>
      </c>
      <c r="AI6" s="26" t="s">
        <v>957</v>
      </c>
      <c r="AJ6" s="24">
        <v>45698</v>
      </c>
      <c r="AK6" s="15">
        <v>39344746.299999997</v>
      </c>
      <c r="AL6" s="24">
        <v>45706</v>
      </c>
      <c r="AM6" s="15"/>
      <c r="AN6" s="30"/>
      <c r="AO6" s="25"/>
      <c r="AP6" s="27" t="str">
        <f t="shared" si="5"/>
        <v xml:space="preserve"> </v>
      </c>
      <c r="AR6" s="36" t="s">
        <v>659</v>
      </c>
      <c r="AS6" s="36" t="s">
        <v>659</v>
      </c>
      <c r="AT6" s="36" t="s">
        <v>659</v>
      </c>
      <c r="AU6" s="36" t="s">
        <v>659</v>
      </c>
      <c r="AV6" s="36" t="s">
        <v>659</v>
      </c>
      <c r="AW6" s="36" t="s">
        <v>659</v>
      </c>
      <c r="AX6" s="36" t="s">
        <v>659</v>
      </c>
      <c r="AY6" s="36" t="s">
        <v>659</v>
      </c>
      <c r="AZ6" s="36" t="s">
        <v>659</v>
      </c>
      <c r="BA6" s="36" t="s">
        <v>659</v>
      </c>
      <c r="BB6" s="36"/>
    </row>
    <row r="7" spans="1:54" s="51" customFormat="1" ht="37.5" customHeight="1" x14ac:dyDescent="0.25">
      <c r="A7" s="2">
        <v>90</v>
      </c>
      <c r="B7" s="3" t="s">
        <v>41</v>
      </c>
      <c r="C7" s="81" t="s">
        <v>661</v>
      </c>
      <c r="D7" s="14" t="s">
        <v>946</v>
      </c>
      <c r="E7" s="14" t="s">
        <v>282</v>
      </c>
      <c r="F7" s="14">
        <v>10350591446</v>
      </c>
      <c r="G7" s="14" t="s">
        <v>40</v>
      </c>
      <c r="H7" s="14" t="s">
        <v>442</v>
      </c>
      <c r="I7" s="14" t="s">
        <v>629</v>
      </c>
      <c r="J7" s="14" t="s">
        <v>17</v>
      </c>
      <c r="K7" s="14" t="s">
        <v>514</v>
      </c>
      <c r="L7" s="14" t="s">
        <v>596</v>
      </c>
      <c r="M7" s="14" t="s">
        <v>593</v>
      </c>
      <c r="N7" s="2" t="s">
        <v>19</v>
      </c>
      <c r="O7" s="2" t="s">
        <v>19</v>
      </c>
      <c r="P7" s="2" t="s">
        <v>657</v>
      </c>
      <c r="Q7" s="2" t="s">
        <v>592</v>
      </c>
      <c r="R7" s="4">
        <v>1882</v>
      </c>
      <c r="S7" s="4">
        <v>140</v>
      </c>
      <c r="T7" s="4">
        <f t="shared" si="1"/>
        <v>2022</v>
      </c>
      <c r="U7" s="15">
        <v>0.27</v>
      </c>
      <c r="V7" s="4">
        <f t="shared" si="2"/>
        <v>0.28899999999999998</v>
      </c>
      <c r="W7" s="4">
        <f t="shared" si="3"/>
        <v>2091.9806775469829</v>
      </c>
      <c r="X7" s="15">
        <v>3134000</v>
      </c>
      <c r="Y7" s="14" t="s">
        <v>593</v>
      </c>
      <c r="Z7" s="14" t="s">
        <v>593</v>
      </c>
      <c r="AA7" s="14" t="s">
        <v>593</v>
      </c>
      <c r="AB7" s="14" t="s">
        <v>593</v>
      </c>
      <c r="AD7" s="15">
        <v>4229984.93</v>
      </c>
      <c r="AE7" s="23">
        <f t="shared" si="4"/>
        <v>4229984.93</v>
      </c>
      <c r="AF7" s="4" t="s">
        <v>623</v>
      </c>
      <c r="AG7" s="24"/>
      <c r="AH7" s="24"/>
      <c r="AI7" s="26"/>
      <c r="AJ7" s="30"/>
      <c r="AK7" s="15"/>
      <c r="AL7" s="24"/>
      <c r="AM7" s="31"/>
      <c r="AN7" s="30"/>
      <c r="AO7" s="25"/>
      <c r="AP7" s="27" t="str">
        <f t="shared" si="5"/>
        <v xml:space="preserve"> </v>
      </c>
      <c r="AR7" s="36" t="s">
        <v>659</v>
      </c>
      <c r="AS7" s="36" t="s">
        <v>659</v>
      </c>
      <c r="AT7" s="36" t="s">
        <v>659</v>
      </c>
      <c r="AU7" s="36" t="s">
        <v>659</v>
      </c>
      <c r="AV7" s="36" t="s">
        <v>659</v>
      </c>
      <c r="AW7" s="36" t="s">
        <v>659</v>
      </c>
      <c r="AX7" s="36" t="s">
        <v>659</v>
      </c>
      <c r="AY7" s="36" t="s">
        <v>659</v>
      </c>
      <c r="AZ7" s="36" t="s">
        <v>659</v>
      </c>
      <c r="BA7" s="36" t="s">
        <v>659</v>
      </c>
      <c r="BB7" s="36"/>
    </row>
    <row r="8" spans="1:54" s="51" customFormat="1" ht="75" customHeight="1" x14ac:dyDescent="0.25">
      <c r="A8" s="2">
        <v>91</v>
      </c>
      <c r="B8" s="3" t="s">
        <v>41</v>
      </c>
      <c r="C8" s="81" t="s">
        <v>662</v>
      </c>
      <c r="D8" s="14" t="s">
        <v>946</v>
      </c>
      <c r="E8" s="14" t="s">
        <v>283</v>
      </c>
      <c r="F8" s="14">
        <v>10349834406</v>
      </c>
      <c r="G8" s="14" t="s">
        <v>40</v>
      </c>
      <c r="H8" s="14" t="s">
        <v>443</v>
      </c>
      <c r="I8" s="14" t="s">
        <v>444</v>
      </c>
      <c r="J8" s="14" t="s">
        <v>21</v>
      </c>
      <c r="K8" s="14" t="s">
        <v>514</v>
      </c>
      <c r="L8" s="14" t="s">
        <v>596</v>
      </c>
      <c r="M8" s="14" t="s">
        <v>593</v>
      </c>
      <c r="N8" s="2" t="s">
        <v>19</v>
      </c>
      <c r="O8" s="2" t="s">
        <v>19</v>
      </c>
      <c r="P8" s="2" t="s">
        <v>649</v>
      </c>
      <c r="Q8" s="2" t="s">
        <v>592</v>
      </c>
      <c r="R8" s="4">
        <f>10295+300</f>
        <v>10595</v>
      </c>
      <c r="S8" s="4">
        <v>0</v>
      </c>
      <c r="T8" s="4">
        <f t="shared" si="1"/>
        <v>10595</v>
      </c>
      <c r="U8" s="15">
        <v>0.71</v>
      </c>
      <c r="V8" s="4">
        <f t="shared" si="2"/>
        <v>1.514</v>
      </c>
      <c r="W8" s="4">
        <f t="shared" si="3"/>
        <v>1947.0778725814062</v>
      </c>
      <c r="X8" s="15">
        <v>29106000</v>
      </c>
      <c r="Y8" s="14" t="s">
        <v>593</v>
      </c>
      <c r="Z8" s="14" t="s">
        <v>593</v>
      </c>
      <c r="AA8" s="14" t="s">
        <v>593</v>
      </c>
      <c r="AB8" s="14" t="s">
        <v>593</v>
      </c>
      <c r="AD8" s="15">
        <v>20629290.059999999</v>
      </c>
      <c r="AE8" s="23">
        <f t="shared" si="4"/>
        <v>20629290.059999999</v>
      </c>
      <c r="AF8" s="4" t="s">
        <v>864</v>
      </c>
      <c r="AG8" s="24">
        <v>45794</v>
      </c>
      <c r="AH8" s="24">
        <v>45834</v>
      </c>
      <c r="AI8" s="26" t="s">
        <v>957</v>
      </c>
      <c r="AJ8" s="24">
        <v>45698</v>
      </c>
      <c r="AK8" s="15">
        <v>39344746.299999997</v>
      </c>
      <c r="AL8" s="24">
        <v>45706</v>
      </c>
      <c r="AM8" s="31"/>
      <c r="AN8" s="30"/>
      <c r="AO8" s="28"/>
      <c r="AP8" s="27" t="str">
        <f t="shared" si="5"/>
        <v xml:space="preserve"> </v>
      </c>
      <c r="AR8" s="36" t="s">
        <v>659</v>
      </c>
      <c r="AS8" s="36" t="s">
        <v>659</v>
      </c>
      <c r="AT8" s="36" t="s">
        <v>659</v>
      </c>
      <c r="AU8" s="36" t="s">
        <v>659</v>
      </c>
      <c r="AV8" s="36" t="s">
        <v>659</v>
      </c>
      <c r="AW8" s="36" t="s">
        <v>659</v>
      </c>
      <c r="AX8" s="36" t="s">
        <v>659</v>
      </c>
      <c r="AY8" s="36" t="s">
        <v>659</v>
      </c>
      <c r="AZ8" s="36" t="s">
        <v>659</v>
      </c>
      <c r="BA8" s="36" t="s">
        <v>659</v>
      </c>
      <c r="BB8" s="36"/>
    </row>
    <row r="9" spans="1:54" s="51" customFormat="1" ht="37.5" customHeight="1" x14ac:dyDescent="0.25">
      <c r="A9" s="2">
        <v>92</v>
      </c>
      <c r="B9" s="3" t="s">
        <v>41</v>
      </c>
      <c r="C9" s="81" t="s">
        <v>663</v>
      </c>
      <c r="D9" s="14" t="s">
        <v>946</v>
      </c>
      <c r="E9" s="14" t="s">
        <v>284</v>
      </c>
      <c r="F9" s="14">
        <v>10351190846</v>
      </c>
      <c r="G9" s="14" t="s">
        <v>40</v>
      </c>
      <c r="H9" s="14" t="s">
        <v>445</v>
      </c>
      <c r="I9" s="14" t="s">
        <v>446</v>
      </c>
      <c r="J9" s="14" t="s">
        <v>16</v>
      </c>
      <c r="K9" s="14" t="s">
        <v>514</v>
      </c>
      <c r="L9" s="14" t="s">
        <v>596</v>
      </c>
      <c r="M9" s="14" t="s">
        <v>593</v>
      </c>
      <c r="N9" s="2" t="s">
        <v>19</v>
      </c>
      <c r="O9" s="2" t="s">
        <v>19</v>
      </c>
      <c r="P9" s="2" t="s">
        <v>657</v>
      </c>
      <c r="Q9" s="2" t="s">
        <v>23</v>
      </c>
      <c r="R9" s="4">
        <v>4859</v>
      </c>
      <c r="S9" s="4">
        <v>1068</v>
      </c>
      <c r="T9" s="4">
        <f t="shared" si="1"/>
        <v>5927</v>
      </c>
      <c r="U9" s="15">
        <v>1.2150000000000001</v>
      </c>
      <c r="V9" s="4">
        <f t="shared" si="2"/>
        <v>0.84699999999999998</v>
      </c>
      <c r="W9" s="4">
        <f t="shared" si="3"/>
        <v>2628.3450598953941</v>
      </c>
      <c r="X9" s="15">
        <v>10998000</v>
      </c>
      <c r="Y9" s="14" t="s">
        <v>593</v>
      </c>
      <c r="Z9" s="14" t="s">
        <v>593</v>
      </c>
      <c r="AA9" s="14" t="s">
        <v>593</v>
      </c>
      <c r="AB9" s="14" t="s">
        <v>593</v>
      </c>
      <c r="AD9" s="15">
        <v>15578201.17</v>
      </c>
      <c r="AE9" s="23">
        <f t="shared" si="4"/>
        <v>15578201.17</v>
      </c>
      <c r="AF9" s="4" t="s">
        <v>623</v>
      </c>
      <c r="AG9" s="24"/>
      <c r="AH9" s="24"/>
      <c r="AI9" s="26"/>
      <c r="AJ9" s="30"/>
      <c r="AK9" s="15"/>
      <c r="AL9" s="24"/>
      <c r="AM9" s="31"/>
      <c r="AN9" s="30"/>
      <c r="AO9" s="28"/>
      <c r="AP9" s="27" t="str">
        <f t="shared" si="5"/>
        <v xml:space="preserve"> </v>
      </c>
      <c r="AR9" s="36" t="s">
        <v>659</v>
      </c>
      <c r="AS9" s="36" t="s">
        <v>659</v>
      </c>
      <c r="AT9" s="36" t="s">
        <v>659</v>
      </c>
      <c r="AU9" s="36" t="s">
        <v>659</v>
      </c>
      <c r="AV9" s="36" t="s">
        <v>659</v>
      </c>
      <c r="AW9" s="36" t="s">
        <v>659</v>
      </c>
      <c r="AX9" s="36" t="s">
        <v>659</v>
      </c>
      <c r="AY9" s="36" t="s">
        <v>659</v>
      </c>
      <c r="AZ9" s="36" t="s">
        <v>659</v>
      </c>
      <c r="BA9" s="36" t="s">
        <v>659</v>
      </c>
      <c r="BB9" s="36"/>
    </row>
    <row r="10" spans="1:54" s="51" customFormat="1" ht="37.5" customHeight="1" x14ac:dyDescent="0.25">
      <c r="A10" s="2">
        <v>93</v>
      </c>
      <c r="B10" s="3" t="s">
        <v>41</v>
      </c>
      <c r="C10" s="81" t="s">
        <v>664</v>
      </c>
      <c r="D10" s="14" t="s">
        <v>946</v>
      </c>
      <c r="E10" s="14" t="s">
        <v>285</v>
      </c>
      <c r="F10" s="14">
        <v>10351345546</v>
      </c>
      <c r="G10" s="14" t="s">
        <v>40</v>
      </c>
      <c r="H10" s="14" t="s">
        <v>447</v>
      </c>
      <c r="I10" s="14" t="s">
        <v>448</v>
      </c>
      <c r="J10" s="14" t="s">
        <v>21</v>
      </c>
      <c r="K10" s="14" t="s">
        <v>514</v>
      </c>
      <c r="L10" s="14" t="s">
        <v>596</v>
      </c>
      <c r="M10" s="14" t="s">
        <v>593</v>
      </c>
      <c r="N10" s="2" t="s">
        <v>19</v>
      </c>
      <c r="O10" s="2" t="s">
        <v>19</v>
      </c>
      <c r="P10" s="2" t="s">
        <v>649</v>
      </c>
      <c r="Q10" s="2" t="s">
        <v>592</v>
      </c>
      <c r="R10" s="4">
        <f>2214+420</f>
        <v>2634</v>
      </c>
      <c r="S10" s="4">
        <v>0</v>
      </c>
      <c r="T10" s="4">
        <f t="shared" si="1"/>
        <v>2634</v>
      </c>
      <c r="U10" s="15">
        <v>0.47199999999999998</v>
      </c>
      <c r="V10" s="4">
        <f t="shared" si="2"/>
        <v>0.376</v>
      </c>
      <c r="W10" s="4">
        <f t="shared" si="3"/>
        <v>1896.4080637813211</v>
      </c>
      <c r="X10" s="15">
        <v>6526000</v>
      </c>
      <c r="Y10" s="14" t="s">
        <v>593</v>
      </c>
      <c r="Z10" s="14" t="s">
        <v>593</v>
      </c>
      <c r="AA10" s="14" t="s">
        <v>593</v>
      </c>
      <c r="AB10" s="14" t="s">
        <v>593</v>
      </c>
      <c r="AD10" s="15">
        <v>4995138.84</v>
      </c>
      <c r="AE10" s="23">
        <f t="shared" si="4"/>
        <v>4995138.84</v>
      </c>
      <c r="AF10" s="4" t="s">
        <v>623</v>
      </c>
      <c r="AG10" s="24"/>
      <c r="AH10" s="24"/>
      <c r="AI10" s="26"/>
      <c r="AJ10" s="30"/>
      <c r="AK10" s="15"/>
      <c r="AL10" s="24"/>
      <c r="AM10" s="31"/>
      <c r="AN10" s="30"/>
      <c r="AO10" s="25"/>
      <c r="AP10" s="27" t="str">
        <f t="shared" si="5"/>
        <v xml:space="preserve"> </v>
      </c>
      <c r="AR10" s="36" t="s">
        <v>659</v>
      </c>
      <c r="AS10" s="36" t="s">
        <v>659</v>
      </c>
      <c r="AT10" s="36" t="s">
        <v>659</v>
      </c>
      <c r="AU10" s="36" t="s">
        <v>659</v>
      </c>
      <c r="AV10" s="36" t="s">
        <v>659</v>
      </c>
      <c r="AW10" s="36" t="s">
        <v>659</v>
      </c>
      <c r="AX10" s="36" t="s">
        <v>659</v>
      </c>
      <c r="AY10" s="36" t="s">
        <v>659</v>
      </c>
      <c r="AZ10" s="36" t="s">
        <v>659</v>
      </c>
      <c r="BA10" s="36" t="s">
        <v>659</v>
      </c>
      <c r="BB10" s="36"/>
    </row>
    <row r="11" spans="1:54" s="51" customFormat="1" ht="56.25" customHeight="1" x14ac:dyDescent="0.25">
      <c r="A11" s="2">
        <v>94</v>
      </c>
      <c r="B11" s="3" t="s">
        <v>41</v>
      </c>
      <c r="C11" s="81" t="s">
        <v>669</v>
      </c>
      <c r="D11" s="14" t="s">
        <v>946</v>
      </c>
      <c r="E11" s="14" t="s">
        <v>286</v>
      </c>
      <c r="F11" s="14">
        <v>10350032746</v>
      </c>
      <c r="G11" s="14" t="s">
        <v>40</v>
      </c>
      <c r="H11" s="14" t="s">
        <v>449</v>
      </c>
      <c r="I11" s="14" t="s">
        <v>450</v>
      </c>
      <c r="J11" s="14" t="s">
        <v>21</v>
      </c>
      <c r="K11" s="14" t="s">
        <v>514</v>
      </c>
      <c r="L11" s="14" t="s">
        <v>596</v>
      </c>
      <c r="M11" s="14" t="s">
        <v>593</v>
      </c>
      <c r="N11" s="2" t="s">
        <v>19</v>
      </c>
      <c r="O11" s="2" t="s">
        <v>19</v>
      </c>
      <c r="P11" s="2" t="s">
        <v>649</v>
      </c>
      <c r="Q11" s="2" t="s">
        <v>592</v>
      </c>
      <c r="R11" s="4">
        <f>6968</f>
        <v>6968</v>
      </c>
      <c r="S11" s="4">
        <v>0</v>
      </c>
      <c r="T11" s="4">
        <f t="shared" si="1"/>
        <v>6968</v>
      </c>
      <c r="U11" s="15">
        <v>0.54</v>
      </c>
      <c r="V11" s="4">
        <f t="shared" si="2"/>
        <v>0.995</v>
      </c>
      <c r="W11" s="4">
        <f t="shared" si="3"/>
        <v>1929.72357347876</v>
      </c>
      <c r="X11" s="15">
        <v>13936000</v>
      </c>
      <c r="Y11" s="14" t="s">
        <v>593</v>
      </c>
      <c r="Z11" s="14" t="s">
        <v>593</v>
      </c>
      <c r="AA11" s="14" t="s">
        <v>593</v>
      </c>
      <c r="AB11" s="14" t="s">
        <v>593</v>
      </c>
      <c r="AD11" s="15">
        <v>13446313.859999999</v>
      </c>
      <c r="AE11" s="23">
        <f t="shared" si="4"/>
        <v>13446313.859999999</v>
      </c>
      <c r="AF11" s="4" t="s">
        <v>864</v>
      </c>
      <c r="AG11" s="24">
        <v>45835</v>
      </c>
      <c r="AH11" s="24">
        <v>45875</v>
      </c>
      <c r="AI11" s="26" t="s">
        <v>957</v>
      </c>
      <c r="AJ11" s="24">
        <v>45698</v>
      </c>
      <c r="AK11" s="15">
        <v>39344746.299999997</v>
      </c>
      <c r="AL11" s="24">
        <v>45706</v>
      </c>
      <c r="AM11" s="31"/>
      <c r="AN11" s="30"/>
      <c r="AO11" s="28"/>
      <c r="AP11" s="27" t="str">
        <f t="shared" si="5"/>
        <v xml:space="preserve"> </v>
      </c>
      <c r="AR11" s="36" t="s">
        <v>659</v>
      </c>
      <c r="AS11" s="36" t="s">
        <v>659</v>
      </c>
      <c r="AT11" s="36" t="s">
        <v>659</v>
      </c>
      <c r="AU11" s="36" t="s">
        <v>659</v>
      </c>
      <c r="AV11" s="36" t="s">
        <v>659</v>
      </c>
      <c r="AW11" s="36" t="s">
        <v>659</v>
      </c>
      <c r="AX11" s="36" t="s">
        <v>659</v>
      </c>
      <c r="AY11" s="36" t="s">
        <v>659</v>
      </c>
      <c r="AZ11" s="36" t="s">
        <v>659</v>
      </c>
      <c r="BA11" s="36" t="s">
        <v>659</v>
      </c>
      <c r="BB11" s="36"/>
    </row>
    <row r="12" spans="1:54" s="51" customFormat="1" ht="56.25" customHeight="1" x14ac:dyDescent="0.25">
      <c r="A12" s="2">
        <v>95</v>
      </c>
      <c r="B12" s="3" t="s">
        <v>41</v>
      </c>
      <c r="C12" s="81" t="s">
        <v>670</v>
      </c>
      <c r="D12" s="14" t="s">
        <v>946</v>
      </c>
      <c r="E12" s="14" t="s">
        <v>287</v>
      </c>
      <c r="F12" s="14">
        <v>10349403706</v>
      </c>
      <c r="G12" s="14" t="s">
        <v>40</v>
      </c>
      <c r="H12" s="14" t="s">
        <v>451</v>
      </c>
      <c r="I12" s="14" t="s">
        <v>452</v>
      </c>
      <c r="J12" s="14" t="s">
        <v>21</v>
      </c>
      <c r="K12" s="14" t="s">
        <v>514</v>
      </c>
      <c r="L12" s="14" t="s">
        <v>596</v>
      </c>
      <c r="M12" s="14" t="s">
        <v>593</v>
      </c>
      <c r="N12" s="2" t="s">
        <v>19</v>
      </c>
      <c r="O12" s="2" t="s">
        <v>19</v>
      </c>
      <c r="P12" s="2" t="s">
        <v>649</v>
      </c>
      <c r="Q12" s="2" t="s">
        <v>592</v>
      </c>
      <c r="R12" s="4">
        <f>2760+460</f>
        <v>3220</v>
      </c>
      <c r="S12" s="4">
        <v>0</v>
      </c>
      <c r="T12" s="4">
        <f t="shared" si="1"/>
        <v>3220</v>
      </c>
      <c r="U12" s="15">
        <v>0.55000000000000004</v>
      </c>
      <c r="V12" s="4">
        <f t="shared" si="2"/>
        <v>0.46</v>
      </c>
      <c r="W12" s="4">
        <f t="shared" si="3"/>
        <v>1837.1516801242237</v>
      </c>
      <c r="X12" s="15">
        <v>5520000</v>
      </c>
      <c r="Y12" s="14" t="s">
        <v>593</v>
      </c>
      <c r="Z12" s="14" t="s">
        <v>593</v>
      </c>
      <c r="AA12" s="14" t="s">
        <v>593</v>
      </c>
      <c r="AB12" s="14" t="s">
        <v>593</v>
      </c>
      <c r="AD12" s="15">
        <v>5915628.4100000001</v>
      </c>
      <c r="AE12" s="23">
        <f t="shared" si="4"/>
        <v>5915628.4100000001</v>
      </c>
      <c r="AF12" s="4" t="s">
        <v>864</v>
      </c>
      <c r="AG12" s="24">
        <v>45794</v>
      </c>
      <c r="AH12" s="24">
        <v>45809</v>
      </c>
      <c r="AI12" s="26" t="s">
        <v>956</v>
      </c>
      <c r="AJ12" s="24">
        <v>45698</v>
      </c>
      <c r="AK12" s="15">
        <v>48183110.75</v>
      </c>
      <c r="AL12" s="24">
        <v>45706</v>
      </c>
      <c r="AM12" s="31"/>
      <c r="AN12" s="30"/>
      <c r="AO12" s="28"/>
      <c r="AP12" s="27" t="str">
        <f t="shared" si="5"/>
        <v xml:space="preserve"> </v>
      </c>
      <c r="AR12" s="36" t="s">
        <v>659</v>
      </c>
      <c r="AS12" s="36" t="s">
        <v>659</v>
      </c>
      <c r="AT12" s="36" t="s">
        <v>659</v>
      </c>
      <c r="AU12" s="36" t="s">
        <v>659</v>
      </c>
      <c r="AV12" s="36" t="s">
        <v>659</v>
      </c>
      <c r="AW12" s="36" t="s">
        <v>659</v>
      </c>
      <c r="AX12" s="36" t="s">
        <v>659</v>
      </c>
      <c r="AY12" s="36" t="s">
        <v>659</v>
      </c>
      <c r="AZ12" s="36" t="s">
        <v>659</v>
      </c>
      <c r="BA12" s="36" t="s">
        <v>659</v>
      </c>
      <c r="BB12" s="36"/>
    </row>
    <row r="13" spans="1:54" s="51" customFormat="1" ht="37.5" customHeight="1" x14ac:dyDescent="0.25">
      <c r="A13" s="2">
        <v>96</v>
      </c>
      <c r="B13" s="3" t="s">
        <v>41</v>
      </c>
      <c r="C13" s="81" t="s">
        <v>665</v>
      </c>
      <c r="D13" s="14" t="s">
        <v>946</v>
      </c>
      <c r="E13" s="14" t="s">
        <v>288</v>
      </c>
      <c r="F13" s="14">
        <v>10351213626</v>
      </c>
      <c r="G13" s="14" t="s">
        <v>40</v>
      </c>
      <c r="H13" s="14" t="s">
        <v>453</v>
      </c>
      <c r="I13" s="14" t="s">
        <v>454</v>
      </c>
      <c r="J13" s="14" t="s">
        <v>21</v>
      </c>
      <c r="K13" s="14" t="s">
        <v>514</v>
      </c>
      <c r="L13" s="14" t="s">
        <v>596</v>
      </c>
      <c r="M13" s="14" t="s">
        <v>593</v>
      </c>
      <c r="N13" s="2" t="s">
        <v>19</v>
      </c>
      <c r="O13" s="2" t="s">
        <v>19</v>
      </c>
      <c r="P13" s="2" t="s">
        <v>657</v>
      </c>
      <c r="Q13" s="2" t="s">
        <v>592</v>
      </c>
      <c r="R13" s="4">
        <f>7625+948.5+592</f>
        <v>9165.5</v>
      </c>
      <c r="S13" s="4">
        <v>380</v>
      </c>
      <c r="T13" s="4">
        <f t="shared" si="1"/>
        <v>9545.5</v>
      </c>
      <c r="U13" s="15">
        <v>0.81</v>
      </c>
      <c r="V13" s="4">
        <f t="shared" si="2"/>
        <v>1.3640000000000001</v>
      </c>
      <c r="W13" s="4">
        <f t="shared" si="3"/>
        <v>1884.1256518778482</v>
      </c>
      <c r="X13" s="15">
        <v>15250000</v>
      </c>
      <c r="Y13" s="14" t="s">
        <v>593</v>
      </c>
      <c r="Z13" s="14" t="s">
        <v>593</v>
      </c>
      <c r="AA13" s="14" t="s">
        <v>593</v>
      </c>
      <c r="AB13" s="14" t="s">
        <v>593</v>
      </c>
      <c r="AD13" s="15">
        <v>17984921.41</v>
      </c>
      <c r="AE13" s="23">
        <f t="shared" si="4"/>
        <v>17984921.41</v>
      </c>
      <c r="AF13" s="4" t="s">
        <v>623</v>
      </c>
      <c r="AG13" s="24"/>
      <c r="AH13" s="24"/>
      <c r="AI13" s="26"/>
      <c r="AJ13" s="30"/>
      <c r="AK13" s="15"/>
      <c r="AL13" s="24"/>
      <c r="AM13" s="31"/>
      <c r="AN13" s="30"/>
      <c r="AO13" s="25"/>
      <c r="AP13" s="27" t="str">
        <f t="shared" si="5"/>
        <v xml:space="preserve"> </v>
      </c>
      <c r="AR13" s="36" t="s">
        <v>659</v>
      </c>
      <c r="AS13" s="36" t="s">
        <v>659</v>
      </c>
      <c r="AT13" s="36" t="s">
        <v>659</v>
      </c>
      <c r="AU13" s="36" t="s">
        <v>659</v>
      </c>
      <c r="AV13" s="36" t="s">
        <v>659</v>
      </c>
      <c r="AW13" s="36" t="s">
        <v>659</v>
      </c>
      <c r="AX13" s="36" t="s">
        <v>659</v>
      </c>
      <c r="AY13" s="36" t="s">
        <v>659</v>
      </c>
      <c r="AZ13" s="36" t="s">
        <v>659</v>
      </c>
      <c r="BA13" s="36" t="s">
        <v>659</v>
      </c>
      <c r="BB13" s="36"/>
    </row>
    <row r="14" spans="1:54" s="51" customFormat="1" ht="37.5" customHeight="1" x14ac:dyDescent="0.25">
      <c r="A14" s="2">
        <v>97</v>
      </c>
      <c r="B14" s="3" t="s">
        <v>41</v>
      </c>
      <c r="C14" s="81" t="s">
        <v>666</v>
      </c>
      <c r="D14" s="14" t="s">
        <v>946</v>
      </c>
      <c r="E14" s="14" t="s">
        <v>520</v>
      </c>
      <c r="F14" s="14">
        <v>9530419542</v>
      </c>
      <c r="G14" s="14" t="s">
        <v>40</v>
      </c>
      <c r="H14" s="14" t="s">
        <v>455</v>
      </c>
      <c r="I14" s="14" t="s">
        <v>456</v>
      </c>
      <c r="J14" s="14" t="s">
        <v>17</v>
      </c>
      <c r="K14" s="14" t="s">
        <v>514</v>
      </c>
      <c r="L14" s="14" t="s">
        <v>596</v>
      </c>
      <c r="M14" s="14" t="s">
        <v>593</v>
      </c>
      <c r="N14" s="2" t="s">
        <v>19</v>
      </c>
      <c r="O14" s="2" t="s">
        <v>19</v>
      </c>
      <c r="P14" s="2" t="s">
        <v>649</v>
      </c>
      <c r="Q14" s="2" t="s">
        <v>592</v>
      </c>
      <c r="R14" s="4">
        <v>1310</v>
      </c>
      <c r="S14" s="4">
        <v>0</v>
      </c>
      <c r="T14" s="4">
        <f t="shared" si="1"/>
        <v>1310</v>
      </c>
      <c r="U14" s="15">
        <v>0.32</v>
      </c>
      <c r="V14" s="4">
        <f t="shared" si="2"/>
        <v>0.187</v>
      </c>
      <c r="W14" s="4">
        <f t="shared" si="3"/>
        <v>2149.2373206106872</v>
      </c>
      <c r="X14" s="15">
        <v>2620000</v>
      </c>
      <c r="Y14" s="14" t="s">
        <v>593</v>
      </c>
      <c r="Z14" s="14" t="s">
        <v>593</v>
      </c>
      <c r="AA14" s="14" t="s">
        <v>593</v>
      </c>
      <c r="AB14" s="14" t="s">
        <v>593</v>
      </c>
      <c r="AD14" s="15">
        <v>2815500.89</v>
      </c>
      <c r="AE14" s="23">
        <f t="shared" si="4"/>
        <v>2815500.89</v>
      </c>
      <c r="AF14" s="4" t="s">
        <v>864</v>
      </c>
      <c r="AG14" s="24">
        <v>45810</v>
      </c>
      <c r="AH14" s="24">
        <v>45824</v>
      </c>
      <c r="AI14" s="26" t="s">
        <v>956</v>
      </c>
      <c r="AJ14" s="24">
        <v>45698</v>
      </c>
      <c r="AK14" s="15">
        <v>48183110.75</v>
      </c>
      <c r="AL14" s="24">
        <v>45706</v>
      </c>
      <c r="AM14" s="31"/>
      <c r="AN14" s="30"/>
      <c r="AO14" s="28"/>
      <c r="AP14" s="27" t="str">
        <f t="shared" si="5"/>
        <v xml:space="preserve"> </v>
      </c>
      <c r="AR14" s="36" t="s">
        <v>659</v>
      </c>
      <c r="AS14" s="36" t="s">
        <v>659</v>
      </c>
      <c r="AT14" s="36" t="s">
        <v>659</v>
      </c>
      <c r="AU14" s="36" t="s">
        <v>659</v>
      </c>
      <c r="AV14" s="36" t="s">
        <v>659</v>
      </c>
      <c r="AW14" s="36" t="s">
        <v>659</v>
      </c>
      <c r="AX14" s="36" t="s">
        <v>659</v>
      </c>
      <c r="AY14" s="36" t="s">
        <v>659</v>
      </c>
      <c r="AZ14" s="36" t="s">
        <v>659</v>
      </c>
      <c r="BA14" s="36" t="s">
        <v>659</v>
      </c>
      <c r="BB14" s="36"/>
    </row>
    <row r="15" spans="1:54" s="51" customFormat="1" ht="37.5" customHeight="1" x14ac:dyDescent="0.25">
      <c r="A15" s="2">
        <v>98</v>
      </c>
      <c r="B15" s="3" t="s">
        <v>41</v>
      </c>
      <c r="C15" s="81" t="s">
        <v>671</v>
      </c>
      <c r="D15" s="14" t="s">
        <v>946</v>
      </c>
      <c r="E15" s="14" t="s">
        <v>289</v>
      </c>
      <c r="F15" s="14">
        <v>10349375806</v>
      </c>
      <c r="G15" s="14" t="s">
        <v>40</v>
      </c>
      <c r="H15" s="14" t="s">
        <v>457</v>
      </c>
      <c r="I15" s="14" t="s">
        <v>458</v>
      </c>
      <c r="J15" s="14" t="s">
        <v>17</v>
      </c>
      <c r="K15" s="14" t="s">
        <v>514</v>
      </c>
      <c r="L15" s="14" t="s">
        <v>596</v>
      </c>
      <c r="M15" s="14" t="s">
        <v>593</v>
      </c>
      <c r="N15" s="2" t="s">
        <v>19</v>
      </c>
      <c r="O15" s="2" t="s">
        <v>19</v>
      </c>
      <c r="P15" s="2" t="s">
        <v>657</v>
      </c>
      <c r="Q15" s="2" t="s">
        <v>592</v>
      </c>
      <c r="R15" s="4">
        <v>1045</v>
      </c>
      <c r="S15" s="4">
        <v>455</v>
      </c>
      <c r="T15" s="4">
        <f t="shared" si="1"/>
        <v>1500</v>
      </c>
      <c r="U15" s="15">
        <v>0.21</v>
      </c>
      <c r="V15" s="4">
        <f t="shared" si="2"/>
        <v>0.214</v>
      </c>
      <c r="W15" s="4">
        <f t="shared" si="3"/>
        <v>2433.0265599999998</v>
      </c>
      <c r="X15" s="15">
        <v>2090000</v>
      </c>
      <c r="Y15" s="14" t="s">
        <v>593</v>
      </c>
      <c r="Z15" s="14" t="s">
        <v>593</v>
      </c>
      <c r="AA15" s="14" t="s">
        <v>593</v>
      </c>
      <c r="AB15" s="14" t="s">
        <v>593</v>
      </c>
      <c r="AD15" s="15">
        <v>3649539.84</v>
      </c>
      <c r="AE15" s="23">
        <f t="shared" si="4"/>
        <v>3649539.84</v>
      </c>
      <c r="AF15" s="4" t="s">
        <v>864</v>
      </c>
      <c r="AG15" s="24">
        <v>45778</v>
      </c>
      <c r="AH15" s="24">
        <v>45793</v>
      </c>
      <c r="AI15" s="26" t="s">
        <v>956</v>
      </c>
      <c r="AJ15" s="24">
        <v>45698</v>
      </c>
      <c r="AK15" s="15">
        <v>48183110.75</v>
      </c>
      <c r="AL15" s="24">
        <v>45706</v>
      </c>
      <c r="AM15" s="31"/>
      <c r="AN15" s="30"/>
      <c r="AO15" s="28"/>
      <c r="AP15" s="27" t="str">
        <f t="shared" si="5"/>
        <v xml:space="preserve"> </v>
      </c>
      <c r="AR15" s="36" t="s">
        <v>659</v>
      </c>
      <c r="AS15" s="36" t="s">
        <v>659</v>
      </c>
      <c r="AT15" s="36" t="s">
        <v>659</v>
      </c>
      <c r="AU15" s="36" t="s">
        <v>659</v>
      </c>
      <c r="AV15" s="36" t="s">
        <v>659</v>
      </c>
      <c r="AW15" s="36" t="s">
        <v>659</v>
      </c>
      <c r="AX15" s="36" t="s">
        <v>659</v>
      </c>
      <c r="AY15" s="36" t="s">
        <v>659</v>
      </c>
      <c r="AZ15" s="36" t="s">
        <v>659</v>
      </c>
      <c r="BA15" s="36" t="s">
        <v>659</v>
      </c>
      <c r="BB15" s="36"/>
    </row>
    <row r="16" spans="1:54" s="51" customFormat="1" ht="37.5" customHeight="1" x14ac:dyDescent="0.25">
      <c r="A16" s="2">
        <v>99</v>
      </c>
      <c r="B16" s="3" t="s">
        <v>41</v>
      </c>
      <c r="C16" s="81" t="s">
        <v>630</v>
      </c>
      <c r="D16" s="14" t="s">
        <v>946</v>
      </c>
      <c r="E16" s="14" t="s">
        <v>290</v>
      </c>
      <c r="F16" s="14">
        <v>10349132226</v>
      </c>
      <c r="G16" s="14" t="s">
        <v>40</v>
      </c>
      <c r="H16" s="14" t="s">
        <v>459</v>
      </c>
      <c r="I16" s="14" t="s">
        <v>460</v>
      </c>
      <c r="J16" s="14" t="s">
        <v>21</v>
      </c>
      <c r="K16" s="14" t="s">
        <v>514</v>
      </c>
      <c r="L16" s="14" t="s">
        <v>596</v>
      </c>
      <c r="M16" s="14" t="s">
        <v>593</v>
      </c>
      <c r="N16" s="2" t="s">
        <v>19</v>
      </c>
      <c r="O16" s="2" t="s">
        <v>19</v>
      </c>
      <c r="P16" s="2" t="s">
        <v>657</v>
      </c>
      <c r="Q16" s="2" t="s">
        <v>592</v>
      </c>
      <c r="R16" s="4">
        <f>8872+546</f>
        <v>9418</v>
      </c>
      <c r="S16" s="4">
        <v>610.5</v>
      </c>
      <c r="T16" s="4">
        <f t="shared" si="1"/>
        <v>10028.5</v>
      </c>
      <c r="U16" s="15">
        <v>1.964</v>
      </c>
      <c r="V16" s="4">
        <f t="shared" si="2"/>
        <v>1.4330000000000001</v>
      </c>
      <c r="W16" s="4">
        <f t="shared" si="3"/>
        <v>1919.5389968589518</v>
      </c>
      <c r="X16" s="15">
        <v>24059490</v>
      </c>
      <c r="Y16" s="14" t="s">
        <v>593</v>
      </c>
      <c r="Z16" s="14" t="s">
        <v>593</v>
      </c>
      <c r="AA16" s="14" t="s">
        <v>593</v>
      </c>
      <c r="AB16" s="14" t="s">
        <v>593</v>
      </c>
      <c r="AD16" s="15">
        <v>19250096.829999998</v>
      </c>
      <c r="AE16" s="23">
        <f t="shared" si="4"/>
        <v>19250096.829999998</v>
      </c>
      <c r="AF16" s="4" t="s">
        <v>864</v>
      </c>
      <c r="AG16" s="24">
        <v>45863</v>
      </c>
      <c r="AH16" s="24">
        <v>45900</v>
      </c>
      <c r="AI16" s="26" t="s">
        <v>956</v>
      </c>
      <c r="AJ16" s="24">
        <v>45698</v>
      </c>
      <c r="AK16" s="15">
        <v>48183110.75</v>
      </c>
      <c r="AL16" s="24">
        <v>45706</v>
      </c>
      <c r="AM16" s="31"/>
      <c r="AN16" s="30"/>
      <c r="AO16" s="25"/>
      <c r="AP16" s="27" t="str">
        <f t="shared" si="5"/>
        <v xml:space="preserve"> </v>
      </c>
      <c r="AQ16" s="52"/>
      <c r="AR16" s="36" t="s">
        <v>659</v>
      </c>
      <c r="AS16" s="36" t="s">
        <v>659</v>
      </c>
      <c r="AT16" s="36" t="s">
        <v>659</v>
      </c>
      <c r="AU16" s="36" t="s">
        <v>659</v>
      </c>
      <c r="AV16" s="36" t="s">
        <v>659</v>
      </c>
      <c r="AW16" s="36" t="s">
        <v>659</v>
      </c>
      <c r="AX16" s="36" t="s">
        <v>659</v>
      </c>
      <c r="AY16" s="36" t="s">
        <v>659</v>
      </c>
      <c r="AZ16" s="36" t="s">
        <v>659</v>
      </c>
      <c r="BA16" s="36" t="s">
        <v>659</v>
      </c>
      <c r="BB16" s="36"/>
    </row>
    <row r="17" spans="1:54" s="51" customFormat="1" ht="37.5" customHeight="1" x14ac:dyDescent="0.25">
      <c r="A17" s="2">
        <v>100</v>
      </c>
      <c r="B17" s="3" t="s">
        <v>41</v>
      </c>
      <c r="C17" s="81" t="s">
        <v>170</v>
      </c>
      <c r="D17" s="14" t="s">
        <v>946</v>
      </c>
      <c r="E17" s="14" t="s">
        <v>291</v>
      </c>
      <c r="F17" s="14">
        <v>10351491466</v>
      </c>
      <c r="G17" s="14" t="s">
        <v>40</v>
      </c>
      <c r="H17" s="14" t="s">
        <v>461</v>
      </c>
      <c r="I17" s="14" t="s">
        <v>462</v>
      </c>
      <c r="J17" s="14" t="s">
        <v>21</v>
      </c>
      <c r="K17" s="14" t="s">
        <v>18</v>
      </c>
      <c r="L17" s="14" t="s">
        <v>595</v>
      </c>
      <c r="M17" s="14" t="s">
        <v>593</v>
      </c>
      <c r="N17" s="2" t="s">
        <v>19</v>
      </c>
      <c r="O17" s="2" t="s">
        <v>19</v>
      </c>
      <c r="P17" s="2"/>
      <c r="Q17" s="2" t="s">
        <v>592</v>
      </c>
      <c r="R17" s="4">
        <v>8437</v>
      </c>
      <c r="S17" s="4">
        <v>0</v>
      </c>
      <c r="T17" s="4">
        <f t="shared" si="1"/>
        <v>8437</v>
      </c>
      <c r="U17" s="15">
        <v>1.9410000000000001</v>
      </c>
      <c r="V17" s="4">
        <f t="shared" si="2"/>
        <v>1.2050000000000001</v>
      </c>
      <c r="W17" s="4">
        <f t="shared" si="3"/>
        <v>8296.7879578049069</v>
      </c>
      <c r="X17" s="15">
        <v>70000000</v>
      </c>
      <c r="Y17" s="14" t="s">
        <v>593</v>
      </c>
      <c r="Z17" s="14" t="s">
        <v>593</v>
      </c>
      <c r="AA17" s="14" t="s">
        <v>593</v>
      </c>
      <c r="AB17" s="14" t="s">
        <v>593</v>
      </c>
      <c r="AD17" s="15">
        <v>70000000</v>
      </c>
      <c r="AE17" s="23">
        <f t="shared" si="4"/>
        <v>70000000</v>
      </c>
      <c r="AF17" s="4" t="s">
        <v>623</v>
      </c>
      <c r="AG17" s="24"/>
      <c r="AH17" s="24"/>
      <c r="AI17" s="26"/>
      <c r="AJ17" s="30"/>
      <c r="AK17" s="31"/>
      <c r="AL17" s="30"/>
      <c r="AM17" s="31"/>
      <c r="AN17" s="30"/>
      <c r="AO17" s="25"/>
      <c r="AP17" s="27" t="str">
        <f t="shared" si="5"/>
        <v xml:space="preserve"> </v>
      </c>
      <c r="AQ17" s="52"/>
      <c r="AR17" s="38" t="s">
        <v>810</v>
      </c>
      <c r="AS17" s="38" t="s">
        <v>847</v>
      </c>
      <c r="AT17" s="36" t="s">
        <v>592</v>
      </c>
      <c r="AU17" s="36"/>
      <c r="AV17" s="65">
        <v>45689</v>
      </c>
      <c r="AW17" s="35">
        <v>45719</v>
      </c>
      <c r="AX17" s="35">
        <v>45778</v>
      </c>
      <c r="AY17" s="36"/>
      <c r="AZ17" s="35">
        <v>45808</v>
      </c>
      <c r="BA17" s="24">
        <v>45930</v>
      </c>
      <c r="BB17" s="36" t="s">
        <v>958</v>
      </c>
    </row>
    <row r="18" spans="1:54" s="71" customFormat="1" ht="40.5" hidden="1" customHeight="1" x14ac:dyDescent="0.25">
      <c r="A18" s="2">
        <v>351</v>
      </c>
      <c r="B18" s="67" t="s">
        <v>52</v>
      </c>
      <c r="C18" s="82" t="s">
        <v>949</v>
      </c>
      <c r="D18" s="14" t="s">
        <v>944</v>
      </c>
      <c r="E18" s="64"/>
      <c r="F18" s="68"/>
      <c r="G18" s="68" t="s">
        <v>92</v>
      </c>
      <c r="H18" s="68" t="s">
        <v>953</v>
      </c>
      <c r="I18" s="68" t="s">
        <v>954</v>
      </c>
      <c r="J18" s="14" t="s">
        <v>955</v>
      </c>
      <c r="K18" s="68" t="s">
        <v>18</v>
      </c>
      <c r="L18" s="68" t="s">
        <v>595</v>
      </c>
      <c r="M18" s="14" t="s">
        <v>593</v>
      </c>
      <c r="N18" s="66" t="s">
        <v>605</v>
      </c>
      <c r="O18" s="66" t="s">
        <v>19</v>
      </c>
      <c r="P18" s="59" t="s">
        <v>649</v>
      </c>
      <c r="Q18" s="59" t="s">
        <v>592</v>
      </c>
      <c r="R18" s="70">
        <v>8400</v>
      </c>
      <c r="S18" s="70">
        <v>0</v>
      </c>
      <c r="T18" s="4">
        <f t="shared" si="1"/>
        <v>8400</v>
      </c>
      <c r="U18" s="77">
        <v>1.2</v>
      </c>
      <c r="V18" s="4">
        <f t="shared" si="2"/>
        <v>1.2</v>
      </c>
      <c r="W18" s="4">
        <f t="shared" si="3"/>
        <v>6673.9895773809531</v>
      </c>
      <c r="X18" s="69">
        <v>56061512.450000003</v>
      </c>
      <c r="Y18" s="68" t="s">
        <v>593</v>
      </c>
      <c r="Z18" s="68" t="s">
        <v>593</v>
      </c>
      <c r="AA18" s="68" t="s">
        <v>593</v>
      </c>
      <c r="AB18" s="68" t="s">
        <v>593</v>
      </c>
      <c r="AD18" s="69">
        <v>56061512.450000003</v>
      </c>
      <c r="AE18" s="23">
        <f t="shared" si="4"/>
        <v>56061512.450000003</v>
      </c>
      <c r="AF18" s="70" t="s">
        <v>623</v>
      </c>
      <c r="AG18" s="93"/>
      <c r="AH18" s="93"/>
      <c r="AI18" s="69"/>
      <c r="AJ18" s="69"/>
      <c r="AK18" s="69"/>
      <c r="AL18" s="69"/>
      <c r="AM18" s="69"/>
      <c r="AN18" s="69"/>
      <c r="AO18" s="69"/>
      <c r="AP18" s="27" t="str">
        <f t="shared" si="5"/>
        <v xml:space="preserve"> </v>
      </c>
      <c r="AR18" s="38" t="s">
        <v>810</v>
      </c>
      <c r="AS18" s="38" t="s">
        <v>847</v>
      </c>
      <c r="AT18" s="36" t="s">
        <v>592</v>
      </c>
      <c r="AU18" s="36"/>
      <c r="AV18" s="35">
        <v>45698</v>
      </c>
      <c r="AW18" s="35">
        <v>45727</v>
      </c>
      <c r="AX18" s="35">
        <v>45772</v>
      </c>
      <c r="AY18" s="36"/>
      <c r="AZ18" s="35">
        <v>45802</v>
      </c>
      <c r="BA18" s="35">
        <v>45852</v>
      </c>
      <c r="BB18" s="36"/>
    </row>
    <row r="19" spans="1:54" ht="37.5" hidden="1" customHeight="1" x14ac:dyDescent="0.3">
      <c r="A19" s="2">
        <v>840</v>
      </c>
      <c r="B19" s="3" t="s">
        <v>25</v>
      </c>
      <c r="C19" s="81" t="s">
        <v>141</v>
      </c>
      <c r="D19" s="14" t="s">
        <v>944</v>
      </c>
      <c r="E19" s="14" t="s">
        <v>521</v>
      </c>
      <c r="F19" s="14">
        <v>10254832130</v>
      </c>
      <c r="G19" s="14" t="s">
        <v>92</v>
      </c>
      <c r="H19" s="14" t="s">
        <v>384</v>
      </c>
      <c r="I19" s="14" t="s">
        <v>385</v>
      </c>
      <c r="J19" s="14" t="s">
        <v>16</v>
      </c>
      <c r="K19" s="14" t="s">
        <v>514</v>
      </c>
      <c r="L19" s="14" t="s">
        <v>596</v>
      </c>
      <c r="M19" s="14" t="s">
        <v>593</v>
      </c>
      <c r="N19" s="2" t="s">
        <v>23</v>
      </c>
      <c r="O19" s="2" t="s">
        <v>29</v>
      </c>
      <c r="P19" s="2" t="s">
        <v>659</v>
      </c>
      <c r="Q19" s="2" t="s">
        <v>515</v>
      </c>
      <c r="R19" s="4">
        <v>8406</v>
      </c>
      <c r="S19" s="4">
        <v>0</v>
      </c>
      <c r="T19" s="4">
        <f t="shared" si="1"/>
        <v>8406</v>
      </c>
      <c r="U19" s="15">
        <v>1.401</v>
      </c>
      <c r="V19" s="4">
        <f t="shared" si="2"/>
        <v>1.2010000000000001</v>
      </c>
      <c r="W19" s="4">
        <f t="shared" si="3"/>
        <v>1574.9953556983107</v>
      </c>
      <c r="X19" s="15">
        <v>12500000</v>
      </c>
      <c r="Y19" s="14" t="s">
        <v>593</v>
      </c>
      <c r="Z19" s="14" t="s">
        <v>593</v>
      </c>
      <c r="AA19" s="14" t="s">
        <v>593</v>
      </c>
      <c r="AB19" s="14" t="s">
        <v>593</v>
      </c>
      <c r="AC19" s="51"/>
      <c r="AD19" s="15">
        <v>13239410.960000001</v>
      </c>
      <c r="AE19" s="23">
        <f t="shared" si="4"/>
        <v>13239410.960000001</v>
      </c>
      <c r="AF19" s="4" t="s">
        <v>623</v>
      </c>
      <c r="AG19" s="24"/>
      <c r="AH19" s="30"/>
      <c r="AI19" s="37"/>
      <c r="AJ19" s="30"/>
      <c r="AK19" s="15"/>
      <c r="AL19" s="30"/>
      <c r="AM19" s="15"/>
      <c r="AN19" s="30"/>
      <c r="AO19" s="25"/>
      <c r="AP19" s="27" t="str">
        <f t="shared" si="5"/>
        <v xml:space="preserve"> </v>
      </c>
      <c r="AQ19" s="51"/>
      <c r="AR19" s="36" t="s">
        <v>659</v>
      </c>
      <c r="AS19" s="36" t="s">
        <v>659</v>
      </c>
      <c r="AT19" s="36" t="s">
        <v>659</v>
      </c>
      <c r="AU19" s="36" t="s">
        <v>659</v>
      </c>
      <c r="AV19" s="36" t="s">
        <v>659</v>
      </c>
      <c r="AW19" s="36" t="s">
        <v>659</v>
      </c>
      <c r="AX19" s="36" t="s">
        <v>659</v>
      </c>
      <c r="AY19" s="36" t="s">
        <v>659</v>
      </c>
      <c r="AZ19" s="36" t="s">
        <v>659</v>
      </c>
      <c r="BA19" s="36" t="s">
        <v>659</v>
      </c>
      <c r="BB19" s="36"/>
    </row>
    <row r="20" spans="1:54" ht="37.5" hidden="1" customHeight="1" x14ac:dyDescent="0.3">
      <c r="A20" s="2">
        <v>841</v>
      </c>
      <c r="B20" s="3" t="s">
        <v>25</v>
      </c>
      <c r="C20" s="81" t="s">
        <v>142</v>
      </c>
      <c r="D20" s="14" t="s">
        <v>944</v>
      </c>
      <c r="E20" s="14" t="s">
        <v>522</v>
      </c>
      <c r="F20" s="14">
        <v>10254997770</v>
      </c>
      <c r="G20" s="14" t="s">
        <v>92</v>
      </c>
      <c r="H20" s="14" t="s">
        <v>386</v>
      </c>
      <c r="I20" s="14" t="s">
        <v>387</v>
      </c>
      <c r="J20" s="14" t="s">
        <v>16</v>
      </c>
      <c r="K20" s="14" t="s">
        <v>514</v>
      </c>
      <c r="L20" s="14" t="s">
        <v>596</v>
      </c>
      <c r="M20" s="14" t="s">
        <v>593</v>
      </c>
      <c r="N20" s="2" t="s">
        <v>23</v>
      </c>
      <c r="O20" s="2" t="s">
        <v>23</v>
      </c>
      <c r="P20" s="2" t="s">
        <v>659</v>
      </c>
      <c r="Q20" s="2" t="s">
        <v>515</v>
      </c>
      <c r="R20" s="4">
        <v>4604</v>
      </c>
      <c r="S20" s="4">
        <v>0</v>
      </c>
      <c r="T20" s="4">
        <f t="shared" si="1"/>
        <v>4604</v>
      </c>
      <c r="U20" s="15">
        <v>1.151</v>
      </c>
      <c r="V20" s="4">
        <f t="shared" si="2"/>
        <v>0.65800000000000003</v>
      </c>
      <c r="W20" s="4">
        <f t="shared" si="3"/>
        <v>1398.8623327541268</v>
      </c>
      <c r="X20" s="15">
        <v>8100000</v>
      </c>
      <c r="Y20" s="14" t="s">
        <v>593</v>
      </c>
      <c r="Z20" s="14" t="s">
        <v>593</v>
      </c>
      <c r="AA20" s="14" t="s">
        <v>593</v>
      </c>
      <c r="AB20" s="14" t="s">
        <v>593</v>
      </c>
      <c r="AC20" s="51"/>
      <c r="AD20" s="15">
        <v>6440362.1799999997</v>
      </c>
      <c r="AE20" s="23">
        <f t="shared" si="4"/>
        <v>6440362.1799999997</v>
      </c>
      <c r="AF20" s="4" t="s">
        <v>623</v>
      </c>
      <c r="AG20" s="24"/>
      <c r="AH20" s="30"/>
      <c r="AI20" s="37"/>
      <c r="AJ20" s="30"/>
      <c r="AK20" s="15"/>
      <c r="AL20" s="30"/>
      <c r="AM20" s="15"/>
      <c r="AN20" s="30"/>
      <c r="AO20" s="25"/>
      <c r="AP20" s="27" t="str">
        <f t="shared" si="5"/>
        <v xml:space="preserve"> </v>
      </c>
      <c r="AQ20" s="51"/>
      <c r="AR20" s="36" t="s">
        <v>659</v>
      </c>
      <c r="AS20" s="36" t="s">
        <v>659</v>
      </c>
      <c r="AT20" s="36" t="s">
        <v>659</v>
      </c>
      <c r="AU20" s="36" t="s">
        <v>659</v>
      </c>
      <c r="AV20" s="36" t="s">
        <v>659</v>
      </c>
      <c r="AW20" s="36" t="s">
        <v>659</v>
      </c>
      <c r="AX20" s="36" t="s">
        <v>659</v>
      </c>
      <c r="AY20" s="36" t="s">
        <v>659</v>
      </c>
      <c r="AZ20" s="36" t="s">
        <v>659</v>
      </c>
      <c r="BA20" s="36" t="s">
        <v>659</v>
      </c>
      <c r="BB20" s="36"/>
    </row>
    <row r="21" spans="1:54" ht="37.5" hidden="1" customHeight="1" x14ac:dyDescent="0.3">
      <c r="A21" s="2">
        <v>842</v>
      </c>
      <c r="B21" s="3" t="s">
        <v>25</v>
      </c>
      <c r="C21" s="81" t="s">
        <v>143</v>
      </c>
      <c r="D21" s="14" t="s">
        <v>944</v>
      </c>
      <c r="E21" s="14" t="s">
        <v>523</v>
      </c>
      <c r="F21" s="14">
        <v>10255184170</v>
      </c>
      <c r="G21" s="14" t="s">
        <v>92</v>
      </c>
      <c r="H21" s="14" t="s">
        <v>388</v>
      </c>
      <c r="I21" s="14" t="s">
        <v>389</v>
      </c>
      <c r="J21" s="14" t="s">
        <v>16</v>
      </c>
      <c r="K21" s="14" t="s">
        <v>514</v>
      </c>
      <c r="L21" s="14" t="s">
        <v>596</v>
      </c>
      <c r="M21" s="14" t="s">
        <v>593</v>
      </c>
      <c r="N21" s="2" t="s">
        <v>23</v>
      </c>
      <c r="O21" s="2" t="s">
        <v>23</v>
      </c>
      <c r="P21" s="2" t="s">
        <v>659</v>
      </c>
      <c r="Q21" s="2" t="s">
        <v>515</v>
      </c>
      <c r="R21" s="4">
        <v>4335</v>
      </c>
      <c r="S21" s="4">
        <v>0</v>
      </c>
      <c r="T21" s="4">
        <f t="shared" si="1"/>
        <v>4335</v>
      </c>
      <c r="U21" s="15">
        <v>0.86699999999999999</v>
      </c>
      <c r="V21" s="4">
        <f t="shared" si="2"/>
        <v>0.61899999999999999</v>
      </c>
      <c r="W21" s="4">
        <f t="shared" si="3"/>
        <v>1432.2362491349479</v>
      </c>
      <c r="X21" s="15">
        <v>8700000</v>
      </c>
      <c r="Y21" s="14" t="s">
        <v>593</v>
      </c>
      <c r="Z21" s="14" t="s">
        <v>593</v>
      </c>
      <c r="AA21" s="14" t="s">
        <v>593</v>
      </c>
      <c r="AB21" s="14" t="s">
        <v>593</v>
      </c>
      <c r="AC21" s="51"/>
      <c r="AD21" s="15">
        <v>6208744.1399999997</v>
      </c>
      <c r="AE21" s="23">
        <f t="shared" si="4"/>
        <v>6208744.1399999997</v>
      </c>
      <c r="AF21" s="4" t="s">
        <v>623</v>
      </c>
      <c r="AG21" s="24"/>
      <c r="AH21" s="30"/>
      <c r="AI21" s="37"/>
      <c r="AJ21" s="30"/>
      <c r="AK21" s="15"/>
      <c r="AL21" s="30"/>
      <c r="AM21" s="15"/>
      <c r="AN21" s="30"/>
      <c r="AO21" s="25"/>
      <c r="AP21" s="27" t="str">
        <f t="shared" si="5"/>
        <v xml:space="preserve"> </v>
      </c>
      <c r="AQ21" s="51"/>
      <c r="AR21" s="36" t="s">
        <v>659</v>
      </c>
      <c r="AS21" s="36" t="s">
        <v>659</v>
      </c>
      <c r="AT21" s="36" t="s">
        <v>659</v>
      </c>
      <c r="AU21" s="36" t="s">
        <v>659</v>
      </c>
      <c r="AV21" s="36" t="s">
        <v>659</v>
      </c>
      <c r="AW21" s="36" t="s">
        <v>659</v>
      </c>
      <c r="AX21" s="36" t="s">
        <v>659</v>
      </c>
      <c r="AY21" s="36" t="s">
        <v>659</v>
      </c>
      <c r="AZ21" s="36" t="s">
        <v>659</v>
      </c>
      <c r="BA21" s="36" t="s">
        <v>659</v>
      </c>
      <c r="BB21" s="36"/>
    </row>
    <row r="22" spans="1:54" ht="37.5" hidden="1" customHeight="1" x14ac:dyDescent="0.3">
      <c r="A22" s="2">
        <v>843</v>
      </c>
      <c r="B22" s="3" t="s">
        <v>25</v>
      </c>
      <c r="C22" s="81" t="s">
        <v>144</v>
      </c>
      <c r="D22" s="14" t="s">
        <v>944</v>
      </c>
      <c r="E22" s="14" t="s">
        <v>524</v>
      </c>
      <c r="F22" s="14">
        <v>10262885350</v>
      </c>
      <c r="G22" s="14" t="s">
        <v>92</v>
      </c>
      <c r="H22" s="14" t="s">
        <v>389</v>
      </c>
      <c r="I22" s="14" t="s">
        <v>390</v>
      </c>
      <c r="J22" s="14" t="s">
        <v>16</v>
      </c>
      <c r="K22" s="14" t="s">
        <v>514</v>
      </c>
      <c r="L22" s="14" t="s">
        <v>596</v>
      </c>
      <c r="M22" s="14" t="s">
        <v>593</v>
      </c>
      <c r="N22" s="2" t="s">
        <v>23</v>
      </c>
      <c r="O22" s="2" t="s">
        <v>29</v>
      </c>
      <c r="P22" s="2" t="s">
        <v>659</v>
      </c>
      <c r="Q22" s="2" t="s">
        <v>515</v>
      </c>
      <c r="R22" s="4">
        <v>3185</v>
      </c>
      <c r="S22" s="4">
        <v>0</v>
      </c>
      <c r="T22" s="4">
        <f t="shared" si="1"/>
        <v>3185</v>
      </c>
      <c r="U22" s="15">
        <v>0.63700000000000001</v>
      </c>
      <c r="V22" s="4">
        <f t="shared" si="2"/>
        <v>0.45500000000000002</v>
      </c>
      <c r="W22" s="4">
        <f t="shared" si="3"/>
        <v>1150.4909984301414</v>
      </c>
      <c r="X22" s="15">
        <v>4824000</v>
      </c>
      <c r="Y22" s="14" t="s">
        <v>593</v>
      </c>
      <c r="Z22" s="14" t="s">
        <v>593</v>
      </c>
      <c r="AA22" s="14" t="s">
        <v>593</v>
      </c>
      <c r="AB22" s="14" t="s">
        <v>593</v>
      </c>
      <c r="AC22" s="51"/>
      <c r="AD22" s="15">
        <v>3664313.83</v>
      </c>
      <c r="AE22" s="23">
        <f t="shared" si="4"/>
        <v>3664313.83</v>
      </c>
      <c r="AF22" s="4" t="s">
        <v>623</v>
      </c>
      <c r="AG22" s="24"/>
      <c r="AH22" s="30"/>
      <c r="AI22" s="37"/>
      <c r="AJ22" s="30"/>
      <c r="AK22" s="15"/>
      <c r="AL22" s="30"/>
      <c r="AM22" s="15"/>
      <c r="AN22" s="30"/>
      <c r="AO22" s="25"/>
      <c r="AP22" s="27" t="str">
        <f t="shared" si="5"/>
        <v xml:space="preserve"> </v>
      </c>
      <c r="AQ22" s="51"/>
      <c r="AR22" s="36" t="s">
        <v>659</v>
      </c>
      <c r="AS22" s="36" t="s">
        <v>659</v>
      </c>
      <c r="AT22" s="36" t="s">
        <v>659</v>
      </c>
      <c r="AU22" s="36" t="s">
        <v>659</v>
      </c>
      <c r="AV22" s="36" t="s">
        <v>659</v>
      </c>
      <c r="AW22" s="36" t="s">
        <v>659</v>
      </c>
      <c r="AX22" s="36" t="s">
        <v>659</v>
      </c>
      <c r="AY22" s="36" t="s">
        <v>659</v>
      </c>
      <c r="AZ22" s="36" t="s">
        <v>659</v>
      </c>
      <c r="BA22" s="36" t="s">
        <v>659</v>
      </c>
      <c r="BB22" s="36"/>
    </row>
    <row r="23" spans="1:54" ht="37.5" hidden="1" customHeight="1" x14ac:dyDescent="0.3">
      <c r="A23" s="2">
        <v>844</v>
      </c>
      <c r="B23" s="3" t="s">
        <v>25</v>
      </c>
      <c r="C23" s="81" t="s">
        <v>145</v>
      </c>
      <c r="D23" s="14" t="s">
        <v>944</v>
      </c>
      <c r="E23" s="14" t="s">
        <v>525</v>
      </c>
      <c r="F23" s="14">
        <v>10254105950</v>
      </c>
      <c r="G23" s="14" t="s">
        <v>92</v>
      </c>
      <c r="H23" s="14" t="s">
        <v>391</v>
      </c>
      <c r="I23" s="14" t="s">
        <v>392</v>
      </c>
      <c r="J23" s="14" t="s">
        <v>16</v>
      </c>
      <c r="K23" s="14" t="s">
        <v>514</v>
      </c>
      <c r="L23" s="14" t="s">
        <v>596</v>
      </c>
      <c r="M23" s="14" t="s">
        <v>593</v>
      </c>
      <c r="N23" s="2" t="s">
        <v>23</v>
      </c>
      <c r="O23" s="2" t="s">
        <v>23</v>
      </c>
      <c r="P23" s="2" t="s">
        <v>659</v>
      </c>
      <c r="Q23" s="2" t="s">
        <v>515</v>
      </c>
      <c r="R23" s="4">
        <v>6395</v>
      </c>
      <c r="S23" s="4">
        <v>0</v>
      </c>
      <c r="T23" s="4">
        <f t="shared" si="1"/>
        <v>6395</v>
      </c>
      <c r="U23" s="15">
        <v>1.2789999999999999</v>
      </c>
      <c r="V23" s="4">
        <f t="shared" si="2"/>
        <v>0.91400000000000003</v>
      </c>
      <c r="W23" s="4">
        <f t="shared" si="3"/>
        <v>1388.1270648944487</v>
      </c>
      <c r="X23" s="15">
        <v>11300000</v>
      </c>
      <c r="Y23" s="14" t="s">
        <v>593</v>
      </c>
      <c r="Z23" s="14" t="s">
        <v>593</v>
      </c>
      <c r="AA23" s="14" t="s">
        <v>593</v>
      </c>
      <c r="AB23" s="14" t="s">
        <v>593</v>
      </c>
      <c r="AC23" s="51"/>
      <c r="AD23" s="15">
        <v>8877072.5800000001</v>
      </c>
      <c r="AE23" s="23">
        <f t="shared" si="4"/>
        <v>8877072.5800000001</v>
      </c>
      <c r="AF23" s="4" t="s">
        <v>623</v>
      </c>
      <c r="AG23" s="24"/>
      <c r="AH23" s="30"/>
      <c r="AI23" s="37"/>
      <c r="AJ23" s="30"/>
      <c r="AK23" s="15"/>
      <c r="AL23" s="30"/>
      <c r="AM23" s="15"/>
      <c r="AN23" s="30"/>
      <c r="AO23" s="25"/>
      <c r="AP23" s="27" t="str">
        <f t="shared" si="5"/>
        <v xml:space="preserve"> </v>
      </c>
      <c r="AQ23" s="51"/>
      <c r="AR23" s="36" t="s">
        <v>659</v>
      </c>
      <c r="AS23" s="36" t="s">
        <v>659</v>
      </c>
      <c r="AT23" s="36" t="s">
        <v>659</v>
      </c>
      <c r="AU23" s="36" t="s">
        <v>659</v>
      </c>
      <c r="AV23" s="36" t="s">
        <v>659</v>
      </c>
      <c r="AW23" s="36" t="s">
        <v>659</v>
      </c>
      <c r="AX23" s="36" t="s">
        <v>659</v>
      </c>
      <c r="AY23" s="36" t="s">
        <v>659</v>
      </c>
      <c r="AZ23" s="36" t="s">
        <v>659</v>
      </c>
      <c r="BA23" s="36" t="s">
        <v>659</v>
      </c>
      <c r="BB23" s="36"/>
    </row>
    <row r="24" spans="1:54" ht="37.5" hidden="1" customHeight="1" x14ac:dyDescent="0.3">
      <c r="A24" s="2">
        <v>845</v>
      </c>
      <c r="B24" s="3" t="s">
        <v>25</v>
      </c>
      <c r="C24" s="81" t="s">
        <v>146</v>
      </c>
      <c r="D24" s="14" t="s">
        <v>944</v>
      </c>
      <c r="E24" s="14" t="s">
        <v>526</v>
      </c>
      <c r="F24" s="14">
        <v>10263109790</v>
      </c>
      <c r="G24" s="14" t="s">
        <v>92</v>
      </c>
      <c r="H24" s="14" t="s">
        <v>393</v>
      </c>
      <c r="I24" s="14" t="s">
        <v>394</v>
      </c>
      <c r="J24" s="14" t="s">
        <v>16</v>
      </c>
      <c r="K24" s="14" t="s">
        <v>514</v>
      </c>
      <c r="L24" s="14" t="s">
        <v>596</v>
      </c>
      <c r="M24" s="14" t="s">
        <v>593</v>
      </c>
      <c r="N24" s="2" t="s">
        <v>23</v>
      </c>
      <c r="O24" s="2" t="s">
        <v>29</v>
      </c>
      <c r="P24" s="2" t="s">
        <v>659</v>
      </c>
      <c r="Q24" s="2" t="s">
        <v>515</v>
      </c>
      <c r="R24" s="4">
        <v>4248</v>
      </c>
      <c r="S24" s="4">
        <v>0</v>
      </c>
      <c r="T24" s="4">
        <f t="shared" si="1"/>
        <v>4248</v>
      </c>
      <c r="U24" s="15">
        <v>0.70799999999999996</v>
      </c>
      <c r="V24" s="4">
        <f t="shared" si="2"/>
        <v>0.60699999999999998</v>
      </c>
      <c r="W24" s="4">
        <f t="shared" si="3"/>
        <v>1620.2562876647835</v>
      </c>
      <c r="X24" s="15">
        <v>7500000</v>
      </c>
      <c r="Y24" s="14" t="s">
        <v>593</v>
      </c>
      <c r="Z24" s="14" t="s">
        <v>593</v>
      </c>
      <c r="AA24" s="14" t="s">
        <v>593</v>
      </c>
      <c r="AB24" s="14" t="s">
        <v>593</v>
      </c>
      <c r="AC24" s="51"/>
      <c r="AD24" s="15">
        <v>6882848.71</v>
      </c>
      <c r="AE24" s="23">
        <f t="shared" si="4"/>
        <v>6882848.71</v>
      </c>
      <c r="AF24" s="4" t="s">
        <v>623</v>
      </c>
      <c r="AG24" s="24"/>
      <c r="AH24" s="30"/>
      <c r="AI24" s="37"/>
      <c r="AJ24" s="30"/>
      <c r="AK24" s="15"/>
      <c r="AL24" s="30"/>
      <c r="AM24" s="15"/>
      <c r="AN24" s="30"/>
      <c r="AO24" s="25"/>
      <c r="AP24" s="27" t="str">
        <f t="shared" si="5"/>
        <v xml:space="preserve"> </v>
      </c>
      <c r="AQ24" s="51"/>
      <c r="AR24" s="36" t="s">
        <v>659</v>
      </c>
      <c r="AS24" s="36" t="s">
        <v>659</v>
      </c>
      <c r="AT24" s="36" t="s">
        <v>659</v>
      </c>
      <c r="AU24" s="36" t="s">
        <v>659</v>
      </c>
      <c r="AV24" s="36" t="s">
        <v>659</v>
      </c>
      <c r="AW24" s="36" t="s">
        <v>659</v>
      </c>
      <c r="AX24" s="36" t="s">
        <v>659</v>
      </c>
      <c r="AY24" s="36" t="s">
        <v>659</v>
      </c>
      <c r="AZ24" s="36" t="s">
        <v>659</v>
      </c>
      <c r="BA24" s="36" t="s">
        <v>659</v>
      </c>
      <c r="BB24" s="36"/>
    </row>
    <row r="25" spans="1:54" ht="37.5" hidden="1" customHeight="1" x14ac:dyDescent="0.3">
      <c r="A25" s="2">
        <v>846</v>
      </c>
      <c r="B25" s="3" t="s">
        <v>25</v>
      </c>
      <c r="C25" s="81" t="s">
        <v>147</v>
      </c>
      <c r="D25" s="14" t="s">
        <v>944</v>
      </c>
      <c r="E25" s="14" t="s">
        <v>527</v>
      </c>
      <c r="F25" s="14">
        <v>10254905930</v>
      </c>
      <c r="G25" s="14" t="s">
        <v>92</v>
      </c>
      <c r="H25" s="14" t="s">
        <v>395</v>
      </c>
      <c r="I25" s="14" t="s">
        <v>396</v>
      </c>
      <c r="J25" s="14" t="s">
        <v>16</v>
      </c>
      <c r="K25" s="14" t="s">
        <v>514</v>
      </c>
      <c r="L25" s="14" t="s">
        <v>596</v>
      </c>
      <c r="M25" s="14" t="s">
        <v>593</v>
      </c>
      <c r="N25" s="2" t="s">
        <v>23</v>
      </c>
      <c r="O25" s="2" t="s">
        <v>29</v>
      </c>
      <c r="P25" s="2" t="s">
        <v>659</v>
      </c>
      <c r="Q25" s="2" t="s">
        <v>515</v>
      </c>
      <c r="R25" s="4">
        <v>5495</v>
      </c>
      <c r="S25" s="4">
        <v>0</v>
      </c>
      <c r="T25" s="4">
        <f t="shared" si="1"/>
        <v>5495</v>
      </c>
      <c r="U25" s="15">
        <v>1.099</v>
      </c>
      <c r="V25" s="4">
        <f t="shared" si="2"/>
        <v>0.78500000000000003</v>
      </c>
      <c r="W25" s="4">
        <f t="shared" si="3"/>
        <v>1113.1034795268426</v>
      </c>
      <c r="X25" s="15">
        <v>8200000</v>
      </c>
      <c r="Y25" s="14" t="s">
        <v>593</v>
      </c>
      <c r="Z25" s="14" t="s">
        <v>593</v>
      </c>
      <c r="AA25" s="14" t="s">
        <v>593</v>
      </c>
      <c r="AB25" s="14" t="s">
        <v>593</v>
      </c>
      <c r="AC25" s="51"/>
      <c r="AD25" s="15">
        <v>6116503.6200000001</v>
      </c>
      <c r="AE25" s="23">
        <f t="shared" si="4"/>
        <v>6116503.6200000001</v>
      </c>
      <c r="AF25" s="4" t="s">
        <v>623</v>
      </c>
      <c r="AG25" s="24"/>
      <c r="AH25" s="30"/>
      <c r="AI25" s="37"/>
      <c r="AJ25" s="30"/>
      <c r="AK25" s="15"/>
      <c r="AL25" s="30"/>
      <c r="AM25" s="15"/>
      <c r="AN25" s="30"/>
      <c r="AO25" s="25"/>
      <c r="AP25" s="27" t="str">
        <f t="shared" si="5"/>
        <v xml:space="preserve"> </v>
      </c>
      <c r="AQ25" s="51"/>
      <c r="AR25" s="36" t="s">
        <v>659</v>
      </c>
      <c r="AS25" s="36" t="s">
        <v>659</v>
      </c>
      <c r="AT25" s="36" t="s">
        <v>659</v>
      </c>
      <c r="AU25" s="36" t="s">
        <v>659</v>
      </c>
      <c r="AV25" s="36" t="s">
        <v>659</v>
      </c>
      <c r="AW25" s="36" t="s">
        <v>659</v>
      </c>
      <c r="AX25" s="36" t="s">
        <v>659</v>
      </c>
      <c r="AY25" s="36" t="s">
        <v>659</v>
      </c>
      <c r="AZ25" s="36" t="s">
        <v>659</v>
      </c>
      <c r="BA25" s="36" t="s">
        <v>659</v>
      </c>
      <c r="BB25" s="36"/>
    </row>
    <row r="26" spans="1:54" ht="37.5" hidden="1" customHeight="1" x14ac:dyDescent="0.3">
      <c r="A26" s="2">
        <v>847</v>
      </c>
      <c r="B26" s="3" t="s">
        <v>25</v>
      </c>
      <c r="C26" s="81" t="s">
        <v>148</v>
      </c>
      <c r="D26" s="14" t="s">
        <v>944</v>
      </c>
      <c r="E26" s="14" t="s">
        <v>528</v>
      </c>
      <c r="F26" s="14">
        <v>10262705950</v>
      </c>
      <c r="G26" s="14" t="s">
        <v>92</v>
      </c>
      <c r="H26" s="14" t="s">
        <v>397</v>
      </c>
      <c r="I26" s="14" t="s">
        <v>398</v>
      </c>
      <c r="J26" s="14" t="s">
        <v>16</v>
      </c>
      <c r="K26" s="14" t="s">
        <v>514</v>
      </c>
      <c r="L26" s="14" t="s">
        <v>596</v>
      </c>
      <c r="M26" s="14" t="s">
        <v>593</v>
      </c>
      <c r="N26" s="2" t="s">
        <v>23</v>
      </c>
      <c r="O26" s="2" t="s">
        <v>23</v>
      </c>
      <c r="P26" s="2" t="s">
        <v>659</v>
      </c>
      <c r="Q26" s="2" t="s">
        <v>515</v>
      </c>
      <c r="R26" s="4">
        <v>4025</v>
      </c>
      <c r="S26" s="4">
        <v>0</v>
      </c>
      <c r="T26" s="4">
        <f t="shared" si="1"/>
        <v>4025</v>
      </c>
      <c r="U26" s="15">
        <v>0.80500000000000005</v>
      </c>
      <c r="V26" s="4">
        <f t="shared" si="2"/>
        <v>0.57499999999999996</v>
      </c>
      <c r="W26" s="4">
        <f t="shared" si="3"/>
        <v>1416.7545093167703</v>
      </c>
      <c r="X26" s="15">
        <v>6100000</v>
      </c>
      <c r="Y26" s="14" t="s">
        <v>593</v>
      </c>
      <c r="Z26" s="14" t="s">
        <v>593</v>
      </c>
      <c r="AA26" s="14" t="s">
        <v>593</v>
      </c>
      <c r="AB26" s="14" t="s">
        <v>593</v>
      </c>
      <c r="AC26" s="51"/>
      <c r="AD26" s="15">
        <v>5702436.9000000004</v>
      </c>
      <c r="AE26" s="23">
        <f t="shared" si="4"/>
        <v>5702436.9000000004</v>
      </c>
      <c r="AF26" s="4" t="s">
        <v>623</v>
      </c>
      <c r="AG26" s="24"/>
      <c r="AH26" s="30"/>
      <c r="AI26" s="37"/>
      <c r="AJ26" s="30"/>
      <c r="AK26" s="15"/>
      <c r="AL26" s="30"/>
      <c r="AM26" s="15"/>
      <c r="AN26" s="30"/>
      <c r="AO26" s="25"/>
      <c r="AP26" s="27" t="str">
        <f t="shared" si="5"/>
        <v xml:space="preserve"> </v>
      </c>
      <c r="AQ26" s="51"/>
      <c r="AR26" s="36" t="s">
        <v>659</v>
      </c>
      <c r="AS26" s="36" t="s">
        <v>659</v>
      </c>
      <c r="AT26" s="36" t="s">
        <v>659</v>
      </c>
      <c r="AU26" s="36" t="s">
        <v>659</v>
      </c>
      <c r="AV26" s="36" t="s">
        <v>659</v>
      </c>
      <c r="AW26" s="36" t="s">
        <v>659</v>
      </c>
      <c r="AX26" s="36" t="s">
        <v>659</v>
      </c>
      <c r="AY26" s="36" t="s">
        <v>659</v>
      </c>
      <c r="AZ26" s="36" t="s">
        <v>659</v>
      </c>
      <c r="BA26" s="36" t="s">
        <v>659</v>
      </c>
      <c r="BB26" s="36"/>
    </row>
    <row r="27" spans="1:54" ht="37.5" hidden="1" customHeight="1" x14ac:dyDescent="0.3">
      <c r="A27" s="2">
        <v>848</v>
      </c>
      <c r="B27" s="3" t="s">
        <v>25</v>
      </c>
      <c r="C27" s="81" t="s">
        <v>654</v>
      </c>
      <c r="D27" s="14" t="s">
        <v>944</v>
      </c>
      <c r="E27" s="14" t="s">
        <v>529</v>
      </c>
      <c r="F27" s="14">
        <v>10263297430</v>
      </c>
      <c r="G27" s="14" t="s">
        <v>92</v>
      </c>
      <c r="H27" s="14" t="s">
        <v>399</v>
      </c>
      <c r="I27" s="14" t="s">
        <v>400</v>
      </c>
      <c r="J27" s="14" t="s">
        <v>17</v>
      </c>
      <c r="K27" s="14" t="s">
        <v>514</v>
      </c>
      <c r="L27" s="14" t="s">
        <v>596</v>
      </c>
      <c r="M27" s="14" t="s">
        <v>593</v>
      </c>
      <c r="N27" s="2" t="s">
        <v>19</v>
      </c>
      <c r="O27" s="2" t="s">
        <v>19</v>
      </c>
      <c r="P27" s="2" t="s">
        <v>649</v>
      </c>
      <c r="Q27" s="2" t="s">
        <v>515</v>
      </c>
      <c r="R27" s="4">
        <v>620.20000000000005</v>
      </c>
      <c r="S27" s="4">
        <v>0</v>
      </c>
      <c r="T27" s="4">
        <f t="shared" si="1"/>
        <v>620.20000000000005</v>
      </c>
      <c r="U27" s="15">
        <v>9.7000000000000003E-2</v>
      </c>
      <c r="V27" s="4">
        <f t="shared" si="2"/>
        <v>8.8999999999999996E-2</v>
      </c>
      <c r="W27" s="4">
        <f t="shared" si="3"/>
        <v>1659.7269912931313</v>
      </c>
      <c r="X27" s="15">
        <v>1350000</v>
      </c>
      <c r="Y27" s="14" t="s">
        <v>593</v>
      </c>
      <c r="Z27" s="14" t="s">
        <v>593</v>
      </c>
      <c r="AA27" s="14" t="s">
        <v>593</v>
      </c>
      <c r="AB27" s="14" t="s">
        <v>593</v>
      </c>
      <c r="AC27" s="51"/>
      <c r="AD27" s="15">
        <v>1029362.68</v>
      </c>
      <c r="AE27" s="23">
        <f t="shared" si="4"/>
        <v>1029362.68</v>
      </c>
      <c r="AF27" s="4" t="s">
        <v>623</v>
      </c>
      <c r="AG27" s="24"/>
      <c r="AH27" s="24"/>
      <c r="AI27" s="37"/>
      <c r="AJ27" s="35"/>
      <c r="AK27" s="15"/>
      <c r="AL27" s="35"/>
      <c r="AM27" s="15"/>
      <c r="AN27" s="30"/>
      <c r="AO27" s="25"/>
      <c r="AP27" s="27" t="str">
        <f t="shared" si="5"/>
        <v xml:space="preserve"> </v>
      </c>
      <c r="AQ27" s="51"/>
      <c r="AR27" s="36" t="s">
        <v>659</v>
      </c>
      <c r="AS27" s="36" t="s">
        <v>659</v>
      </c>
      <c r="AT27" s="36" t="s">
        <v>659</v>
      </c>
      <c r="AU27" s="36" t="s">
        <v>659</v>
      </c>
      <c r="AV27" s="36" t="s">
        <v>659</v>
      </c>
      <c r="AW27" s="36" t="s">
        <v>659</v>
      </c>
      <c r="AX27" s="36" t="s">
        <v>659</v>
      </c>
      <c r="AY27" s="36" t="s">
        <v>659</v>
      </c>
      <c r="AZ27" s="36" t="s">
        <v>659</v>
      </c>
      <c r="BA27" s="36" t="s">
        <v>659</v>
      </c>
      <c r="BB27" s="36"/>
    </row>
    <row r="28" spans="1:54" ht="37.5" hidden="1" customHeight="1" x14ac:dyDescent="0.3">
      <c r="A28" s="2">
        <v>849</v>
      </c>
      <c r="B28" s="3" t="s">
        <v>25</v>
      </c>
      <c r="C28" s="81" t="s">
        <v>655</v>
      </c>
      <c r="D28" s="14" t="s">
        <v>944</v>
      </c>
      <c r="E28" s="14" t="s">
        <v>529</v>
      </c>
      <c r="F28" s="14">
        <v>10263376970</v>
      </c>
      <c r="G28" s="14" t="s">
        <v>92</v>
      </c>
      <c r="H28" s="14" t="s">
        <v>401</v>
      </c>
      <c r="I28" s="14" t="s">
        <v>402</v>
      </c>
      <c r="J28" s="14" t="s">
        <v>21</v>
      </c>
      <c r="K28" s="14" t="s">
        <v>514</v>
      </c>
      <c r="L28" s="14" t="s">
        <v>596</v>
      </c>
      <c r="M28" s="14" t="s">
        <v>593</v>
      </c>
      <c r="N28" s="2" t="s">
        <v>19</v>
      </c>
      <c r="O28" s="2" t="s">
        <v>19</v>
      </c>
      <c r="P28" s="2" t="s">
        <v>649</v>
      </c>
      <c r="Q28" s="2" t="s">
        <v>515</v>
      </c>
      <c r="R28" s="4">
        <v>1211</v>
      </c>
      <c r="S28" s="4">
        <v>0</v>
      </c>
      <c r="T28" s="4">
        <f t="shared" si="1"/>
        <v>1211</v>
      </c>
      <c r="U28" s="15">
        <v>0.17799999999999999</v>
      </c>
      <c r="V28" s="4">
        <f t="shared" si="2"/>
        <v>0.17299999999999999</v>
      </c>
      <c r="W28" s="4">
        <f t="shared" si="3"/>
        <v>1639.5463418662264</v>
      </c>
      <c r="X28" s="15">
        <v>2550000</v>
      </c>
      <c r="Y28" s="14" t="s">
        <v>593</v>
      </c>
      <c r="Z28" s="14" t="s">
        <v>593</v>
      </c>
      <c r="AA28" s="14" t="s">
        <v>593</v>
      </c>
      <c r="AB28" s="14" t="s">
        <v>593</v>
      </c>
      <c r="AC28" s="51"/>
      <c r="AD28" s="15">
        <v>1985490.62</v>
      </c>
      <c r="AE28" s="23">
        <f t="shared" si="4"/>
        <v>1985490.62</v>
      </c>
      <c r="AF28" s="4" t="s">
        <v>623</v>
      </c>
      <c r="AG28" s="24"/>
      <c r="AH28" s="30"/>
      <c r="AI28" s="37"/>
      <c r="AJ28" s="30"/>
      <c r="AK28" s="15"/>
      <c r="AL28" s="30"/>
      <c r="AM28" s="15"/>
      <c r="AN28" s="30"/>
      <c r="AO28" s="25"/>
      <c r="AP28" s="27" t="str">
        <f t="shared" si="5"/>
        <v xml:space="preserve"> </v>
      </c>
      <c r="AQ28" s="51"/>
      <c r="AR28" s="36" t="s">
        <v>659</v>
      </c>
      <c r="AS28" s="36" t="s">
        <v>659</v>
      </c>
      <c r="AT28" s="36" t="s">
        <v>659</v>
      </c>
      <c r="AU28" s="36" t="s">
        <v>659</v>
      </c>
      <c r="AV28" s="36" t="s">
        <v>659</v>
      </c>
      <c r="AW28" s="36" t="s">
        <v>659</v>
      </c>
      <c r="AX28" s="36" t="s">
        <v>659</v>
      </c>
      <c r="AY28" s="36" t="s">
        <v>659</v>
      </c>
      <c r="AZ28" s="36" t="s">
        <v>659</v>
      </c>
      <c r="BA28" s="36" t="s">
        <v>659</v>
      </c>
      <c r="BB28" s="36"/>
    </row>
    <row r="29" spans="1:54" ht="37.5" hidden="1" customHeight="1" x14ac:dyDescent="0.3">
      <c r="A29" s="2">
        <v>850</v>
      </c>
      <c r="B29" s="3" t="s">
        <v>25</v>
      </c>
      <c r="C29" s="81" t="s">
        <v>149</v>
      </c>
      <c r="D29" s="14" t="s">
        <v>944</v>
      </c>
      <c r="E29" s="14" t="s">
        <v>530</v>
      </c>
      <c r="F29" s="14">
        <v>10255054210</v>
      </c>
      <c r="G29" s="14" t="s">
        <v>92</v>
      </c>
      <c r="H29" s="14" t="s">
        <v>403</v>
      </c>
      <c r="I29" s="14" t="s">
        <v>404</v>
      </c>
      <c r="J29" s="14" t="s">
        <v>16</v>
      </c>
      <c r="K29" s="14" t="s">
        <v>514</v>
      </c>
      <c r="L29" s="14" t="s">
        <v>596</v>
      </c>
      <c r="M29" s="14" t="s">
        <v>593</v>
      </c>
      <c r="N29" s="2" t="s">
        <v>19</v>
      </c>
      <c r="O29" s="2" t="s">
        <v>19</v>
      </c>
      <c r="P29" s="2" t="s">
        <v>649</v>
      </c>
      <c r="Q29" s="2" t="s">
        <v>515</v>
      </c>
      <c r="R29" s="4">
        <v>5845.7</v>
      </c>
      <c r="S29" s="4">
        <v>0</v>
      </c>
      <c r="T29" s="4">
        <f t="shared" si="1"/>
        <v>5845.7</v>
      </c>
      <c r="U29" s="15">
        <v>0.92</v>
      </c>
      <c r="V29" s="4">
        <f t="shared" si="2"/>
        <v>0.83499999999999996</v>
      </c>
      <c r="W29" s="4">
        <f t="shared" si="3"/>
        <v>2539.3986605539117</v>
      </c>
      <c r="X29" s="15">
        <v>14000000</v>
      </c>
      <c r="Y29" s="14" t="s">
        <v>593</v>
      </c>
      <c r="Z29" s="14" t="s">
        <v>593</v>
      </c>
      <c r="AA29" s="14" t="s">
        <v>593</v>
      </c>
      <c r="AB29" s="14" t="s">
        <v>593</v>
      </c>
      <c r="AC29" s="51"/>
      <c r="AD29" s="15">
        <v>14844562.75</v>
      </c>
      <c r="AE29" s="23">
        <f t="shared" si="4"/>
        <v>14844562.75</v>
      </c>
      <c r="AF29" s="4" t="s">
        <v>623</v>
      </c>
      <c r="AG29" s="24"/>
      <c r="AH29" s="30"/>
      <c r="AI29" s="37"/>
      <c r="AJ29" s="30"/>
      <c r="AK29" s="15"/>
      <c r="AL29" s="30"/>
      <c r="AM29" s="15"/>
      <c r="AN29" s="30"/>
      <c r="AO29" s="25"/>
      <c r="AP29" s="27" t="str">
        <f t="shared" si="5"/>
        <v xml:space="preserve"> </v>
      </c>
      <c r="AQ29" s="51"/>
      <c r="AR29" s="36" t="s">
        <v>659</v>
      </c>
      <c r="AS29" s="36" t="s">
        <v>659</v>
      </c>
      <c r="AT29" s="36" t="s">
        <v>659</v>
      </c>
      <c r="AU29" s="36" t="s">
        <v>659</v>
      </c>
      <c r="AV29" s="36" t="s">
        <v>659</v>
      </c>
      <c r="AW29" s="36" t="s">
        <v>659</v>
      </c>
      <c r="AX29" s="36" t="s">
        <v>659</v>
      </c>
      <c r="AY29" s="36" t="s">
        <v>659</v>
      </c>
      <c r="AZ29" s="36" t="s">
        <v>659</v>
      </c>
      <c r="BA29" s="36" t="s">
        <v>659</v>
      </c>
      <c r="BB29" s="36"/>
    </row>
    <row r="30" spans="1:54" ht="37.5" hidden="1" customHeight="1" x14ac:dyDescent="0.3">
      <c r="A30" s="2">
        <v>851</v>
      </c>
      <c r="B30" s="3" t="s">
        <v>25</v>
      </c>
      <c r="C30" s="81" t="s">
        <v>684</v>
      </c>
      <c r="D30" s="14" t="s">
        <v>944</v>
      </c>
      <c r="E30" s="14" t="s">
        <v>726</v>
      </c>
      <c r="F30" s="14">
        <v>10249467910</v>
      </c>
      <c r="G30" s="14" t="s">
        <v>92</v>
      </c>
      <c r="H30" s="14" t="s">
        <v>727</v>
      </c>
      <c r="I30" s="14" t="s">
        <v>728</v>
      </c>
      <c r="J30" s="14" t="s">
        <v>16</v>
      </c>
      <c r="K30" s="14" t="s">
        <v>514</v>
      </c>
      <c r="L30" s="14" t="s">
        <v>596</v>
      </c>
      <c r="M30" s="14" t="s">
        <v>593</v>
      </c>
      <c r="N30" s="2" t="s">
        <v>84</v>
      </c>
      <c r="O30" s="2" t="s">
        <v>23</v>
      </c>
      <c r="P30" s="2" t="s">
        <v>659</v>
      </c>
      <c r="Q30" s="2" t="s">
        <v>515</v>
      </c>
      <c r="R30" s="4">
        <v>8406</v>
      </c>
      <c r="S30" s="4">
        <v>0</v>
      </c>
      <c r="T30" s="4">
        <f t="shared" si="1"/>
        <v>8406</v>
      </c>
      <c r="U30" s="15">
        <v>2.16</v>
      </c>
      <c r="V30" s="4">
        <f t="shared" si="2"/>
        <v>1.2010000000000001</v>
      </c>
      <c r="W30" s="4">
        <f t="shared" si="3"/>
        <v>1218.3319045919582</v>
      </c>
      <c r="X30" s="15">
        <v>6939334.1200000001</v>
      </c>
      <c r="Y30" s="14" t="s">
        <v>593</v>
      </c>
      <c r="Z30" s="14" t="s">
        <v>593</v>
      </c>
      <c r="AA30" s="14" t="s">
        <v>593</v>
      </c>
      <c r="AB30" s="14" t="s">
        <v>593</v>
      </c>
      <c r="AC30" s="51"/>
      <c r="AD30" s="15">
        <v>10241297.99</v>
      </c>
      <c r="AE30" s="23">
        <f t="shared" si="4"/>
        <v>10241297.99</v>
      </c>
      <c r="AF30" s="4" t="s">
        <v>623</v>
      </c>
      <c r="AG30" s="24"/>
      <c r="AH30" s="24"/>
      <c r="AI30" s="26"/>
      <c r="AJ30" s="30"/>
      <c r="AK30" s="31"/>
      <c r="AL30" s="30"/>
      <c r="AM30" s="31"/>
      <c r="AN30" s="30"/>
      <c r="AO30" s="25"/>
      <c r="AP30" s="27" t="str">
        <f t="shared" si="5"/>
        <v xml:space="preserve"> </v>
      </c>
      <c r="AQ30" s="52"/>
      <c r="AR30" s="36" t="s">
        <v>659</v>
      </c>
      <c r="AS30" s="36" t="s">
        <v>659</v>
      </c>
      <c r="AT30" s="36" t="s">
        <v>659</v>
      </c>
      <c r="AU30" s="36" t="s">
        <v>659</v>
      </c>
      <c r="AV30" s="36" t="s">
        <v>659</v>
      </c>
      <c r="AW30" s="36" t="s">
        <v>659</v>
      </c>
      <c r="AX30" s="36" t="s">
        <v>659</v>
      </c>
      <c r="AY30" s="36" t="s">
        <v>659</v>
      </c>
      <c r="AZ30" s="36" t="s">
        <v>659</v>
      </c>
      <c r="BA30" s="36" t="s">
        <v>659</v>
      </c>
      <c r="BB30" s="36"/>
    </row>
    <row r="31" spans="1:54" ht="37.5" hidden="1" customHeight="1" x14ac:dyDescent="0.3">
      <c r="A31" s="2">
        <v>852</v>
      </c>
      <c r="B31" s="3" t="s">
        <v>26</v>
      </c>
      <c r="C31" s="81" t="s">
        <v>123</v>
      </c>
      <c r="D31" s="14" t="s">
        <v>943</v>
      </c>
      <c r="E31" s="14" t="s">
        <v>239</v>
      </c>
      <c r="F31" s="14">
        <v>10277271730</v>
      </c>
      <c r="G31" s="14" t="s">
        <v>92</v>
      </c>
      <c r="H31" s="14" t="s">
        <v>333</v>
      </c>
      <c r="I31" s="14" t="s">
        <v>334</v>
      </c>
      <c r="J31" s="14" t="s">
        <v>16</v>
      </c>
      <c r="K31" s="14" t="s">
        <v>514</v>
      </c>
      <c r="L31" s="14" t="s">
        <v>596</v>
      </c>
      <c r="M31" s="14" t="s">
        <v>593</v>
      </c>
      <c r="N31" s="2" t="s">
        <v>19</v>
      </c>
      <c r="O31" s="2" t="s">
        <v>19</v>
      </c>
      <c r="P31" s="2" t="s">
        <v>649</v>
      </c>
      <c r="Q31" s="2" t="s">
        <v>592</v>
      </c>
      <c r="R31" s="4">
        <v>2152.5</v>
      </c>
      <c r="S31" s="4">
        <v>0</v>
      </c>
      <c r="T31" s="4">
        <f t="shared" si="1"/>
        <v>2152.5</v>
      </c>
      <c r="U31" s="15">
        <v>0.61499999999999999</v>
      </c>
      <c r="V31" s="4">
        <f t="shared" si="2"/>
        <v>0.308</v>
      </c>
      <c r="W31" s="4">
        <f t="shared" si="3"/>
        <v>2744.2455934959348</v>
      </c>
      <c r="X31" s="15">
        <v>4940000</v>
      </c>
      <c r="Y31" s="14" t="s">
        <v>593</v>
      </c>
      <c r="Z31" s="14" t="s">
        <v>593</v>
      </c>
      <c r="AA31" s="14" t="s">
        <v>593</v>
      </c>
      <c r="AB31" s="14" t="s">
        <v>593</v>
      </c>
      <c r="AC31" s="51"/>
      <c r="AD31" s="15">
        <v>5906988.6399999997</v>
      </c>
      <c r="AE31" s="23">
        <f t="shared" si="4"/>
        <v>5906988.6399999997</v>
      </c>
      <c r="AF31" s="4" t="s">
        <v>623</v>
      </c>
      <c r="AG31" s="24"/>
      <c r="AH31" s="24"/>
      <c r="AI31" s="37"/>
      <c r="AJ31" s="30"/>
      <c r="AK31" s="15"/>
      <c r="AL31" s="30"/>
      <c r="AM31" s="15"/>
      <c r="AN31" s="30"/>
      <c r="AO31" s="25"/>
      <c r="AP31" s="27" t="str">
        <f t="shared" si="5"/>
        <v xml:space="preserve"> </v>
      </c>
      <c r="AQ31" s="51"/>
      <c r="AR31" s="36" t="s">
        <v>659</v>
      </c>
      <c r="AS31" s="36" t="s">
        <v>659</v>
      </c>
      <c r="AT31" s="36" t="s">
        <v>659</v>
      </c>
      <c r="AU31" s="36" t="s">
        <v>659</v>
      </c>
      <c r="AV31" s="36" t="s">
        <v>659</v>
      </c>
      <c r="AW31" s="36" t="s">
        <v>659</v>
      </c>
      <c r="AX31" s="36" t="s">
        <v>659</v>
      </c>
      <c r="AY31" s="36" t="s">
        <v>659</v>
      </c>
      <c r="AZ31" s="36" t="s">
        <v>659</v>
      </c>
      <c r="BA31" s="36" t="s">
        <v>659</v>
      </c>
      <c r="BB31" s="36"/>
    </row>
    <row r="32" spans="1:54" ht="37.5" hidden="1" customHeight="1" x14ac:dyDescent="0.3">
      <c r="A32" s="2">
        <v>853</v>
      </c>
      <c r="B32" s="3" t="s">
        <v>26</v>
      </c>
      <c r="C32" s="81" t="s">
        <v>124</v>
      </c>
      <c r="D32" s="14" t="s">
        <v>943</v>
      </c>
      <c r="E32" s="14" t="s">
        <v>240</v>
      </c>
      <c r="F32" s="14">
        <v>10277174170</v>
      </c>
      <c r="G32" s="14" t="s">
        <v>92</v>
      </c>
      <c r="H32" s="14" t="s">
        <v>335</v>
      </c>
      <c r="I32" s="14" t="s">
        <v>336</v>
      </c>
      <c r="J32" s="14" t="s">
        <v>16</v>
      </c>
      <c r="K32" s="14" t="s">
        <v>514</v>
      </c>
      <c r="L32" s="14" t="s">
        <v>596</v>
      </c>
      <c r="M32" s="14" t="s">
        <v>593</v>
      </c>
      <c r="N32" s="2" t="s">
        <v>19</v>
      </c>
      <c r="O32" s="2" t="s">
        <v>19</v>
      </c>
      <c r="P32" s="2" t="s">
        <v>649</v>
      </c>
      <c r="Q32" s="2" t="s">
        <v>515</v>
      </c>
      <c r="R32" s="4">
        <v>1767</v>
      </c>
      <c r="S32" s="4">
        <v>0</v>
      </c>
      <c r="T32" s="4">
        <f t="shared" si="1"/>
        <v>1767</v>
      </c>
      <c r="U32" s="15">
        <v>0.46500000000000002</v>
      </c>
      <c r="V32" s="4">
        <f t="shared" si="2"/>
        <v>0.252</v>
      </c>
      <c r="W32" s="4">
        <f t="shared" si="3"/>
        <v>2588.9690945104694</v>
      </c>
      <c r="X32" s="15">
        <v>4574708.3899999997</v>
      </c>
      <c r="Y32" s="14" t="s">
        <v>593</v>
      </c>
      <c r="Z32" s="14" t="s">
        <v>593</v>
      </c>
      <c r="AA32" s="14" t="s">
        <v>593</v>
      </c>
      <c r="AB32" s="14" t="s">
        <v>593</v>
      </c>
      <c r="AC32" s="51"/>
      <c r="AD32" s="15">
        <v>4574708.3899999997</v>
      </c>
      <c r="AE32" s="23">
        <f t="shared" si="4"/>
        <v>4574708.3899999997</v>
      </c>
      <c r="AF32" s="4" t="s">
        <v>623</v>
      </c>
      <c r="AG32" s="24"/>
      <c r="AH32" s="24"/>
      <c r="AI32" s="37"/>
      <c r="AJ32" s="30"/>
      <c r="AK32" s="15"/>
      <c r="AL32" s="30"/>
      <c r="AM32" s="15"/>
      <c r="AN32" s="30"/>
      <c r="AO32" s="25"/>
      <c r="AP32" s="27" t="str">
        <f t="shared" si="5"/>
        <v xml:space="preserve"> </v>
      </c>
      <c r="AQ32" s="51"/>
      <c r="AR32" s="36" t="s">
        <v>659</v>
      </c>
      <c r="AS32" s="36" t="s">
        <v>659</v>
      </c>
      <c r="AT32" s="36" t="s">
        <v>659</v>
      </c>
      <c r="AU32" s="36" t="s">
        <v>659</v>
      </c>
      <c r="AV32" s="36" t="s">
        <v>659</v>
      </c>
      <c r="AW32" s="36" t="s">
        <v>659</v>
      </c>
      <c r="AX32" s="36" t="s">
        <v>659</v>
      </c>
      <c r="AY32" s="36" t="s">
        <v>659</v>
      </c>
      <c r="AZ32" s="36" t="s">
        <v>659</v>
      </c>
      <c r="BA32" s="36" t="s">
        <v>659</v>
      </c>
      <c r="BB32" s="36"/>
    </row>
    <row r="33" spans="1:54" ht="37.5" hidden="1" customHeight="1" x14ac:dyDescent="0.3">
      <c r="A33" s="2">
        <v>854</v>
      </c>
      <c r="B33" s="3" t="s">
        <v>26</v>
      </c>
      <c r="C33" s="81" t="s">
        <v>729</v>
      </c>
      <c r="D33" s="14" t="s">
        <v>943</v>
      </c>
      <c r="E33" s="14" t="s">
        <v>241</v>
      </c>
      <c r="F33" s="14">
        <v>10277639410</v>
      </c>
      <c r="G33" s="14" t="s">
        <v>92</v>
      </c>
      <c r="H33" s="14" t="s">
        <v>337</v>
      </c>
      <c r="I33" s="14" t="s">
        <v>338</v>
      </c>
      <c r="J33" s="14" t="s">
        <v>16</v>
      </c>
      <c r="K33" s="14" t="s">
        <v>514</v>
      </c>
      <c r="L33" s="14" t="s">
        <v>596</v>
      </c>
      <c r="M33" s="14" t="s">
        <v>593</v>
      </c>
      <c r="N33" s="2" t="s">
        <v>19</v>
      </c>
      <c r="O33" s="2" t="s">
        <v>19</v>
      </c>
      <c r="P33" s="2" t="s">
        <v>649</v>
      </c>
      <c r="Q33" s="2" t="s">
        <v>515</v>
      </c>
      <c r="R33" s="4">
        <v>1265</v>
      </c>
      <c r="S33" s="4">
        <v>0</v>
      </c>
      <c r="T33" s="4">
        <f t="shared" si="1"/>
        <v>1265</v>
      </c>
      <c r="U33" s="15">
        <v>0.33</v>
      </c>
      <c r="V33" s="4">
        <f t="shared" si="2"/>
        <v>0.18099999999999999</v>
      </c>
      <c r="W33" s="4">
        <f t="shared" si="3"/>
        <v>2874.4352806324109</v>
      </c>
      <c r="X33" s="15">
        <v>3636160.63</v>
      </c>
      <c r="Y33" s="14" t="s">
        <v>593</v>
      </c>
      <c r="Z33" s="14" t="s">
        <v>593</v>
      </c>
      <c r="AA33" s="14" t="s">
        <v>593</v>
      </c>
      <c r="AB33" s="14" t="s">
        <v>593</v>
      </c>
      <c r="AC33" s="51"/>
      <c r="AD33" s="15">
        <v>3636160.63</v>
      </c>
      <c r="AE33" s="23">
        <f t="shared" si="4"/>
        <v>3636160.63</v>
      </c>
      <c r="AF33" s="4" t="s">
        <v>623</v>
      </c>
      <c r="AG33" s="24"/>
      <c r="AH33" s="24"/>
      <c r="AI33" s="37"/>
      <c r="AJ33" s="30"/>
      <c r="AK33" s="15"/>
      <c r="AL33" s="30"/>
      <c r="AM33" s="15"/>
      <c r="AN33" s="30"/>
      <c r="AO33" s="25"/>
      <c r="AP33" s="27" t="str">
        <f t="shared" si="5"/>
        <v xml:space="preserve"> </v>
      </c>
      <c r="AQ33" s="51"/>
      <c r="AR33" s="36" t="s">
        <v>659</v>
      </c>
      <c r="AS33" s="36" t="s">
        <v>659</v>
      </c>
      <c r="AT33" s="36" t="s">
        <v>659</v>
      </c>
      <c r="AU33" s="36" t="s">
        <v>659</v>
      </c>
      <c r="AV33" s="36" t="s">
        <v>659</v>
      </c>
      <c r="AW33" s="36" t="s">
        <v>659</v>
      </c>
      <c r="AX33" s="36" t="s">
        <v>659</v>
      </c>
      <c r="AY33" s="36" t="s">
        <v>659</v>
      </c>
      <c r="AZ33" s="36" t="s">
        <v>659</v>
      </c>
      <c r="BA33" s="36" t="s">
        <v>659</v>
      </c>
      <c r="BB33" s="36"/>
    </row>
    <row r="34" spans="1:54" ht="37.5" hidden="1" customHeight="1" x14ac:dyDescent="0.3">
      <c r="A34" s="2">
        <v>855</v>
      </c>
      <c r="B34" s="3" t="s">
        <v>26</v>
      </c>
      <c r="C34" s="81" t="s">
        <v>125</v>
      </c>
      <c r="D34" s="14" t="s">
        <v>943</v>
      </c>
      <c r="E34" s="14" t="s">
        <v>242</v>
      </c>
      <c r="F34" s="14">
        <v>10278263210</v>
      </c>
      <c r="G34" s="14" t="s">
        <v>92</v>
      </c>
      <c r="H34" s="14" t="s">
        <v>339</v>
      </c>
      <c r="I34" s="14" t="s">
        <v>340</v>
      </c>
      <c r="J34" s="14" t="s">
        <v>21</v>
      </c>
      <c r="K34" s="14" t="s">
        <v>514</v>
      </c>
      <c r="L34" s="14" t="s">
        <v>596</v>
      </c>
      <c r="M34" s="14" t="s">
        <v>593</v>
      </c>
      <c r="N34" s="2" t="s">
        <v>19</v>
      </c>
      <c r="O34" s="2" t="s">
        <v>19</v>
      </c>
      <c r="P34" s="2" t="s">
        <v>649</v>
      </c>
      <c r="Q34" s="2" t="s">
        <v>515</v>
      </c>
      <c r="R34" s="4">
        <v>1700</v>
      </c>
      <c r="S34" s="4">
        <v>0</v>
      </c>
      <c r="T34" s="4">
        <f t="shared" si="1"/>
        <v>1700</v>
      </c>
      <c r="U34" s="15">
        <v>0.42499999999999999</v>
      </c>
      <c r="V34" s="4">
        <f t="shared" si="2"/>
        <v>0.24299999999999999</v>
      </c>
      <c r="W34" s="4">
        <f t="shared" si="3"/>
        <v>3190.5665235294118</v>
      </c>
      <c r="X34" s="15">
        <v>5423963.0899999999</v>
      </c>
      <c r="Y34" s="14" t="s">
        <v>593</v>
      </c>
      <c r="Z34" s="14" t="s">
        <v>593</v>
      </c>
      <c r="AA34" s="14" t="s">
        <v>593</v>
      </c>
      <c r="AB34" s="14" t="s">
        <v>593</v>
      </c>
      <c r="AC34" s="51"/>
      <c r="AD34" s="15">
        <v>5423963.0899999999</v>
      </c>
      <c r="AE34" s="23">
        <f t="shared" si="4"/>
        <v>5423963.0899999999</v>
      </c>
      <c r="AF34" s="4" t="s">
        <v>623</v>
      </c>
      <c r="AG34" s="24"/>
      <c r="AH34" s="24"/>
      <c r="AI34" s="37"/>
      <c r="AJ34" s="30"/>
      <c r="AK34" s="15"/>
      <c r="AL34" s="30"/>
      <c r="AM34" s="15"/>
      <c r="AN34" s="30"/>
      <c r="AO34" s="25"/>
      <c r="AP34" s="27" t="str">
        <f t="shared" si="5"/>
        <v xml:space="preserve"> </v>
      </c>
      <c r="AQ34" s="51"/>
      <c r="AR34" s="36" t="s">
        <v>659</v>
      </c>
      <c r="AS34" s="36" t="s">
        <v>659</v>
      </c>
      <c r="AT34" s="36" t="s">
        <v>659</v>
      </c>
      <c r="AU34" s="36" t="s">
        <v>659</v>
      </c>
      <c r="AV34" s="36" t="s">
        <v>659</v>
      </c>
      <c r="AW34" s="36" t="s">
        <v>659</v>
      </c>
      <c r="AX34" s="36" t="s">
        <v>659</v>
      </c>
      <c r="AY34" s="36" t="s">
        <v>659</v>
      </c>
      <c r="AZ34" s="36" t="s">
        <v>659</v>
      </c>
      <c r="BA34" s="36" t="s">
        <v>659</v>
      </c>
      <c r="BB34" s="36"/>
    </row>
    <row r="35" spans="1:54" ht="37.5" hidden="1" customHeight="1" x14ac:dyDescent="0.3">
      <c r="A35" s="2">
        <v>856</v>
      </c>
      <c r="B35" s="3" t="s">
        <v>26</v>
      </c>
      <c r="C35" s="81" t="s">
        <v>126</v>
      </c>
      <c r="D35" s="14" t="s">
        <v>943</v>
      </c>
      <c r="E35" s="14" t="s">
        <v>242</v>
      </c>
      <c r="F35" s="14">
        <v>10278304990</v>
      </c>
      <c r="G35" s="14" t="s">
        <v>92</v>
      </c>
      <c r="H35" s="14" t="s">
        <v>341</v>
      </c>
      <c r="I35" s="14" t="s">
        <v>342</v>
      </c>
      <c r="J35" s="14" t="s">
        <v>16</v>
      </c>
      <c r="K35" s="14" t="s">
        <v>514</v>
      </c>
      <c r="L35" s="14" t="s">
        <v>596</v>
      </c>
      <c r="M35" s="14" t="s">
        <v>593</v>
      </c>
      <c r="N35" s="2" t="s">
        <v>19</v>
      </c>
      <c r="O35" s="2" t="s">
        <v>19</v>
      </c>
      <c r="P35" s="2" t="s">
        <v>649</v>
      </c>
      <c r="Q35" s="2" t="s">
        <v>515</v>
      </c>
      <c r="R35" s="4">
        <v>3792</v>
      </c>
      <c r="S35" s="4">
        <v>0</v>
      </c>
      <c r="T35" s="4">
        <f t="shared" si="1"/>
        <v>3792</v>
      </c>
      <c r="U35" s="15">
        <v>0.79</v>
      </c>
      <c r="V35" s="4">
        <f t="shared" si="2"/>
        <v>0.54200000000000004</v>
      </c>
      <c r="W35" s="4">
        <f t="shared" si="3"/>
        <v>2638.1927320675104</v>
      </c>
      <c r="X35" s="15">
        <v>10004026.84</v>
      </c>
      <c r="Y35" s="14" t="s">
        <v>593</v>
      </c>
      <c r="Z35" s="14" t="s">
        <v>593</v>
      </c>
      <c r="AA35" s="14" t="s">
        <v>593</v>
      </c>
      <c r="AB35" s="14" t="s">
        <v>593</v>
      </c>
      <c r="AC35" s="51"/>
      <c r="AD35" s="15">
        <v>10004026.84</v>
      </c>
      <c r="AE35" s="23">
        <f t="shared" si="4"/>
        <v>10004026.84</v>
      </c>
      <c r="AF35" s="4" t="s">
        <v>623</v>
      </c>
      <c r="AG35" s="24"/>
      <c r="AH35" s="24"/>
      <c r="AI35" s="37"/>
      <c r="AJ35" s="30"/>
      <c r="AK35" s="15"/>
      <c r="AL35" s="30"/>
      <c r="AM35" s="15"/>
      <c r="AN35" s="30"/>
      <c r="AO35" s="25"/>
      <c r="AP35" s="27" t="str">
        <f t="shared" si="5"/>
        <v xml:space="preserve"> </v>
      </c>
      <c r="AQ35" s="51"/>
      <c r="AR35" s="36" t="s">
        <v>659</v>
      </c>
      <c r="AS35" s="36" t="s">
        <v>659</v>
      </c>
      <c r="AT35" s="36" t="s">
        <v>659</v>
      </c>
      <c r="AU35" s="36" t="s">
        <v>659</v>
      </c>
      <c r="AV35" s="36" t="s">
        <v>659</v>
      </c>
      <c r="AW35" s="36" t="s">
        <v>659</v>
      </c>
      <c r="AX35" s="36" t="s">
        <v>659</v>
      </c>
      <c r="AY35" s="36" t="s">
        <v>659</v>
      </c>
      <c r="AZ35" s="36" t="s">
        <v>659</v>
      </c>
      <c r="BA35" s="36" t="s">
        <v>659</v>
      </c>
      <c r="BB35" s="36"/>
    </row>
    <row r="36" spans="1:54" ht="37.5" hidden="1" customHeight="1" x14ac:dyDescent="0.3">
      <c r="A36" s="2">
        <v>857</v>
      </c>
      <c r="B36" s="3" t="s">
        <v>26</v>
      </c>
      <c r="C36" s="81" t="s">
        <v>127</v>
      </c>
      <c r="D36" s="14" t="s">
        <v>943</v>
      </c>
      <c r="E36" s="14" t="s">
        <v>243</v>
      </c>
      <c r="F36" s="14">
        <v>10277422050</v>
      </c>
      <c r="G36" s="14" t="s">
        <v>92</v>
      </c>
      <c r="H36" s="14" t="s">
        <v>343</v>
      </c>
      <c r="I36" s="14" t="s">
        <v>344</v>
      </c>
      <c r="J36" s="14" t="s">
        <v>17</v>
      </c>
      <c r="K36" s="14" t="s">
        <v>514</v>
      </c>
      <c r="L36" s="14" t="s">
        <v>596</v>
      </c>
      <c r="M36" s="14" t="s">
        <v>593</v>
      </c>
      <c r="N36" s="2" t="s">
        <v>19</v>
      </c>
      <c r="O36" s="2" t="s">
        <v>19</v>
      </c>
      <c r="P36" s="2" t="s">
        <v>649</v>
      </c>
      <c r="Q36" s="2" t="s">
        <v>515</v>
      </c>
      <c r="R36" s="4">
        <v>1155</v>
      </c>
      <c r="S36" s="4">
        <v>0</v>
      </c>
      <c r="T36" s="4">
        <f t="shared" si="1"/>
        <v>1155</v>
      </c>
      <c r="U36" s="15">
        <v>0.27500000000000002</v>
      </c>
      <c r="V36" s="4">
        <f t="shared" si="2"/>
        <v>0.16500000000000001</v>
      </c>
      <c r="W36" s="4">
        <f t="shared" si="3"/>
        <v>3523.2539913419914</v>
      </c>
      <c r="X36" s="15">
        <v>4069358.36</v>
      </c>
      <c r="Y36" s="14" t="s">
        <v>593</v>
      </c>
      <c r="Z36" s="14" t="s">
        <v>593</v>
      </c>
      <c r="AA36" s="14" t="s">
        <v>593</v>
      </c>
      <c r="AB36" s="14" t="s">
        <v>593</v>
      </c>
      <c r="AC36" s="51"/>
      <c r="AD36" s="15">
        <v>4069358.36</v>
      </c>
      <c r="AE36" s="23">
        <f t="shared" si="4"/>
        <v>4069358.36</v>
      </c>
      <c r="AF36" s="4" t="s">
        <v>623</v>
      </c>
      <c r="AG36" s="24"/>
      <c r="AH36" s="24"/>
      <c r="AI36" s="37"/>
      <c r="AJ36" s="30"/>
      <c r="AK36" s="15"/>
      <c r="AL36" s="30"/>
      <c r="AM36" s="15"/>
      <c r="AN36" s="30"/>
      <c r="AO36" s="25"/>
      <c r="AP36" s="27" t="str">
        <f t="shared" si="5"/>
        <v xml:space="preserve"> </v>
      </c>
      <c r="AQ36" s="51"/>
      <c r="AR36" s="36" t="s">
        <v>659</v>
      </c>
      <c r="AS36" s="36" t="s">
        <v>659</v>
      </c>
      <c r="AT36" s="36" t="s">
        <v>659</v>
      </c>
      <c r="AU36" s="36" t="s">
        <v>659</v>
      </c>
      <c r="AV36" s="36" t="s">
        <v>659</v>
      </c>
      <c r="AW36" s="36" t="s">
        <v>659</v>
      </c>
      <c r="AX36" s="36" t="s">
        <v>659</v>
      </c>
      <c r="AY36" s="36" t="s">
        <v>659</v>
      </c>
      <c r="AZ36" s="36" t="s">
        <v>659</v>
      </c>
      <c r="BA36" s="36" t="s">
        <v>659</v>
      </c>
      <c r="BB36" s="36"/>
    </row>
    <row r="37" spans="1:54" ht="37.5" hidden="1" customHeight="1" x14ac:dyDescent="0.3">
      <c r="A37" s="2">
        <v>858</v>
      </c>
      <c r="B37" s="3" t="s">
        <v>26</v>
      </c>
      <c r="C37" s="81" t="s">
        <v>128</v>
      </c>
      <c r="D37" s="14" t="s">
        <v>943</v>
      </c>
      <c r="E37" s="14" t="s">
        <v>244</v>
      </c>
      <c r="F37" s="14">
        <v>10277506310</v>
      </c>
      <c r="G37" s="14" t="s">
        <v>92</v>
      </c>
      <c r="H37" s="14" t="s">
        <v>345</v>
      </c>
      <c r="I37" s="14" t="s">
        <v>346</v>
      </c>
      <c r="J37" s="14" t="s">
        <v>17</v>
      </c>
      <c r="K37" s="14" t="s">
        <v>514</v>
      </c>
      <c r="L37" s="14" t="s">
        <v>596</v>
      </c>
      <c r="M37" s="14" t="s">
        <v>593</v>
      </c>
      <c r="N37" s="2" t="s">
        <v>19</v>
      </c>
      <c r="O37" s="2" t="s">
        <v>19</v>
      </c>
      <c r="P37" s="2" t="s">
        <v>649</v>
      </c>
      <c r="Q37" s="2" t="s">
        <v>592</v>
      </c>
      <c r="R37" s="4">
        <v>1885.8</v>
      </c>
      <c r="S37" s="4">
        <v>796</v>
      </c>
      <c r="T37" s="4">
        <f t="shared" si="1"/>
        <v>2681.8</v>
      </c>
      <c r="U37" s="15">
        <v>0.44900000000000001</v>
      </c>
      <c r="V37" s="4">
        <f t="shared" si="2"/>
        <v>0.38300000000000001</v>
      </c>
      <c r="W37" s="4">
        <f t="shared" si="3"/>
        <v>3936.2749496606752</v>
      </c>
      <c r="X37" s="15">
        <v>10556302.16</v>
      </c>
      <c r="Y37" s="14" t="s">
        <v>593</v>
      </c>
      <c r="Z37" s="14" t="s">
        <v>593</v>
      </c>
      <c r="AA37" s="14" t="s">
        <v>593</v>
      </c>
      <c r="AB37" s="14" t="s">
        <v>593</v>
      </c>
      <c r="AC37" s="51"/>
      <c r="AD37" s="15">
        <v>10556302.16</v>
      </c>
      <c r="AE37" s="23">
        <f t="shared" si="4"/>
        <v>10556302.16</v>
      </c>
      <c r="AF37" s="4" t="s">
        <v>623</v>
      </c>
      <c r="AG37" s="24"/>
      <c r="AH37" s="24"/>
      <c r="AI37" s="37"/>
      <c r="AJ37" s="30"/>
      <c r="AK37" s="15"/>
      <c r="AL37" s="30"/>
      <c r="AM37" s="15"/>
      <c r="AN37" s="30"/>
      <c r="AO37" s="25"/>
      <c r="AP37" s="27" t="str">
        <f t="shared" si="5"/>
        <v xml:space="preserve"> </v>
      </c>
      <c r="AQ37" s="51"/>
      <c r="AR37" s="36" t="s">
        <v>659</v>
      </c>
      <c r="AS37" s="36" t="s">
        <v>659</v>
      </c>
      <c r="AT37" s="36" t="s">
        <v>659</v>
      </c>
      <c r="AU37" s="36" t="s">
        <v>659</v>
      </c>
      <c r="AV37" s="36" t="s">
        <v>659</v>
      </c>
      <c r="AW37" s="36" t="s">
        <v>659</v>
      </c>
      <c r="AX37" s="36" t="s">
        <v>659</v>
      </c>
      <c r="AY37" s="36" t="s">
        <v>659</v>
      </c>
      <c r="AZ37" s="36" t="s">
        <v>659</v>
      </c>
      <c r="BA37" s="36" t="s">
        <v>659</v>
      </c>
      <c r="BB37" s="36"/>
    </row>
    <row r="38" spans="1:54" ht="37.5" hidden="1" customHeight="1" x14ac:dyDescent="0.3">
      <c r="A38" s="2">
        <v>859</v>
      </c>
      <c r="B38" s="3" t="s">
        <v>26</v>
      </c>
      <c r="C38" s="81" t="s">
        <v>129</v>
      </c>
      <c r="D38" s="14" t="s">
        <v>943</v>
      </c>
      <c r="E38" s="14" t="s">
        <v>245</v>
      </c>
      <c r="F38" s="14">
        <v>10277798570</v>
      </c>
      <c r="G38" s="14" t="s">
        <v>92</v>
      </c>
      <c r="H38" s="14" t="s">
        <v>347</v>
      </c>
      <c r="I38" s="14" t="s">
        <v>348</v>
      </c>
      <c r="J38" s="14" t="s">
        <v>21</v>
      </c>
      <c r="K38" s="14" t="s">
        <v>514</v>
      </c>
      <c r="L38" s="14" t="s">
        <v>596</v>
      </c>
      <c r="M38" s="14" t="s">
        <v>593</v>
      </c>
      <c r="N38" s="2" t="s">
        <v>19</v>
      </c>
      <c r="O38" s="2" t="s">
        <v>19</v>
      </c>
      <c r="P38" s="2" t="s">
        <v>649</v>
      </c>
      <c r="Q38" s="2" t="s">
        <v>515</v>
      </c>
      <c r="R38" s="4">
        <v>5895</v>
      </c>
      <c r="S38" s="4">
        <v>0</v>
      </c>
      <c r="T38" s="4">
        <f t="shared" si="1"/>
        <v>5895</v>
      </c>
      <c r="U38" s="15">
        <v>0.78600000000000003</v>
      </c>
      <c r="V38" s="4">
        <f t="shared" si="2"/>
        <v>0.84199999999999997</v>
      </c>
      <c r="W38" s="4">
        <f t="shared" si="3"/>
        <v>2599.0381289228158</v>
      </c>
      <c r="X38" s="15">
        <v>15321329.77</v>
      </c>
      <c r="Y38" s="14" t="s">
        <v>593</v>
      </c>
      <c r="Z38" s="14" t="s">
        <v>593</v>
      </c>
      <c r="AA38" s="14" t="s">
        <v>593</v>
      </c>
      <c r="AB38" s="14" t="s">
        <v>593</v>
      </c>
      <c r="AC38" s="51"/>
      <c r="AD38" s="15">
        <v>15321329.77</v>
      </c>
      <c r="AE38" s="23">
        <f t="shared" si="4"/>
        <v>15321329.77</v>
      </c>
      <c r="AF38" s="4" t="s">
        <v>864</v>
      </c>
      <c r="AG38" s="24">
        <v>45761</v>
      </c>
      <c r="AH38" s="24">
        <v>45782</v>
      </c>
      <c r="AI38" s="37" t="s">
        <v>947</v>
      </c>
      <c r="AJ38" s="30">
        <v>45688</v>
      </c>
      <c r="AK38" s="15">
        <v>42728624.509999998</v>
      </c>
      <c r="AL38" s="30">
        <v>45705</v>
      </c>
      <c r="AM38" s="15"/>
      <c r="AN38" s="30"/>
      <c r="AO38" s="25"/>
      <c r="AP38" s="27" t="str">
        <f t="shared" si="5"/>
        <v xml:space="preserve"> </v>
      </c>
      <c r="AQ38" s="51"/>
      <c r="AR38" s="36" t="s">
        <v>659</v>
      </c>
      <c r="AS38" s="36" t="s">
        <v>659</v>
      </c>
      <c r="AT38" s="36" t="s">
        <v>659</v>
      </c>
      <c r="AU38" s="36" t="s">
        <v>659</v>
      </c>
      <c r="AV38" s="36" t="s">
        <v>659</v>
      </c>
      <c r="AW38" s="36" t="s">
        <v>659</v>
      </c>
      <c r="AX38" s="36" t="s">
        <v>659</v>
      </c>
      <c r="AY38" s="36" t="s">
        <v>659</v>
      </c>
      <c r="AZ38" s="36" t="s">
        <v>659</v>
      </c>
      <c r="BA38" s="36" t="s">
        <v>659</v>
      </c>
      <c r="BB38" s="36"/>
    </row>
    <row r="39" spans="1:54" ht="37.5" hidden="1" customHeight="1" x14ac:dyDescent="0.3">
      <c r="A39" s="2">
        <v>860</v>
      </c>
      <c r="B39" s="3" t="s">
        <v>26</v>
      </c>
      <c r="C39" s="81" t="s">
        <v>130</v>
      </c>
      <c r="D39" s="14" t="s">
        <v>943</v>
      </c>
      <c r="E39" s="14" t="s">
        <v>246</v>
      </c>
      <c r="F39" s="14">
        <v>10278333370</v>
      </c>
      <c r="G39" s="14" t="s">
        <v>92</v>
      </c>
      <c r="H39" s="14" t="s">
        <v>349</v>
      </c>
      <c r="I39" s="14" t="s">
        <v>350</v>
      </c>
      <c r="J39" s="14" t="s">
        <v>21</v>
      </c>
      <c r="K39" s="14" t="s">
        <v>514</v>
      </c>
      <c r="L39" s="14" t="s">
        <v>596</v>
      </c>
      <c r="M39" s="14" t="s">
        <v>593</v>
      </c>
      <c r="N39" s="2" t="s">
        <v>19</v>
      </c>
      <c r="O39" s="2" t="s">
        <v>19</v>
      </c>
      <c r="P39" s="2" t="s">
        <v>649</v>
      </c>
      <c r="Q39" s="2" t="s">
        <v>515</v>
      </c>
      <c r="R39" s="4">
        <v>4256</v>
      </c>
      <c r="S39" s="4">
        <v>0</v>
      </c>
      <c r="T39" s="4">
        <f t="shared" si="1"/>
        <v>4256</v>
      </c>
      <c r="U39" s="15">
        <v>0.78</v>
      </c>
      <c r="V39" s="4">
        <f t="shared" si="2"/>
        <v>0.60799999999999998</v>
      </c>
      <c r="W39" s="4">
        <f t="shared" si="3"/>
        <v>2729.9600375939849</v>
      </c>
      <c r="X39" s="15">
        <v>11618709.92</v>
      </c>
      <c r="Y39" s="14" t="s">
        <v>593</v>
      </c>
      <c r="Z39" s="14" t="s">
        <v>593</v>
      </c>
      <c r="AA39" s="14" t="s">
        <v>593</v>
      </c>
      <c r="AB39" s="14" t="s">
        <v>593</v>
      </c>
      <c r="AC39" s="51"/>
      <c r="AD39" s="15">
        <v>11618709.92</v>
      </c>
      <c r="AE39" s="23">
        <f t="shared" si="4"/>
        <v>11618709.92</v>
      </c>
      <c r="AF39" s="4" t="s">
        <v>864</v>
      </c>
      <c r="AG39" s="24">
        <v>45814</v>
      </c>
      <c r="AH39" s="24">
        <v>45829</v>
      </c>
      <c r="AI39" s="37" t="s">
        <v>947</v>
      </c>
      <c r="AJ39" s="30">
        <v>45688</v>
      </c>
      <c r="AK39" s="15">
        <v>42728624.509999998</v>
      </c>
      <c r="AL39" s="30">
        <v>45705</v>
      </c>
      <c r="AM39" s="15"/>
      <c r="AN39" s="30"/>
      <c r="AO39" s="25"/>
      <c r="AP39" s="27" t="str">
        <f t="shared" si="5"/>
        <v xml:space="preserve"> </v>
      </c>
      <c r="AQ39" s="51"/>
      <c r="AR39" s="36" t="s">
        <v>659</v>
      </c>
      <c r="AS39" s="36" t="s">
        <v>659</v>
      </c>
      <c r="AT39" s="36" t="s">
        <v>659</v>
      </c>
      <c r="AU39" s="36" t="s">
        <v>659</v>
      </c>
      <c r="AV39" s="36" t="s">
        <v>659</v>
      </c>
      <c r="AW39" s="36" t="s">
        <v>659</v>
      </c>
      <c r="AX39" s="36" t="s">
        <v>659</v>
      </c>
      <c r="AY39" s="36" t="s">
        <v>659</v>
      </c>
      <c r="AZ39" s="36" t="s">
        <v>659</v>
      </c>
      <c r="BA39" s="36" t="s">
        <v>659</v>
      </c>
      <c r="BB39" s="36"/>
    </row>
    <row r="40" spans="1:54" ht="37.5" hidden="1" customHeight="1" x14ac:dyDescent="0.3">
      <c r="A40" s="2">
        <v>861</v>
      </c>
      <c r="B40" s="3" t="s">
        <v>26</v>
      </c>
      <c r="C40" s="81" t="s">
        <v>131</v>
      </c>
      <c r="D40" s="14" t="s">
        <v>943</v>
      </c>
      <c r="E40" s="14" t="s">
        <v>247</v>
      </c>
      <c r="F40" s="14">
        <v>10278352450</v>
      </c>
      <c r="G40" s="14" t="s">
        <v>92</v>
      </c>
      <c r="H40" s="14" t="s">
        <v>351</v>
      </c>
      <c r="I40" s="14" t="s">
        <v>848</v>
      </c>
      <c r="J40" s="14" t="s">
        <v>21</v>
      </c>
      <c r="K40" s="14" t="s">
        <v>514</v>
      </c>
      <c r="L40" s="14" t="s">
        <v>596</v>
      </c>
      <c r="M40" s="14" t="s">
        <v>593</v>
      </c>
      <c r="N40" s="2" t="s">
        <v>19</v>
      </c>
      <c r="O40" s="2" t="s">
        <v>19</v>
      </c>
      <c r="P40" s="2" t="s">
        <v>649</v>
      </c>
      <c r="Q40" s="2" t="s">
        <v>515</v>
      </c>
      <c r="R40" s="4">
        <v>5205</v>
      </c>
      <c r="S40" s="4">
        <v>0</v>
      </c>
      <c r="T40" s="4">
        <f t="shared" si="1"/>
        <v>5205</v>
      </c>
      <c r="U40" s="15">
        <v>0.55000000000000004</v>
      </c>
      <c r="V40" s="4">
        <f t="shared" si="2"/>
        <v>0.74399999999999999</v>
      </c>
      <c r="W40" s="4">
        <f t="shared" si="3"/>
        <v>3033.3496292026898</v>
      </c>
      <c r="X40" s="15">
        <v>15788584.82</v>
      </c>
      <c r="Y40" s="14" t="s">
        <v>593</v>
      </c>
      <c r="Z40" s="14" t="s">
        <v>593</v>
      </c>
      <c r="AA40" s="14" t="s">
        <v>593</v>
      </c>
      <c r="AB40" s="14" t="s">
        <v>593</v>
      </c>
      <c r="AC40" s="51"/>
      <c r="AD40" s="15">
        <v>15788584.82</v>
      </c>
      <c r="AE40" s="23">
        <f t="shared" si="4"/>
        <v>15788584.82</v>
      </c>
      <c r="AF40" s="4" t="s">
        <v>864</v>
      </c>
      <c r="AG40" s="24">
        <v>45783</v>
      </c>
      <c r="AH40" s="24">
        <v>45813</v>
      </c>
      <c r="AI40" s="37" t="s">
        <v>947</v>
      </c>
      <c r="AJ40" s="30">
        <v>45688</v>
      </c>
      <c r="AK40" s="15">
        <v>42728624.509999998</v>
      </c>
      <c r="AL40" s="30">
        <v>45705</v>
      </c>
      <c r="AM40" s="15"/>
      <c r="AN40" s="30"/>
      <c r="AO40" s="25"/>
      <c r="AP40" s="27" t="str">
        <f t="shared" si="5"/>
        <v xml:space="preserve"> </v>
      </c>
      <c r="AQ40" s="51"/>
      <c r="AR40" s="36" t="s">
        <v>659</v>
      </c>
      <c r="AS40" s="36" t="s">
        <v>659</v>
      </c>
      <c r="AT40" s="36" t="s">
        <v>659</v>
      </c>
      <c r="AU40" s="36" t="s">
        <v>659</v>
      </c>
      <c r="AV40" s="36" t="s">
        <v>659</v>
      </c>
      <c r="AW40" s="36" t="s">
        <v>659</v>
      </c>
      <c r="AX40" s="36" t="s">
        <v>659</v>
      </c>
      <c r="AY40" s="36" t="s">
        <v>659</v>
      </c>
      <c r="AZ40" s="36" t="s">
        <v>659</v>
      </c>
      <c r="BA40" s="36" t="s">
        <v>659</v>
      </c>
      <c r="BB40" s="36"/>
    </row>
    <row r="41" spans="1:54" ht="37.5" hidden="1" customHeight="1" x14ac:dyDescent="0.3">
      <c r="A41" s="2">
        <v>862</v>
      </c>
      <c r="B41" s="3" t="s">
        <v>26</v>
      </c>
      <c r="C41" s="81" t="s">
        <v>132</v>
      </c>
      <c r="D41" s="14" t="s">
        <v>943</v>
      </c>
      <c r="E41" s="14" t="s">
        <v>248</v>
      </c>
      <c r="F41" s="14">
        <v>10314112250</v>
      </c>
      <c r="G41" s="14" t="s">
        <v>92</v>
      </c>
      <c r="H41" s="14" t="s">
        <v>352</v>
      </c>
      <c r="I41" s="14" t="s">
        <v>353</v>
      </c>
      <c r="J41" s="14" t="s">
        <v>21</v>
      </c>
      <c r="K41" s="14" t="s">
        <v>514</v>
      </c>
      <c r="L41" s="14" t="s">
        <v>596</v>
      </c>
      <c r="M41" s="14" t="s">
        <v>593</v>
      </c>
      <c r="N41" s="2" t="s">
        <v>19</v>
      </c>
      <c r="O41" s="2" t="s">
        <v>19</v>
      </c>
      <c r="P41" s="2" t="s">
        <v>649</v>
      </c>
      <c r="Q41" s="2" t="s">
        <v>592</v>
      </c>
      <c r="R41" s="4">
        <v>10780</v>
      </c>
      <c r="S41" s="4">
        <v>0</v>
      </c>
      <c r="T41" s="4">
        <f t="shared" si="1"/>
        <v>10780</v>
      </c>
      <c r="U41" s="15">
        <v>0.73</v>
      </c>
      <c r="V41" s="4">
        <f t="shared" si="2"/>
        <v>1.54</v>
      </c>
      <c r="W41" s="4">
        <f t="shared" si="3"/>
        <v>2226.2704471243046</v>
      </c>
      <c r="X41" s="15">
        <v>25600000</v>
      </c>
      <c r="Y41" s="14" t="s">
        <v>593</v>
      </c>
      <c r="Z41" s="14" t="s">
        <v>593</v>
      </c>
      <c r="AA41" s="14" t="s">
        <v>593</v>
      </c>
      <c r="AB41" s="14" t="s">
        <v>593</v>
      </c>
      <c r="AC41" s="51"/>
      <c r="AD41" s="15">
        <v>23999195.420000002</v>
      </c>
      <c r="AE41" s="23">
        <f t="shared" si="4"/>
        <v>23999195.420000002</v>
      </c>
      <c r="AF41" s="4" t="s">
        <v>623</v>
      </c>
      <c r="AG41" s="24"/>
      <c r="AH41" s="24"/>
      <c r="AI41" s="37"/>
      <c r="AJ41" s="30"/>
      <c r="AK41" s="15"/>
      <c r="AL41" s="30"/>
      <c r="AM41" s="15"/>
      <c r="AN41" s="30"/>
      <c r="AO41" s="25"/>
      <c r="AP41" s="27" t="str">
        <f t="shared" si="5"/>
        <v xml:space="preserve"> </v>
      </c>
      <c r="AQ41" s="51"/>
      <c r="AR41" s="36" t="s">
        <v>659</v>
      </c>
      <c r="AS41" s="36" t="s">
        <v>659</v>
      </c>
      <c r="AT41" s="36" t="s">
        <v>659</v>
      </c>
      <c r="AU41" s="36" t="s">
        <v>659</v>
      </c>
      <c r="AV41" s="36" t="s">
        <v>659</v>
      </c>
      <c r="AW41" s="36" t="s">
        <v>659</v>
      </c>
      <c r="AX41" s="36" t="s">
        <v>659</v>
      </c>
      <c r="AY41" s="36" t="s">
        <v>659</v>
      </c>
      <c r="AZ41" s="36" t="s">
        <v>659</v>
      </c>
      <c r="BA41" s="36" t="s">
        <v>659</v>
      </c>
      <c r="BB41" s="36"/>
    </row>
    <row r="42" spans="1:54" ht="37.5" hidden="1" customHeight="1" x14ac:dyDescent="0.3">
      <c r="A42" s="2">
        <v>863</v>
      </c>
      <c r="B42" s="3" t="s">
        <v>26</v>
      </c>
      <c r="C42" s="81" t="s">
        <v>133</v>
      </c>
      <c r="D42" s="14" t="s">
        <v>943</v>
      </c>
      <c r="E42" s="14" t="s">
        <v>249</v>
      </c>
      <c r="F42" s="14">
        <v>10314241870</v>
      </c>
      <c r="G42" s="14" t="s">
        <v>92</v>
      </c>
      <c r="H42" s="14" t="s">
        <v>354</v>
      </c>
      <c r="I42" s="14" t="s">
        <v>355</v>
      </c>
      <c r="J42" s="14" t="s">
        <v>16</v>
      </c>
      <c r="K42" s="14" t="s">
        <v>514</v>
      </c>
      <c r="L42" s="14" t="s">
        <v>596</v>
      </c>
      <c r="M42" s="14" t="s">
        <v>593</v>
      </c>
      <c r="N42" s="2" t="s">
        <v>23</v>
      </c>
      <c r="O42" s="2" t="s">
        <v>23</v>
      </c>
      <c r="P42" s="2" t="s">
        <v>659</v>
      </c>
      <c r="Q42" s="2" t="s">
        <v>592</v>
      </c>
      <c r="R42" s="4">
        <v>770</v>
      </c>
      <c r="S42" s="4">
        <v>0</v>
      </c>
      <c r="T42" s="4">
        <f t="shared" si="1"/>
        <v>770</v>
      </c>
      <c r="U42" s="15">
        <v>0.22</v>
      </c>
      <c r="V42" s="4">
        <f t="shared" si="2"/>
        <v>0.11</v>
      </c>
      <c r="W42" s="4">
        <f t="shared" si="3"/>
        <v>2513.1055974025976</v>
      </c>
      <c r="X42" s="15">
        <v>1399238.12</v>
      </c>
      <c r="Y42" s="14" t="s">
        <v>593</v>
      </c>
      <c r="Z42" s="14" t="s">
        <v>593</v>
      </c>
      <c r="AA42" s="14" t="s">
        <v>593</v>
      </c>
      <c r="AB42" s="14" t="s">
        <v>593</v>
      </c>
      <c r="AC42" s="51"/>
      <c r="AD42" s="15">
        <v>1935091.31</v>
      </c>
      <c r="AE42" s="23">
        <f t="shared" si="4"/>
        <v>1935091.31</v>
      </c>
      <c r="AF42" s="4" t="s">
        <v>623</v>
      </c>
      <c r="AG42" s="24"/>
      <c r="AH42" s="24"/>
      <c r="AI42" s="37"/>
      <c r="AJ42" s="30"/>
      <c r="AK42" s="15"/>
      <c r="AL42" s="30"/>
      <c r="AM42" s="15"/>
      <c r="AN42" s="30"/>
      <c r="AO42" s="25"/>
      <c r="AP42" s="27" t="str">
        <f t="shared" si="5"/>
        <v xml:space="preserve"> </v>
      </c>
      <c r="AQ42" s="51"/>
      <c r="AR42" s="36" t="s">
        <v>659</v>
      </c>
      <c r="AS42" s="36" t="s">
        <v>659</v>
      </c>
      <c r="AT42" s="36" t="s">
        <v>659</v>
      </c>
      <c r="AU42" s="36" t="s">
        <v>659</v>
      </c>
      <c r="AV42" s="36" t="s">
        <v>659</v>
      </c>
      <c r="AW42" s="36" t="s">
        <v>659</v>
      </c>
      <c r="AX42" s="36" t="s">
        <v>659</v>
      </c>
      <c r="AY42" s="36" t="s">
        <v>659</v>
      </c>
      <c r="AZ42" s="36" t="s">
        <v>659</v>
      </c>
      <c r="BA42" s="36" t="s">
        <v>659</v>
      </c>
      <c r="BB42" s="36"/>
    </row>
    <row r="43" spans="1:54" ht="37.5" hidden="1" customHeight="1" x14ac:dyDescent="0.3">
      <c r="A43" s="2">
        <v>864</v>
      </c>
      <c r="B43" s="3" t="s">
        <v>26</v>
      </c>
      <c r="C43" s="81" t="s">
        <v>682</v>
      </c>
      <c r="D43" s="14" t="s">
        <v>943</v>
      </c>
      <c r="E43" s="14" t="s">
        <v>249</v>
      </c>
      <c r="F43" s="14">
        <v>10314322270</v>
      </c>
      <c r="G43" s="14" t="s">
        <v>92</v>
      </c>
      <c r="H43" s="14" t="s">
        <v>356</v>
      </c>
      <c r="I43" s="14" t="s">
        <v>357</v>
      </c>
      <c r="J43" s="14" t="s">
        <v>16</v>
      </c>
      <c r="K43" s="14" t="s">
        <v>514</v>
      </c>
      <c r="L43" s="14" t="s">
        <v>596</v>
      </c>
      <c r="M43" s="14" t="s">
        <v>593</v>
      </c>
      <c r="N43" s="2" t="s">
        <v>84</v>
      </c>
      <c r="O43" s="2" t="s">
        <v>23</v>
      </c>
      <c r="P43" s="2" t="s">
        <v>659</v>
      </c>
      <c r="Q43" s="2" t="s">
        <v>592</v>
      </c>
      <c r="R43" s="4">
        <v>6560</v>
      </c>
      <c r="S43" s="4">
        <v>0</v>
      </c>
      <c r="T43" s="4">
        <f t="shared" si="1"/>
        <v>6560</v>
      </c>
      <c r="U43" s="15">
        <v>1.64</v>
      </c>
      <c r="V43" s="4">
        <f t="shared" si="2"/>
        <v>0.93700000000000006</v>
      </c>
      <c r="W43" s="4">
        <f t="shared" si="3"/>
        <v>1904.6239664634147</v>
      </c>
      <c r="X43" s="15">
        <v>15244516.140000001</v>
      </c>
      <c r="Y43" s="14" t="s">
        <v>593</v>
      </c>
      <c r="Z43" s="14" t="s">
        <v>593</v>
      </c>
      <c r="AA43" s="14" t="s">
        <v>593</v>
      </c>
      <c r="AB43" s="14" t="s">
        <v>593</v>
      </c>
      <c r="AC43" s="51"/>
      <c r="AD43" s="15">
        <v>12494333.220000001</v>
      </c>
      <c r="AE43" s="23">
        <f t="shared" si="4"/>
        <v>12494333.220000001</v>
      </c>
      <c r="AF43" s="4" t="s">
        <v>623</v>
      </c>
      <c r="AG43" s="24"/>
      <c r="AH43" s="24"/>
      <c r="AI43" s="37"/>
      <c r="AJ43" s="30"/>
      <c r="AK43" s="15"/>
      <c r="AL43" s="30"/>
      <c r="AM43" s="15"/>
      <c r="AN43" s="30"/>
      <c r="AO43" s="25"/>
      <c r="AP43" s="27" t="str">
        <f t="shared" si="5"/>
        <v xml:space="preserve"> </v>
      </c>
      <c r="AQ43" s="51"/>
      <c r="AR43" s="36" t="s">
        <v>659</v>
      </c>
      <c r="AS43" s="36" t="s">
        <v>659</v>
      </c>
      <c r="AT43" s="36" t="s">
        <v>659</v>
      </c>
      <c r="AU43" s="36" t="s">
        <v>659</v>
      </c>
      <c r="AV43" s="36" t="s">
        <v>659</v>
      </c>
      <c r="AW43" s="36" t="s">
        <v>659</v>
      </c>
      <c r="AX43" s="36" t="s">
        <v>659</v>
      </c>
      <c r="AY43" s="36" t="s">
        <v>659</v>
      </c>
      <c r="AZ43" s="36" t="s">
        <v>659</v>
      </c>
      <c r="BA43" s="36" t="s">
        <v>659</v>
      </c>
      <c r="BB43" s="36"/>
    </row>
    <row r="44" spans="1:54" ht="37.5" hidden="1" customHeight="1" x14ac:dyDescent="0.3">
      <c r="A44" s="2">
        <v>865</v>
      </c>
      <c r="B44" s="3" t="s">
        <v>26</v>
      </c>
      <c r="C44" s="81" t="s">
        <v>134</v>
      </c>
      <c r="D44" s="14" t="s">
        <v>943</v>
      </c>
      <c r="E44" s="14" t="s">
        <v>250</v>
      </c>
      <c r="F44" s="14">
        <v>10315669182</v>
      </c>
      <c r="G44" s="14" t="s">
        <v>92</v>
      </c>
      <c r="H44" s="14" t="s">
        <v>358</v>
      </c>
      <c r="I44" s="14" t="s">
        <v>359</v>
      </c>
      <c r="J44" s="14" t="s">
        <v>16</v>
      </c>
      <c r="K44" s="14" t="s">
        <v>514</v>
      </c>
      <c r="L44" s="14" t="s">
        <v>596</v>
      </c>
      <c r="M44" s="14" t="s">
        <v>593</v>
      </c>
      <c r="N44" s="2" t="s">
        <v>84</v>
      </c>
      <c r="O44" s="2" t="s">
        <v>23</v>
      </c>
      <c r="P44" s="2" t="s">
        <v>659</v>
      </c>
      <c r="Q44" s="2" t="s">
        <v>592</v>
      </c>
      <c r="R44" s="4">
        <v>5664</v>
      </c>
      <c r="S44" s="4">
        <v>0</v>
      </c>
      <c r="T44" s="4">
        <f t="shared" si="1"/>
        <v>5664</v>
      </c>
      <c r="U44" s="15">
        <v>1.28</v>
      </c>
      <c r="V44" s="4">
        <f t="shared" si="2"/>
        <v>0.80900000000000005</v>
      </c>
      <c r="W44" s="4">
        <f t="shared" si="3"/>
        <v>2441.2556532485874</v>
      </c>
      <c r="X44" s="15">
        <v>13827272.02</v>
      </c>
      <c r="Y44" s="14" t="s">
        <v>593</v>
      </c>
      <c r="Z44" s="14" t="s">
        <v>593</v>
      </c>
      <c r="AA44" s="14" t="s">
        <v>593</v>
      </c>
      <c r="AB44" s="14" t="s">
        <v>593</v>
      </c>
      <c r="AC44" s="51"/>
      <c r="AD44" s="15">
        <v>13827272.02</v>
      </c>
      <c r="AE44" s="23">
        <f t="shared" si="4"/>
        <v>13827272.02</v>
      </c>
      <c r="AF44" s="4" t="s">
        <v>623</v>
      </c>
      <c r="AG44" s="24"/>
      <c r="AH44" s="24"/>
      <c r="AI44" s="37"/>
      <c r="AJ44" s="30"/>
      <c r="AK44" s="15"/>
      <c r="AL44" s="30"/>
      <c r="AM44" s="15"/>
      <c r="AN44" s="30"/>
      <c r="AO44" s="25"/>
      <c r="AP44" s="27" t="str">
        <f t="shared" si="5"/>
        <v xml:space="preserve"> </v>
      </c>
      <c r="AQ44" s="51"/>
      <c r="AR44" s="36" t="s">
        <v>659</v>
      </c>
      <c r="AS44" s="36" t="s">
        <v>659</v>
      </c>
      <c r="AT44" s="36" t="s">
        <v>659</v>
      </c>
      <c r="AU44" s="36" t="s">
        <v>659</v>
      </c>
      <c r="AV44" s="36" t="s">
        <v>659</v>
      </c>
      <c r="AW44" s="36" t="s">
        <v>659</v>
      </c>
      <c r="AX44" s="36" t="s">
        <v>659</v>
      </c>
      <c r="AY44" s="36" t="s">
        <v>659</v>
      </c>
      <c r="AZ44" s="36" t="s">
        <v>659</v>
      </c>
      <c r="BA44" s="36" t="s">
        <v>659</v>
      </c>
      <c r="BB44" s="36"/>
    </row>
    <row r="45" spans="1:54" ht="37.5" hidden="1" customHeight="1" x14ac:dyDescent="0.3">
      <c r="A45" s="2">
        <v>866</v>
      </c>
      <c r="B45" s="3" t="s">
        <v>26</v>
      </c>
      <c r="C45" s="81" t="s">
        <v>135</v>
      </c>
      <c r="D45" s="14" t="s">
        <v>943</v>
      </c>
      <c r="E45" s="14" t="s">
        <v>251</v>
      </c>
      <c r="F45" s="14">
        <v>10315717142</v>
      </c>
      <c r="G45" s="14" t="s">
        <v>92</v>
      </c>
      <c r="H45" s="14" t="s">
        <v>360</v>
      </c>
      <c r="I45" s="14" t="s">
        <v>361</v>
      </c>
      <c r="J45" s="14" t="s">
        <v>16</v>
      </c>
      <c r="K45" s="14" t="s">
        <v>514</v>
      </c>
      <c r="L45" s="14" t="s">
        <v>596</v>
      </c>
      <c r="M45" s="14" t="s">
        <v>593</v>
      </c>
      <c r="N45" s="2" t="s">
        <v>84</v>
      </c>
      <c r="O45" s="2" t="s">
        <v>23</v>
      </c>
      <c r="P45" s="2" t="s">
        <v>659</v>
      </c>
      <c r="Q45" s="2" t="s">
        <v>592</v>
      </c>
      <c r="R45" s="4">
        <v>10836</v>
      </c>
      <c r="S45" s="4">
        <v>0</v>
      </c>
      <c r="T45" s="4">
        <f t="shared" si="1"/>
        <v>10836</v>
      </c>
      <c r="U45" s="15">
        <v>2.58</v>
      </c>
      <c r="V45" s="4">
        <f t="shared" si="2"/>
        <v>1.548</v>
      </c>
      <c r="W45" s="4">
        <f t="shared" si="3"/>
        <v>2012.1825913621262</v>
      </c>
      <c r="X45" s="15">
        <v>25519342.359999999</v>
      </c>
      <c r="Y45" s="14" t="s">
        <v>593</v>
      </c>
      <c r="Z45" s="14" t="s">
        <v>593</v>
      </c>
      <c r="AA45" s="14" t="s">
        <v>593</v>
      </c>
      <c r="AB45" s="14" t="s">
        <v>593</v>
      </c>
      <c r="AC45" s="51"/>
      <c r="AD45" s="15">
        <v>21804010.559999999</v>
      </c>
      <c r="AE45" s="23">
        <f t="shared" si="4"/>
        <v>21804010.559999999</v>
      </c>
      <c r="AF45" s="4" t="s">
        <v>623</v>
      </c>
      <c r="AG45" s="24"/>
      <c r="AH45" s="24"/>
      <c r="AI45" s="37"/>
      <c r="AJ45" s="30"/>
      <c r="AK45" s="15"/>
      <c r="AL45" s="30"/>
      <c r="AM45" s="15"/>
      <c r="AN45" s="30"/>
      <c r="AO45" s="25"/>
      <c r="AP45" s="27" t="str">
        <f t="shared" si="5"/>
        <v xml:space="preserve"> </v>
      </c>
      <c r="AQ45" s="51"/>
      <c r="AR45" s="36" t="s">
        <v>659</v>
      </c>
      <c r="AS45" s="36" t="s">
        <v>659</v>
      </c>
      <c r="AT45" s="36" t="s">
        <v>659</v>
      </c>
      <c r="AU45" s="36" t="s">
        <v>659</v>
      </c>
      <c r="AV45" s="36" t="s">
        <v>659</v>
      </c>
      <c r="AW45" s="36" t="s">
        <v>659</v>
      </c>
      <c r="AX45" s="36" t="s">
        <v>659</v>
      </c>
      <c r="AY45" s="36" t="s">
        <v>659</v>
      </c>
      <c r="AZ45" s="36" t="s">
        <v>659</v>
      </c>
      <c r="BA45" s="36" t="s">
        <v>659</v>
      </c>
      <c r="BB45" s="36"/>
    </row>
    <row r="46" spans="1:54" ht="30" hidden="1" customHeight="1" x14ac:dyDescent="0.3">
      <c r="A46" s="2">
        <v>867</v>
      </c>
      <c r="B46" s="3" t="s">
        <v>26</v>
      </c>
      <c r="C46" s="81" t="s">
        <v>136</v>
      </c>
      <c r="D46" s="14" t="s">
        <v>943</v>
      </c>
      <c r="E46" s="14" t="s">
        <v>252</v>
      </c>
      <c r="F46" s="14">
        <v>10315795342</v>
      </c>
      <c r="G46" s="14" t="s">
        <v>92</v>
      </c>
      <c r="H46" s="14" t="s">
        <v>362</v>
      </c>
      <c r="I46" s="14" t="s">
        <v>363</v>
      </c>
      <c r="J46" s="14" t="s">
        <v>16</v>
      </c>
      <c r="K46" s="14" t="s">
        <v>514</v>
      </c>
      <c r="L46" s="14" t="s">
        <v>596</v>
      </c>
      <c r="M46" s="14" t="s">
        <v>593</v>
      </c>
      <c r="N46" s="2" t="s">
        <v>19</v>
      </c>
      <c r="O46" s="2" t="s">
        <v>19</v>
      </c>
      <c r="P46" s="2" t="s">
        <v>649</v>
      </c>
      <c r="Q46" s="2" t="s">
        <v>515</v>
      </c>
      <c r="R46" s="4">
        <v>7395</v>
      </c>
      <c r="S46" s="4">
        <v>360</v>
      </c>
      <c r="T46" s="4">
        <f t="shared" si="1"/>
        <v>7755</v>
      </c>
      <c r="U46" s="15">
        <v>0.89</v>
      </c>
      <c r="V46" s="4">
        <f t="shared" si="2"/>
        <v>1.1080000000000001</v>
      </c>
      <c r="W46" s="4">
        <f t="shared" si="3"/>
        <v>3340.3846666666668</v>
      </c>
      <c r="X46" s="15">
        <v>22309797.100000001</v>
      </c>
      <c r="Y46" s="14" t="s">
        <v>593</v>
      </c>
      <c r="Z46" s="14" t="s">
        <v>593</v>
      </c>
      <c r="AA46" s="14" t="s">
        <v>593</v>
      </c>
      <c r="AB46" s="14" t="s">
        <v>593</v>
      </c>
      <c r="AC46" s="51"/>
      <c r="AD46" s="15">
        <v>25904683.09</v>
      </c>
      <c r="AE46" s="23">
        <f t="shared" si="4"/>
        <v>25904683.09</v>
      </c>
      <c r="AF46" s="4" t="s">
        <v>623</v>
      </c>
      <c r="AG46" s="24"/>
      <c r="AH46" s="24"/>
      <c r="AI46" s="34"/>
      <c r="AJ46" s="30"/>
      <c r="AK46" s="15"/>
      <c r="AL46" s="30"/>
      <c r="AM46" s="15"/>
      <c r="AN46" s="30"/>
      <c r="AO46" s="25"/>
      <c r="AP46" s="27" t="str">
        <f t="shared" si="5"/>
        <v xml:space="preserve"> </v>
      </c>
      <c r="AQ46" s="51"/>
      <c r="AR46" s="36" t="s">
        <v>659</v>
      </c>
      <c r="AS46" s="36" t="s">
        <v>659</v>
      </c>
      <c r="AT46" s="36" t="s">
        <v>659</v>
      </c>
      <c r="AU46" s="36" t="s">
        <v>659</v>
      </c>
      <c r="AV46" s="36" t="s">
        <v>659</v>
      </c>
      <c r="AW46" s="36" t="s">
        <v>659</v>
      </c>
      <c r="AX46" s="36" t="s">
        <v>659</v>
      </c>
      <c r="AY46" s="36" t="s">
        <v>659</v>
      </c>
      <c r="AZ46" s="36" t="s">
        <v>659</v>
      </c>
      <c r="BA46" s="36" t="s">
        <v>659</v>
      </c>
      <c r="BB46" s="36"/>
    </row>
    <row r="47" spans="1:54" ht="30" hidden="1" customHeight="1" x14ac:dyDescent="0.3">
      <c r="A47" s="2">
        <v>868</v>
      </c>
      <c r="B47" s="3" t="s">
        <v>26</v>
      </c>
      <c r="C47" s="81" t="s">
        <v>586</v>
      </c>
      <c r="D47" s="14" t="s">
        <v>943</v>
      </c>
      <c r="E47" s="14" t="s">
        <v>253</v>
      </c>
      <c r="F47" s="14">
        <v>10315823902</v>
      </c>
      <c r="G47" s="14" t="s">
        <v>92</v>
      </c>
      <c r="H47" s="14" t="s">
        <v>364</v>
      </c>
      <c r="I47" s="14" t="s">
        <v>365</v>
      </c>
      <c r="J47" s="14" t="s">
        <v>16</v>
      </c>
      <c r="K47" s="14" t="s">
        <v>514</v>
      </c>
      <c r="L47" s="14" t="s">
        <v>596</v>
      </c>
      <c r="M47" s="14" t="s">
        <v>593</v>
      </c>
      <c r="N47" s="2" t="s">
        <v>19</v>
      </c>
      <c r="O47" s="2" t="s">
        <v>19</v>
      </c>
      <c r="P47" s="2" t="s">
        <v>649</v>
      </c>
      <c r="Q47" s="2" t="s">
        <v>515</v>
      </c>
      <c r="R47" s="4">
        <v>4220</v>
      </c>
      <c r="S47" s="4">
        <v>0</v>
      </c>
      <c r="T47" s="4">
        <f t="shared" si="1"/>
        <v>4220</v>
      </c>
      <c r="U47" s="15">
        <v>0.70299999999999996</v>
      </c>
      <c r="V47" s="4">
        <f t="shared" si="2"/>
        <v>0.60299999999999998</v>
      </c>
      <c r="W47" s="4">
        <f t="shared" si="3"/>
        <v>2939.5360071090045</v>
      </c>
      <c r="X47" s="15">
        <v>21883564.879999999</v>
      </c>
      <c r="Y47" s="14" t="s">
        <v>593</v>
      </c>
      <c r="Z47" s="14" t="s">
        <v>593</v>
      </c>
      <c r="AA47" s="14" t="s">
        <v>593</v>
      </c>
      <c r="AB47" s="14" t="s">
        <v>593</v>
      </c>
      <c r="AC47" s="51"/>
      <c r="AD47" s="15">
        <v>12404841.949999999</v>
      </c>
      <c r="AE47" s="23">
        <f t="shared" si="4"/>
        <v>12404841.949999999</v>
      </c>
      <c r="AF47" s="4" t="s">
        <v>623</v>
      </c>
      <c r="AG47" s="24"/>
      <c r="AH47" s="24"/>
      <c r="AI47" s="37"/>
      <c r="AJ47" s="30"/>
      <c r="AK47" s="15"/>
      <c r="AL47" s="30"/>
      <c r="AM47" s="15"/>
      <c r="AN47" s="30"/>
      <c r="AO47" s="25"/>
      <c r="AP47" s="27" t="str">
        <f t="shared" si="5"/>
        <v xml:space="preserve"> </v>
      </c>
      <c r="AQ47" s="51"/>
      <c r="AR47" s="36" t="s">
        <v>659</v>
      </c>
      <c r="AS47" s="36" t="s">
        <v>659</v>
      </c>
      <c r="AT47" s="36" t="s">
        <v>659</v>
      </c>
      <c r="AU47" s="36" t="s">
        <v>659</v>
      </c>
      <c r="AV47" s="36" t="s">
        <v>659</v>
      </c>
      <c r="AW47" s="36" t="s">
        <v>659</v>
      </c>
      <c r="AX47" s="36" t="s">
        <v>659</v>
      </c>
      <c r="AY47" s="36" t="s">
        <v>659</v>
      </c>
      <c r="AZ47" s="36" t="s">
        <v>659</v>
      </c>
      <c r="BA47" s="36" t="s">
        <v>659</v>
      </c>
      <c r="BB47" s="36"/>
    </row>
    <row r="48" spans="1:54" ht="37.5" hidden="1" customHeight="1" x14ac:dyDescent="0.3">
      <c r="A48" s="2">
        <v>869</v>
      </c>
      <c r="B48" s="3" t="s">
        <v>26</v>
      </c>
      <c r="C48" s="81" t="s">
        <v>587</v>
      </c>
      <c r="D48" s="14" t="s">
        <v>943</v>
      </c>
      <c r="E48" s="14" t="s">
        <v>254</v>
      </c>
      <c r="F48" s="14">
        <v>10315838122</v>
      </c>
      <c r="G48" s="14" t="s">
        <v>92</v>
      </c>
      <c r="H48" s="14" t="s">
        <v>366</v>
      </c>
      <c r="I48" s="14" t="s">
        <v>367</v>
      </c>
      <c r="J48" s="14" t="s">
        <v>21</v>
      </c>
      <c r="K48" s="14" t="s">
        <v>514</v>
      </c>
      <c r="L48" s="14" t="s">
        <v>596</v>
      </c>
      <c r="M48" s="14" t="s">
        <v>593</v>
      </c>
      <c r="N48" s="2" t="s">
        <v>84</v>
      </c>
      <c r="O48" s="2" t="s">
        <v>23</v>
      </c>
      <c r="P48" s="2" t="s">
        <v>659</v>
      </c>
      <c r="Q48" s="2" t="s">
        <v>592</v>
      </c>
      <c r="R48" s="4">
        <v>3720</v>
      </c>
      <c r="S48" s="4">
        <v>0</v>
      </c>
      <c r="T48" s="4">
        <f t="shared" si="1"/>
        <v>3720</v>
      </c>
      <c r="U48" s="15">
        <v>1.78</v>
      </c>
      <c r="V48" s="4">
        <f t="shared" si="2"/>
        <v>0.53100000000000003</v>
      </c>
      <c r="W48" s="4">
        <f t="shared" si="3"/>
        <v>2122.3882634408601</v>
      </c>
      <c r="X48" s="15">
        <v>10054077.92</v>
      </c>
      <c r="Y48" s="14" t="s">
        <v>593</v>
      </c>
      <c r="Z48" s="14" t="s">
        <v>593</v>
      </c>
      <c r="AA48" s="14" t="s">
        <v>593</v>
      </c>
      <c r="AB48" s="14" t="s">
        <v>593</v>
      </c>
      <c r="AC48" s="51"/>
      <c r="AD48" s="15">
        <v>7895284.3399999999</v>
      </c>
      <c r="AE48" s="23">
        <f t="shared" si="4"/>
        <v>7895284.3399999999</v>
      </c>
      <c r="AF48" s="4" t="s">
        <v>623</v>
      </c>
      <c r="AG48" s="24"/>
      <c r="AH48" s="24"/>
      <c r="AI48" s="37"/>
      <c r="AJ48" s="30"/>
      <c r="AK48" s="15"/>
      <c r="AL48" s="30"/>
      <c r="AM48" s="15"/>
      <c r="AN48" s="30"/>
      <c r="AO48" s="25"/>
      <c r="AP48" s="27" t="str">
        <f t="shared" si="5"/>
        <v xml:space="preserve"> </v>
      </c>
      <c r="AQ48" s="51"/>
      <c r="AR48" s="36" t="s">
        <v>659</v>
      </c>
      <c r="AS48" s="36" t="s">
        <v>659</v>
      </c>
      <c r="AT48" s="36" t="s">
        <v>659</v>
      </c>
      <c r="AU48" s="36" t="s">
        <v>659</v>
      </c>
      <c r="AV48" s="36" t="s">
        <v>659</v>
      </c>
      <c r="AW48" s="36" t="s">
        <v>659</v>
      </c>
      <c r="AX48" s="36" t="s">
        <v>659</v>
      </c>
      <c r="AY48" s="36" t="s">
        <v>659</v>
      </c>
      <c r="AZ48" s="36" t="s">
        <v>659</v>
      </c>
      <c r="BA48" s="36" t="s">
        <v>659</v>
      </c>
      <c r="BB48" s="36"/>
    </row>
    <row r="49" spans="1:54" ht="37.5" hidden="1" customHeight="1" x14ac:dyDescent="0.3">
      <c r="A49" s="2">
        <v>870</v>
      </c>
      <c r="B49" s="3" t="s">
        <v>26</v>
      </c>
      <c r="C49" s="81" t="s">
        <v>645</v>
      </c>
      <c r="D49" s="14" t="s">
        <v>943</v>
      </c>
      <c r="E49" s="14" t="s">
        <v>255</v>
      </c>
      <c r="F49" s="14">
        <v>10315977862</v>
      </c>
      <c r="G49" s="14" t="s">
        <v>92</v>
      </c>
      <c r="H49" s="14" t="s">
        <v>368</v>
      </c>
      <c r="I49" s="14" t="s">
        <v>369</v>
      </c>
      <c r="J49" s="14" t="s">
        <v>16</v>
      </c>
      <c r="K49" s="14" t="s">
        <v>514</v>
      </c>
      <c r="L49" s="14" t="s">
        <v>596</v>
      </c>
      <c r="M49" s="14" t="s">
        <v>593</v>
      </c>
      <c r="N49" s="2" t="s">
        <v>19</v>
      </c>
      <c r="O49" s="2" t="s">
        <v>19</v>
      </c>
      <c r="P49" s="2" t="s">
        <v>649</v>
      </c>
      <c r="Q49" s="2" t="s">
        <v>515</v>
      </c>
      <c r="R49" s="4">
        <v>8418</v>
      </c>
      <c r="S49" s="4">
        <v>1460</v>
      </c>
      <c r="T49" s="4">
        <f t="shared" si="1"/>
        <v>9878</v>
      </c>
      <c r="U49" s="15">
        <v>1.238</v>
      </c>
      <c r="V49" s="4">
        <f t="shared" si="2"/>
        <v>1.411</v>
      </c>
      <c r="W49" s="4">
        <f t="shared" si="3"/>
        <v>2733.9993348856042</v>
      </c>
      <c r="X49" s="15">
        <v>27006445.43</v>
      </c>
      <c r="Y49" s="14" t="s">
        <v>593</v>
      </c>
      <c r="Z49" s="14" t="s">
        <v>593</v>
      </c>
      <c r="AA49" s="14" t="s">
        <v>593</v>
      </c>
      <c r="AB49" s="14" t="s">
        <v>593</v>
      </c>
      <c r="AC49" s="51"/>
      <c r="AD49" s="15">
        <v>27006445.43</v>
      </c>
      <c r="AE49" s="23">
        <f t="shared" si="4"/>
        <v>27006445.43</v>
      </c>
      <c r="AF49" s="4" t="s">
        <v>623</v>
      </c>
      <c r="AG49" s="24"/>
      <c r="AH49" s="24"/>
      <c r="AI49" s="37"/>
      <c r="AJ49" s="30"/>
      <c r="AK49" s="15"/>
      <c r="AL49" s="30"/>
      <c r="AM49" s="15"/>
      <c r="AN49" s="30"/>
      <c r="AO49" s="25"/>
      <c r="AP49" s="27" t="str">
        <f t="shared" si="5"/>
        <v xml:space="preserve"> </v>
      </c>
      <c r="AQ49" s="51"/>
      <c r="AR49" s="36" t="s">
        <v>659</v>
      </c>
      <c r="AS49" s="36" t="s">
        <v>659</v>
      </c>
      <c r="AT49" s="36" t="s">
        <v>659</v>
      </c>
      <c r="AU49" s="36" t="s">
        <v>659</v>
      </c>
      <c r="AV49" s="36" t="s">
        <v>659</v>
      </c>
      <c r="AW49" s="36" t="s">
        <v>659</v>
      </c>
      <c r="AX49" s="36" t="s">
        <v>659</v>
      </c>
      <c r="AY49" s="36" t="s">
        <v>659</v>
      </c>
      <c r="AZ49" s="36" t="s">
        <v>659</v>
      </c>
      <c r="BA49" s="36" t="s">
        <v>659</v>
      </c>
      <c r="BB49" s="36"/>
    </row>
    <row r="50" spans="1:54" ht="56.25" hidden="1" customHeight="1" x14ac:dyDescent="0.3">
      <c r="A50" s="2">
        <v>871</v>
      </c>
      <c r="B50" s="3" t="s">
        <v>26</v>
      </c>
      <c r="C50" s="81" t="s">
        <v>646</v>
      </c>
      <c r="D50" s="14" t="s">
        <v>943</v>
      </c>
      <c r="E50" s="14" t="s">
        <v>255</v>
      </c>
      <c r="F50" s="14">
        <v>10316156742</v>
      </c>
      <c r="G50" s="14" t="s">
        <v>92</v>
      </c>
      <c r="H50" s="14" t="s">
        <v>370</v>
      </c>
      <c r="I50" s="14" t="s">
        <v>371</v>
      </c>
      <c r="J50" s="14" t="s">
        <v>16</v>
      </c>
      <c r="K50" s="14" t="s">
        <v>514</v>
      </c>
      <c r="L50" s="14" t="s">
        <v>596</v>
      </c>
      <c r="M50" s="14" t="s">
        <v>593</v>
      </c>
      <c r="N50" s="2" t="s">
        <v>19</v>
      </c>
      <c r="O50" s="2" t="s">
        <v>19</v>
      </c>
      <c r="P50" s="2" t="s">
        <v>649</v>
      </c>
      <c r="Q50" s="2" t="s">
        <v>515</v>
      </c>
      <c r="R50" s="4">
        <v>4059</v>
      </c>
      <c r="S50" s="4">
        <v>1194</v>
      </c>
      <c r="T50" s="4">
        <f t="shared" si="1"/>
        <v>5253</v>
      </c>
      <c r="U50" s="15">
        <v>0.59699999999999998</v>
      </c>
      <c r="V50" s="4">
        <f t="shared" si="2"/>
        <v>0.75</v>
      </c>
      <c r="W50" s="4">
        <f t="shared" si="3"/>
        <v>3090.7420997525223</v>
      </c>
      <c r="X50" s="15">
        <v>16235668.25</v>
      </c>
      <c r="Y50" s="14" t="s">
        <v>593</v>
      </c>
      <c r="Z50" s="14" t="s">
        <v>593</v>
      </c>
      <c r="AA50" s="14" t="s">
        <v>593</v>
      </c>
      <c r="AB50" s="14" t="s">
        <v>593</v>
      </c>
      <c r="AC50" s="51"/>
      <c r="AD50" s="15">
        <v>16235668.25</v>
      </c>
      <c r="AE50" s="23">
        <f t="shared" si="4"/>
        <v>16235668.25</v>
      </c>
      <c r="AF50" s="4" t="s">
        <v>623</v>
      </c>
      <c r="AG50" s="24"/>
      <c r="AH50" s="24"/>
      <c r="AI50" s="34"/>
      <c r="AJ50" s="30"/>
      <c r="AK50" s="15"/>
      <c r="AL50" s="30"/>
      <c r="AM50" s="15"/>
      <c r="AN50" s="30"/>
      <c r="AO50" s="25"/>
      <c r="AP50" s="27" t="str">
        <f t="shared" si="5"/>
        <v xml:space="preserve"> </v>
      </c>
      <c r="AQ50" s="51"/>
      <c r="AR50" s="36" t="s">
        <v>659</v>
      </c>
      <c r="AS50" s="36" t="s">
        <v>659</v>
      </c>
      <c r="AT50" s="36" t="s">
        <v>659</v>
      </c>
      <c r="AU50" s="36" t="s">
        <v>659</v>
      </c>
      <c r="AV50" s="36" t="s">
        <v>659</v>
      </c>
      <c r="AW50" s="36" t="s">
        <v>659</v>
      </c>
      <c r="AX50" s="36" t="s">
        <v>659</v>
      </c>
      <c r="AY50" s="36" t="s">
        <v>659</v>
      </c>
      <c r="AZ50" s="36" t="s">
        <v>659</v>
      </c>
      <c r="BA50" s="36" t="s">
        <v>659</v>
      </c>
      <c r="BB50" s="36"/>
    </row>
    <row r="51" spans="1:54" ht="37.5" hidden="1" customHeight="1" x14ac:dyDescent="0.3">
      <c r="A51" s="2">
        <v>872</v>
      </c>
      <c r="B51" s="3" t="s">
        <v>26</v>
      </c>
      <c r="C51" s="81" t="s">
        <v>137</v>
      </c>
      <c r="D51" s="14" t="s">
        <v>943</v>
      </c>
      <c r="E51" s="14" t="s">
        <v>256</v>
      </c>
      <c r="F51" s="14">
        <v>10316256462</v>
      </c>
      <c r="G51" s="14" t="s">
        <v>92</v>
      </c>
      <c r="H51" s="14" t="s">
        <v>372</v>
      </c>
      <c r="I51" s="14" t="s">
        <v>373</v>
      </c>
      <c r="J51" s="14" t="s">
        <v>16</v>
      </c>
      <c r="K51" s="14" t="s">
        <v>514</v>
      </c>
      <c r="L51" s="14" t="s">
        <v>596</v>
      </c>
      <c r="M51" s="14" t="s">
        <v>593</v>
      </c>
      <c r="N51" s="2" t="s">
        <v>19</v>
      </c>
      <c r="O51" s="2" t="s">
        <v>19</v>
      </c>
      <c r="P51" s="2" t="s">
        <v>649</v>
      </c>
      <c r="Q51" s="2" t="s">
        <v>515</v>
      </c>
      <c r="R51" s="4">
        <v>2340</v>
      </c>
      <c r="S51" s="4">
        <v>0</v>
      </c>
      <c r="T51" s="4">
        <f t="shared" si="1"/>
        <v>2340</v>
      </c>
      <c r="U51" s="15">
        <v>0.39</v>
      </c>
      <c r="V51" s="4">
        <f t="shared" si="2"/>
        <v>0.33400000000000002</v>
      </c>
      <c r="W51" s="4">
        <f t="shared" si="3"/>
        <v>2404.755188034188</v>
      </c>
      <c r="X51" s="15">
        <v>6321348.0700000003</v>
      </c>
      <c r="Y51" s="14" t="s">
        <v>593</v>
      </c>
      <c r="Z51" s="14" t="s">
        <v>593</v>
      </c>
      <c r="AA51" s="14" t="s">
        <v>593</v>
      </c>
      <c r="AB51" s="14" t="s">
        <v>593</v>
      </c>
      <c r="AC51" s="51"/>
      <c r="AD51" s="15">
        <v>5627127.1399999997</v>
      </c>
      <c r="AE51" s="23">
        <f t="shared" si="4"/>
        <v>5627127.1399999997</v>
      </c>
      <c r="AF51" s="4" t="s">
        <v>623</v>
      </c>
      <c r="AG51" s="24"/>
      <c r="AH51" s="24"/>
      <c r="AI51" s="37"/>
      <c r="AJ51" s="30"/>
      <c r="AK51" s="15"/>
      <c r="AL51" s="30"/>
      <c r="AM51" s="15"/>
      <c r="AN51" s="30"/>
      <c r="AO51" s="25"/>
      <c r="AP51" s="27" t="str">
        <f t="shared" si="5"/>
        <v xml:space="preserve"> </v>
      </c>
      <c r="AQ51" s="51"/>
      <c r="AR51" s="36" t="s">
        <v>659</v>
      </c>
      <c r="AS51" s="36" t="s">
        <v>659</v>
      </c>
      <c r="AT51" s="36" t="s">
        <v>659</v>
      </c>
      <c r="AU51" s="36" t="s">
        <v>659</v>
      </c>
      <c r="AV51" s="36" t="s">
        <v>659</v>
      </c>
      <c r="AW51" s="36" t="s">
        <v>659</v>
      </c>
      <c r="AX51" s="36" t="s">
        <v>659</v>
      </c>
      <c r="AY51" s="36" t="s">
        <v>659</v>
      </c>
      <c r="AZ51" s="36" t="s">
        <v>659</v>
      </c>
      <c r="BA51" s="36" t="s">
        <v>659</v>
      </c>
      <c r="BB51" s="36"/>
    </row>
    <row r="52" spans="1:54" ht="37.5" hidden="1" customHeight="1" x14ac:dyDescent="0.3">
      <c r="A52" s="2">
        <v>873</v>
      </c>
      <c r="B52" s="3" t="s">
        <v>26</v>
      </c>
      <c r="C52" s="81" t="s">
        <v>644</v>
      </c>
      <c r="D52" s="14" t="s">
        <v>943</v>
      </c>
      <c r="E52" s="14" t="s">
        <v>257</v>
      </c>
      <c r="F52" s="14">
        <v>10316367442</v>
      </c>
      <c r="G52" s="14" t="s">
        <v>92</v>
      </c>
      <c r="H52" s="14" t="s">
        <v>374</v>
      </c>
      <c r="I52" s="14" t="s">
        <v>375</v>
      </c>
      <c r="J52" s="14" t="s">
        <v>21</v>
      </c>
      <c r="K52" s="14" t="s">
        <v>514</v>
      </c>
      <c r="L52" s="14" t="s">
        <v>596</v>
      </c>
      <c r="M52" s="14" t="s">
        <v>593</v>
      </c>
      <c r="N52" s="2" t="s">
        <v>19</v>
      </c>
      <c r="O52" s="2" t="s">
        <v>19</v>
      </c>
      <c r="P52" s="2" t="s">
        <v>649</v>
      </c>
      <c r="Q52" s="2" t="s">
        <v>515</v>
      </c>
      <c r="R52" s="4">
        <v>3538</v>
      </c>
      <c r="S52" s="4">
        <v>0</v>
      </c>
      <c r="T52" s="4">
        <f t="shared" si="1"/>
        <v>3538</v>
      </c>
      <c r="U52" s="15">
        <v>0.61</v>
      </c>
      <c r="V52" s="4">
        <f t="shared" si="2"/>
        <v>0.505</v>
      </c>
      <c r="W52" s="4">
        <f t="shared" si="3"/>
        <v>2684.7673487846241</v>
      </c>
      <c r="X52" s="15">
        <v>9498706.8800000008</v>
      </c>
      <c r="Y52" s="14" t="s">
        <v>593</v>
      </c>
      <c r="Z52" s="14" t="s">
        <v>593</v>
      </c>
      <c r="AA52" s="14" t="s">
        <v>593</v>
      </c>
      <c r="AB52" s="14" t="s">
        <v>593</v>
      </c>
      <c r="AC52" s="51"/>
      <c r="AD52" s="15">
        <v>9498706.8800000008</v>
      </c>
      <c r="AE52" s="23">
        <f t="shared" si="4"/>
        <v>9498706.8800000008</v>
      </c>
      <c r="AF52" s="4" t="s">
        <v>623</v>
      </c>
      <c r="AG52" s="35"/>
      <c r="AH52" s="24"/>
      <c r="AI52" s="37"/>
      <c r="AJ52" s="30"/>
      <c r="AK52" s="15"/>
      <c r="AL52" s="30"/>
      <c r="AM52" s="15"/>
      <c r="AN52" s="30"/>
      <c r="AO52" s="25"/>
      <c r="AP52" s="27" t="str">
        <f t="shared" si="5"/>
        <v xml:space="preserve"> </v>
      </c>
      <c r="AQ52" s="51"/>
      <c r="AR52" s="36" t="s">
        <v>659</v>
      </c>
      <c r="AS52" s="36" t="s">
        <v>659</v>
      </c>
      <c r="AT52" s="36" t="s">
        <v>659</v>
      </c>
      <c r="AU52" s="36" t="s">
        <v>659</v>
      </c>
      <c r="AV52" s="36" t="s">
        <v>659</v>
      </c>
      <c r="AW52" s="36" t="s">
        <v>659</v>
      </c>
      <c r="AX52" s="36" t="s">
        <v>659</v>
      </c>
      <c r="AY52" s="36" t="s">
        <v>659</v>
      </c>
      <c r="AZ52" s="36" t="s">
        <v>659</v>
      </c>
      <c r="BA52" s="36" t="s">
        <v>659</v>
      </c>
      <c r="BB52" s="36"/>
    </row>
    <row r="53" spans="1:54" ht="37.5" hidden="1" customHeight="1" x14ac:dyDescent="0.3">
      <c r="A53" s="2">
        <v>874</v>
      </c>
      <c r="B53" s="3" t="s">
        <v>26</v>
      </c>
      <c r="C53" s="81" t="s">
        <v>138</v>
      </c>
      <c r="D53" s="14" t="s">
        <v>943</v>
      </c>
      <c r="E53" s="14" t="s">
        <v>258</v>
      </c>
      <c r="F53" s="14">
        <v>10316476222</v>
      </c>
      <c r="G53" s="14" t="s">
        <v>92</v>
      </c>
      <c r="H53" s="14" t="s">
        <v>376</v>
      </c>
      <c r="I53" s="14" t="s">
        <v>377</v>
      </c>
      <c r="J53" s="14" t="s">
        <v>16</v>
      </c>
      <c r="K53" s="14" t="s">
        <v>514</v>
      </c>
      <c r="L53" s="14" t="s">
        <v>596</v>
      </c>
      <c r="M53" s="14" t="s">
        <v>593</v>
      </c>
      <c r="N53" s="2" t="s">
        <v>19</v>
      </c>
      <c r="O53" s="2" t="s">
        <v>19</v>
      </c>
      <c r="P53" s="2" t="s">
        <v>649</v>
      </c>
      <c r="Q53" s="2" t="s">
        <v>515</v>
      </c>
      <c r="R53" s="4">
        <v>1197</v>
      </c>
      <c r="S53" s="4">
        <v>0</v>
      </c>
      <c r="T53" s="4">
        <f t="shared" si="1"/>
        <v>1197</v>
      </c>
      <c r="U53" s="15">
        <v>0.28499999999999998</v>
      </c>
      <c r="V53" s="4">
        <f t="shared" si="2"/>
        <v>0.17100000000000001</v>
      </c>
      <c r="W53" s="4">
        <f t="shared" si="3"/>
        <v>3092.3202506265661</v>
      </c>
      <c r="X53" s="15">
        <v>3701507.34</v>
      </c>
      <c r="Y53" s="14" t="s">
        <v>593</v>
      </c>
      <c r="Z53" s="14" t="s">
        <v>593</v>
      </c>
      <c r="AA53" s="14" t="s">
        <v>593</v>
      </c>
      <c r="AB53" s="14" t="s">
        <v>593</v>
      </c>
      <c r="AC53" s="51"/>
      <c r="AD53" s="15">
        <v>3701507.34</v>
      </c>
      <c r="AE53" s="23">
        <f t="shared" si="4"/>
        <v>3701507.34</v>
      </c>
      <c r="AF53" s="4" t="s">
        <v>623</v>
      </c>
      <c r="AG53" s="24"/>
      <c r="AH53" s="24"/>
      <c r="AI53" s="37"/>
      <c r="AJ53" s="30"/>
      <c r="AK53" s="33"/>
      <c r="AL53" s="30"/>
      <c r="AM53" s="15"/>
      <c r="AN53" s="30"/>
      <c r="AO53" s="28"/>
      <c r="AP53" s="27" t="str">
        <f t="shared" si="5"/>
        <v xml:space="preserve"> </v>
      </c>
      <c r="AQ53" s="51"/>
      <c r="AR53" s="36" t="s">
        <v>659</v>
      </c>
      <c r="AS53" s="36" t="s">
        <v>659</v>
      </c>
      <c r="AT53" s="36" t="s">
        <v>659</v>
      </c>
      <c r="AU53" s="36" t="s">
        <v>659</v>
      </c>
      <c r="AV53" s="36" t="s">
        <v>659</v>
      </c>
      <c r="AW53" s="36" t="s">
        <v>659</v>
      </c>
      <c r="AX53" s="36" t="s">
        <v>659</v>
      </c>
      <c r="AY53" s="36" t="s">
        <v>659</v>
      </c>
      <c r="AZ53" s="36" t="s">
        <v>659</v>
      </c>
      <c r="BA53" s="36" t="s">
        <v>659</v>
      </c>
      <c r="BB53" s="36"/>
    </row>
    <row r="54" spans="1:54" ht="37.5" hidden="1" customHeight="1" x14ac:dyDescent="0.3">
      <c r="A54" s="2">
        <v>875</v>
      </c>
      <c r="B54" s="3" t="s">
        <v>26</v>
      </c>
      <c r="C54" s="81" t="s">
        <v>139</v>
      </c>
      <c r="D54" s="14" t="s">
        <v>943</v>
      </c>
      <c r="E54" s="14" t="s">
        <v>259</v>
      </c>
      <c r="F54" s="14">
        <v>10316496202</v>
      </c>
      <c r="G54" s="14" t="s">
        <v>92</v>
      </c>
      <c r="H54" s="14" t="s">
        <v>378</v>
      </c>
      <c r="I54" s="14" t="s">
        <v>379</v>
      </c>
      <c r="J54" s="14" t="s">
        <v>16</v>
      </c>
      <c r="K54" s="14" t="s">
        <v>514</v>
      </c>
      <c r="L54" s="14" t="s">
        <v>596</v>
      </c>
      <c r="M54" s="14" t="s">
        <v>593</v>
      </c>
      <c r="N54" s="2" t="s">
        <v>19</v>
      </c>
      <c r="O54" s="2" t="s">
        <v>19</v>
      </c>
      <c r="P54" s="2" t="s">
        <v>649</v>
      </c>
      <c r="Q54" s="2" t="s">
        <v>515</v>
      </c>
      <c r="R54" s="4">
        <v>660</v>
      </c>
      <c r="S54" s="4">
        <v>0</v>
      </c>
      <c r="T54" s="4">
        <f t="shared" si="1"/>
        <v>660</v>
      </c>
      <c r="U54" s="15">
        <v>0.12</v>
      </c>
      <c r="V54" s="4">
        <f t="shared" si="2"/>
        <v>9.4E-2</v>
      </c>
      <c r="W54" s="4">
        <f t="shared" si="3"/>
        <v>2708.3613787878789</v>
      </c>
      <c r="X54" s="15">
        <v>1799107.96</v>
      </c>
      <c r="Y54" s="14" t="s">
        <v>593</v>
      </c>
      <c r="Z54" s="14" t="s">
        <v>593</v>
      </c>
      <c r="AA54" s="14" t="s">
        <v>593</v>
      </c>
      <c r="AB54" s="14" t="s">
        <v>593</v>
      </c>
      <c r="AC54" s="51"/>
      <c r="AD54" s="15">
        <v>1787518.51</v>
      </c>
      <c r="AE54" s="23">
        <f t="shared" si="4"/>
        <v>1787518.51</v>
      </c>
      <c r="AF54" s="4" t="s">
        <v>623</v>
      </c>
      <c r="AG54" s="24"/>
      <c r="AH54" s="24"/>
      <c r="AI54" s="37"/>
      <c r="AJ54" s="30"/>
      <c r="AK54" s="33"/>
      <c r="AL54" s="30"/>
      <c r="AM54" s="15"/>
      <c r="AN54" s="30"/>
      <c r="AO54" s="28"/>
      <c r="AP54" s="27" t="str">
        <f t="shared" si="5"/>
        <v xml:space="preserve"> </v>
      </c>
      <c r="AQ54" s="51"/>
      <c r="AR54" s="36" t="s">
        <v>659</v>
      </c>
      <c r="AS54" s="36" t="s">
        <v>659</v>
      </c>
      <c r="AT54" s="36" t="s">
        <v>659</v>
      </c>
      <c r="AU54" s="36" t="s">
        <v>659</v>
      </c>
      <c r="AV54" s="36" t="s">
        <v>659</v>
      </c>
      <c r="AW54" s="36" t="s">
        <v>659</v>
      </c>
      <c r="AX54" s="36" t="s">
        <v>659</v>
      </c>
      <c r="AY54" s="36" t="s">
        <v>659</v>
      </c>
      <c r="AZ54" s="36" t="s">
        <v>659</v>
      </c>
      <c r="BA54" s="36" t="s">
        <v>659</v>
      </c>
      <c r="BB54" s="36"/>
    </row>
    <row r="55" spans="1:54" ht="37.5" hidden="1" customHeight="1" x14ac:dyDescent="0.3">
      <c r="A55" s="2">
        <v>876</v>
      </c>
      <c r="B55" s="3" t="s">
        <v>26</v>
      </c>
      <c r="C55" s="81" t="s">
        <v>634</v>
      </c>
      <c r="D55" s="14" t="s">
        <v>943</v>
      </c>
      <c r="E55" s="14" t="s">
        <v>85</v>
      </c>
      <c r="F55" s="14">
        <v>10316513002</v>
      </c>
      <c r="G55" s="14" t="s">
        <v>92</v>
      </c>
      <c r="H55" s="14" t="s">
        <v>380</v>
      </c>
      <c r="I55" s="14" t="s">
        <v>381</v>
      </c>
      <c r="J55" s="14" t="s">
        <v>21</v>
      </c>
      <c r="K55" s="14" t="s">
        <v>514</v>
      </c>
      <c r="L55" s="14" t="s">
        <v>596</v>
      </c>
      <c r="M55" s="14" t="s">
        <v>593</v>
      </c>
      <c r="N55" s="2" t="s">
        <v>19</v>
      </c>
      <c r="O55" s="2" t="s">
        <v>19</v>
      </c>
      <c r="P55" s="2" t="s">
        <v>649</v>
      </c>
      <c r="Q55" s="2" t="s">
        <v>592</v>
      </c>
      <c r="R55" s="4">
        <v>3771</v>
      </c>
      <c r="S55" s="4">
        <v>0</v>
      </c>
      <c r="T55" s="4">
        <f t="shared" si="1"/>
        <v>3771</v>
      </c>
      <c r="U55" s="15">
        <v>0.22</v>
      </c>
      <c r="V55" s="4">
        <f t="shared" si="2"/>
        <v>0.53900000000000003</v>
      </c>
      <c r="W55" s="4">
        <f t="shared" si="3"/>
        <v>2809.7139565102093</v>
      </c>
      <c r="X55" s="15">
        <v>10595431.33</v>
      </c>
      <c r="Y55" s="14" t="s">
        <v>593</v>
      </c>
      <c r="Z55" s="14" t="s">
        <v>593</v>
      </c>
      <c r="AA55" s="14" t="s">
        <v>593</v>
      </c>
      <c r="AB55" s="14" t="s">
        <v>593</v>
      </c>
      <c r="AC55" s="51"/>
      <c r="AD55" s="15">
        <v>10595431.33</v>
      </c>
      <c r="AE55" s="23">
        <f t="shared" si="4"/>
        <v>10595431.33</v>
      </c>
      <c r="AF55" s="4" t="s">
        <v>623</v>
      </c>
      <c r="AG55" s="24"/>
      <c r="AH55" s="24"/>
      <c r="AI55" s="37"/>
      <c r="AJ55" s="30"/>
      <c r="AK55" s="33"/>
      <c r="AL55" s="30"/>
      <c r="AM55" s="15"/>
      <c r="AN55" s="30"/>
      <c r="AO55" s="25"/>
      <c r="AP55" s="27" t="str">
        <f t="shared" si="5"/>
        <v xml:space="preserve"> </v>
      </c>
      <c r="AQ55" s="51"/>
      <c r="AR55" s="36" t="s">
        <v>659</v>
      </c>
      <c r="AS55" s="36" t="s">
        <v>659</v>
      </c>
      <c r="AT55" s="36" t="s">
        <v>659</v>
      </c>
      <c r="AU55" s="36" t="s">
        <v>659</v>
      </c>
      <c r="AV55" s="36" t="s">
        <v>659</v>
      </c>
      <c r="AW55" s="36" t="s">
        <v>659</v>
      </c>
      <c r="AX55" s="36" t="s">
        <v>659</v>
      </c>
      <c r="AY55" s="36" t="s">
        <v>659</v>
      </c>
      <c r="AZ55" s="36" t="s">
        <v>659</v>
      </c>
      <c r="BA55" s="36" t="s">
        <v>659</v>
      </c>
      <c r="BB55" s="36"/>
    </row>
    <row r="56" spans="1:54" ht="37.5" hidden="1" customHeight="1" x14ac:dyDescent="0.3">
      <c r="A56" s="2">
        <v>877</v>
      </c>
      <c r="B56" s="3" t="s">
        <v>26</v>
      </c>
      <c r="C56" s="81" t="s">
        <v>722</v>
      </c>
      <c r="D56" s="14" t="s">
        <v>943</v>
      </c>
      <c r="E56" s="14" t="s">
        <v>723</v>
      </c>
      <c r="F56" s="14">
        <v>10316532882</v>
      </c>
      <c r="G56" s="14" t="s">
        <v>92</v>
      </c>
      <c r="H56" s="14" t="s">
        <v>724</v>
      </c>
      <c r="I56" s="14" t="s">
        <v>725</v>
      </c>
      <c r="J56" s="14" t="s">
        <v>21</v>
      </c>
      <c r="K56" s="14" t="s">
        <v>514</v>
      </c>
      <c r="L56" s="14" t="s">
        <v>596</v>
      </c>
      <c r="M56" s="14" t="s">
        <v>593</v>
      </c>
      <c r="N56" s="2" t="s">
        <v>19</v>
      </c>
      <c r="O56" s="2" t="s">
        <v>19</v>
      </c>
      <c r="P56" s="2" t="s">
        <v>649</v>
      </c>
      <c r="Q56" s="2" t="s">
        <v>592</v>
      </c>
      <c r="R56" s="4">
        <v>10008</v>
      </c>
      <c r="S56" s="4">
        <v>0</v>
      </c>
      <c r="T56" s="4">
        <f t="shared" si="1"/>
        <v>10008</v>
      </c>
      <c r="U56" s="15">
        <v>0.72</v>
      </c>
      <c r="V56" s="4">
        <f t="shared" si="2"/>
        <v>1.43</v>
      </c>
      <c r="W56" s="4">
        <f t="shared" si="3"/>
        <v>2728.7063469224622</v>
      </c>
      <c r="X56" s="15">
        <v>28500000</v>
      </c>
      <c r="Y56" s="14" t="s">
        <v>593</v>
      </c>
      <c r="Z56" s="14" t="s">
        <v>593</v>
      </c>
      <c r="AA56" s="14" t="s">
        <v>593</v>
      </c>
      <c r="AB56" s="14" t="s">
        <v>593</v>
      </c>
      <c r="AC56" s="51"/>
      <c r="AD56" s="15">
        <v>27308893.120000001</v>
      </c>
      <c r="AE56" s="23">
        <f t="shared" si="4"/>
        <v>27308893.120000001</v>
      </c>
      <c r="AF56" s="4" t="s">
        <v>623</v>
      </c>
      <c r="AG56" s="24"/>
      <c r="AH56" s="24"/>
      <c r="AI56" s="37"/>
      <c r="AJ56" s="30"/>
      <c r="AK56" s="33"/>
      <c r="AL56" s="30"/>
      <c r="AM56" s="15"/>
      <c r="AN56" s="30"/>
      <c r="AO56" s="25"/>
      <c r="AP56" s="27" t="str">
        <f t="shared" si="5"/>
        <v xml:space="preserve"> </v>
      </c>
      <c r="AQ56" s="51"/>
      <c r="AR56" s="36" t="s">
        <v>659</v>
      </c>
      <c r="AS56" s="36" t="s">
        <v>659</v>
      </c>
      <c r="AT56" s="36" t="s">
        <v>659</v>
      </c>
      <c r="AU56" s="36" t="s">
        <v>659</v>
      </c>
      <c r="AV56" s="36" t="s">
        <v>659</v>
      </c>
      <c r="AW56" s="36" t="s">
        <v>659</v>
      </c>
      <c r="AX56" s="36" t="s">
        <v>659</v>
      </c>
      <c r="AY56" s="36" t="s">
        <v>659</v>
      </c>
      <c r="AZ56" s="36" t="s">
        <v>659</v>
      </c>
      <c r="BA56" s="36" t="s">
        <v>659</v>
      </c>
      <c r="BB56" s="36"/>
    </row>
    <row r="57" spans="1:54" ht="37.5" hidden="1" customHeight="1" x14ac:dyDescent="0.3">
      <c r="A57" s="2">
        <v>878</v>
      </c>
      <c r="B57" s="3" t="s">
        <v>26</v>
      </c>
      <c r="C57" s="81" t="s">
        <v>140</v>
      </c>
      <c r="D57" s="14" t="s">
        <v>943</v>
      </c>
      <c r="E57" s="14" t="s">
        <v>260</v>
      </c>
      <c r="F57" s="14">
        <v>10316554322</v>
      </c>
      <c r="G57" s="14" t="s">
        <v>92</v>
      </c>
      <c r="H57" s="14" t="s">
        <v>382</v>
      </c>
      <c r="I57" s="14" t="s">
        <v>383</v>
      </c>
      <c r="J57" s="14" t="s">
        <v>21</v>
      </c>
      <c r="K57" s="14" t="s">
        <v>514</v>
      </c>
      <c r="L57" s="14" t="s">
        <v>596</v>
      </c>
      <c r="M57" s="14" t="s">
        <v>593</v>
      </c>
      <c r="N57" s="2" t="s">
        <v>19</v>
      </c>
      <c r="O57" s="2" t="s">
        <v>19</v>
      </c>
      <c r="P57" s="2" t="s">
        <v>649</v>
      </c>
      <c r="Q57" s="2" t="s">
        <v>592</v>
      </c>
      <c r="R57" s="4">
        <v>12995</v>
      </c>
      <c r="S57" s="4">
        <v>650</v>
      </c>
      <c r="T57" s="4">
        <f t="shared" si="1"/>
        <v>13645</v>
      </c>
      <c r="U57" s="15">
        <v>0.64</v>
      </c>
      <c r="V57" s="4">
        <f t="shared" si="2"/>
        <v>1.9490000000000001</v>
      </c>
      <c r="W57" s="4">
        <f t="shared" si="3"/>
        <v>3014.6014239648221</v>
      </c>
      <c r="X57" s="15">
        <v>39655729.119999997</v>
      </c>
      <c r="Y57" s="14" t="s">
        <v>593</v>
      </c>
      <c r="Z57" s="14" t="s">
        <v>593</v>
      </c>
      <c r="AA57" s="14" t="s">
        <v>593</v>
      </c>
      <c r="AB57" s="14" t="s">
        <v>593</v>
      </c>
      <c r="AC57" s="51"/>
      <c r="AD57" s="4">
        <v>41134236.43</v>
      </c>
      <c r="AE57" s="23">
        <f t="shared" si="4"/>
        <v>41134236.43</v>
      </c>
      <c r="AF57" s="4" t="s">
        <v>864</v>
      </c>
      <c r="AG57" s="24">
        <v>45762</v>
      </c>
      <c r="AH57" s="24">
        <v>45814</v>
      </c>
      <c r="AI57" s="37" t="s">
        <v>950</v>
      </c>
      <c r="AJ57" s="30">
        <v>45693</v>
      </c>
      <c r="AK57" s="33">
        <v>41134236.43</v>
      </c>
      <c r="AL57" s="30">
        <v>45709</v>
      </c>
      <c r="AM57" s="15"/>
      <c r="AN57" s="30"/>
      <c r="AO57" s="25"/>
      <c r="AP57" s="27" t="str">
        <f t="shared" si="5"/>
        <v xml:space="preserve"> </v>
      </c>
      <c r="AQ57" s="51"/>
      <c r="AR57" s="36" t="s">
        <v>659</v>
      </c>
      <c r="AS57" s="36" t="s">
        <v>659</v>
      </c>
      <c r="AT57" s="36" t="s">
        <v>659</v>
      </c>
      <c r="AU57" s="36" t="s">
        <v>659</v>
      </c>
      <c r="AV57" s="36" t="s">
        <v>659</v>
      </c>
      <c r="AW57" s="36" t="s">
        <v>659</v>
      </c>
      <c r="AX57" s="36" t="s">
        <v>659</v>
      </c>
      <c r="AY57" s="36" t="s">
        <v>659</v>
      </c>
      <c r="AZ57" s="36" t="s">
        <v>659</v>
      </c>
      <c r="BA57" s="36" t="s">
        <v>659</v>
      </c>
      <c r="BB57" s="36"/>
    </row>
    <row r="58" spans="1:54" ht="37.5" hidden="1" customHeight="1" x14ac:dyDescent="0.3">
      <c r="A58" s="2">
        <v>879</v>
      </c>
      <c r="B58" s="3" t="s">
        <v>26</v>
      </c>
      <c r="C58" s="81" t="s">
        <v>597</v>
      </c>
      <c r="D58" s="14" t="s">
        <v>943</v>
      </c>
      <c r="E58" s="14" t="s">
        <v>599</v>
      </c>
      <c r="F58" s="14">
        <v>10316572122</v>
      </c>
      <c r="G58" s="14" t="s">
        <v>92</v>
      </c>
      <c r="H58" s="14" t="s">
        <v>601</v>
      </c>
      <c r="I58" s="14" t="s">
        <v>602</v>
      </c>
      <c r="J58" s="14" t="s">
        <v>17</v>
      </c>
      <c r="K58" s="14" t="s">
        <v>18</v>
      </c>
      <c r="L58" s="14" t="s">
        <v>595</v>
      </c>
      <c r="M58" s="14" t="s">
        <v>593</v>
      </c>
      <c r="N58" s="2" t="s">
        <v>84</v>
      </c>
      <c r="O58" s="2" t="s">
        <v>19</v>
      </c>
      <c r="P58" s="2" t="s">
        <v>649</v>
      </c>
      <c r="Q58" s="2" t="s">
        <v>592</v>
      </c>
      <c r="R58" s="4">
        <v>1760</v>
      </c>
      <c r="S58" s="4">
        <v>0</v>
      </c>
      <c r="T58" s="4">
        <f t="shared" si="1"/>
        <v>1760</v>
      </c>
      <c r="U58" s="15">
        <v>0.44</v>
      </c>
      <c r="V58" s="4">
        <f t="shared" si="2"/>
        <v>0.251</v>
      </c>
      <c r="W58" s="4">
        <f t="shared" si="3"/>
        <v>13636.363636363636</v>
      </c>
      <c r="X58" s="15">
        <v>16800000</v>
      </c>
      <c r="Y58" s="14" t="s">
        <v>593</v>
      </c>
      <c r="Z58" s="14" t="s">
        <v>593</v>
      </c>
      <c r="AA58" s="14" t="s">
        <v>593</v>
      </c>
      <c r="AB58" s="14" t="s">
        <v>593</v>
      </c>
      <c r="AC58" s="51"/>
      <c r="AD58" s="15">
        <v>24000000</v>
      </c>
      <c r="AE58" s="23">
        <f t="shared" si="4"/>
        <v>24000000</v>
      </c>
      <c r="AF58" s="4" t="s">
        <v>864</v>
      </c>
      <c r="AG58" s="24" t="s">
        <v>865</v>
      </c>
      <c r="AH58" s="24" t="s">
        <v>866</v>
      </c>
      <c r="AI58" s="37" t="s">
        <v>867</v>
      </c>
      <c r="AJ58" s="30">
        <v>45685</v>
      </c>
      <c r="AK58" s="33">
        <v>8706177.6799999997</v>
      </c>
      <c r="AL58" s="30">
        <v>45702</v>
      </c>
      <c r="AM58" s="15"/>
      <c r="AN58" s="30"/>
      <c r="AO58" s="25"/>
      <c r="AP58" s="27" t="str">
        <f t="shared" si="5"/>
        <v xml:space="preserve"> </v>
      </c>
      <c r="AQ58" s="51"/>
      <c r="AR58" s="38" t="s">
        <v>868</v>
      </c>
      <c r="AS58" s="38" t="s">
        <v>847</v>
      </c>
      <c r="AT58" s="36" t="s">
        <v>592</v>
      </c>
      <c r="AU58" s="36"/>
      <c r="AV58" s="35">
        <v>45677</v>
      </c>
      <c r="AW58" s="35">
        <v>45705</v>
      </c>
      <c r="AX58" s="35">
        <v>45730</v>
      </c>
      <c r="AY58" s="36"/>
      <c r="AZ58" s="35">
        <v>45747</v>
      </c>
      <c r="BA58" s="24">
        <v>45915</v>
      </c>
      <c r="BB58" s="2"/>
    </row>
    <row r="59" spans="1:54" ht="37.5" hidden="1" customHeight="1" x14ac:dyDescent="0.3">
      <c r="A59" s="2">
        <v>880</v>
      </c>
      <c r="B59" s="3" t="s">
        <v>26</v>
      </c>
      <c r="C59" s="81" t="s">
        <v>598</v>
      </c>
      <c r="D59" s="14" t="s">
        <v>943</v>
      </c>
      <c r="E59" s="14" t="s">
        <v>600</v>
      </c>
      <c r="F59" s="14">
        <v>10316629282</v>
      </c>
      <c r="G59" s="14" t="s">
        <v>92</v>
      </c>
      <c r="H59" s="14" t="s">
        <v>603</v>
      </c>
      <c r="I59" s="14" t="s">
        <v>604</v>
      </c>
      <c r="J59" s="14" t="s">
        <v>17</v>
      </c>
      <c r="K59" s="14" t="s">
        <v>18</v>
      </c>
      <c r="L59" s="14" t="s">
        <v>595</v>
      </c>
      <c r="M59" s="14" t="s">
        <v>593</v>
      </c>
      <c r="N59" s="2" t="s">
        <v>19</v>
      </c>
      <c r="O59" s="2" t="s">
        <v>19</v>
      </c>
      <c r="P59" s="2" t="s">
        <v>649</v>
      </c>
      <c r="Q59" s="2" t="s">
        <v>592</v>
      </c>
      <c r="R59" s="4">
        <v>1000</v>
      </c>
      <c r="S59" s="4">
        <v>0</v>
      </c>
      <c r="T59" s="4">
        <f t="shared" si="1"/>
        <v>1000</v>
      </c>
      <c r="U59" s="15">
        <v>0.45</v>
      </c>
      <c r="V59" s="4">
        <f t="shared" si="2"/>
        <v>0.14299999999999999</v>
      </c>
      <c r="W59" s="4">
        <f t="shared" si="3"/>
        <v>54600</v>
      </c>
      <c r="X59" s="15">
        <v>38220000</v>
      </c>
      <c r="Y59" s="14" t="s">
        <v>593</v>
      </c>
      <c r="Z59" s="14" t="s">
        <v>593</v>
      </c>
      <c r="AA59" s="14" t="s">
        <v>593</v>
      </c>
      <c r="AB59" s="14" t="s">
        <v>593</v>
      </c>
      <c r="AC59" s="51"/>
      <c r="AD59" s="15">
        <v>54600000</v>
      </c>
      <c r="AE59" s="23">
        <f t="shared" si="4"/>
        <v>54600000</v>
      </c>
      <c r="AF59" s="4" t="s">
        <v>864</v>
      </c>
      <c r="AG59" s="24" t="s">
        <v>865</v>
      </c>
      <c r="AH59" s="30" t="s">
        <v>866</v>
      </c>
      <c r="AI59" s="34" t="s">
        <v>869</v>
      </c>
      <c r="AJ59" s="30">
        <v>45685</v>
      </c>
      <c r="AK59" s="15">
        <v>47391000.890000001</v>
      </c>
      <c r="AL59" s="30">
        <v>45701</v>
      </c>
      <c r="AM59" s="15"/>
      <c r="AN59" s="30"/>
      <c r="AO59" s="25"/>
      <c r="AP59" s="27" t="str">
        <f t="shared" si="5"/>
        <v xml:space="preserve"> </v>
      </c>
      <c r="AQ59" s="51"/>
      <c r="AR59" s="38" t="s">
        <v>868</v>
      </c>
      <c r="AS59" s="38" t="s">
        <v>847</v>
      </c>
      <c r="AT59" s="36" t="s">
        <v>592</v>
      </c>
      <c r="AU59" s="36"/>
      <c r="AV59" s="30">
        <v>45685</v>
      </c>
      <c r="AW59" s="35">
        <v>45705</v>
      </c>
      <c r="AX59" s="35">
        <v>45730</v>
      </c>
      <c r="AY59" s="36"/>
      <c r="AZ59" s="35">
        <v>45747</v>
      </c>
      <c r="BA59" s="24">
        <v>45915</v>
      </c>
      <c r="BB59" s="2"/>
    </row>
    <row r="60" spans="1:54" ht="37.5" hidden="1" customHeight="1" x14ac:dyDescent="0.3">
      <c r="A60" s="2">
        <v>881</v>
      </c>
      <c r="B60" s="3" t="s">
        <v>47</v>
      </c>
      <c r="C60" s="81" t="s">
        <v>111</v>
      </c>
      <c r="D60" s="14" t="s">
        <v>944</v>
      </c>
      <c r="E60" s="14" t="s">
        <v>227</v>
      </c>
      <c r="F60" s="14">
        <v>10236859470</v>
      </c>
      <c r="G60" s="14" t="s">
        <v>92</v>
      </c>
      <c r="H60" s="14" t="s">
        <v>307</v>
      </c>
      <c r="I60" s="14" t="s">
        <v>308</v>
      </c>
      <c r="J60" s="14" t="s">
        <v>21</v>
      </c>
      <c r="K60" s="14" t="s">
        <v>514</v>
      </c>
      <c r="L60" s="14" t="s">
        <v>596</v>
      </c>
      <c r="M60" s="14" t="s">
        <v>593</v>
      </c>
      <c r="N60" s="2" t="s">
        <v>19</v>
      </c>
      <c r="O60" s="2" t="s">
        <v>19</v>
      </c>
      <c r="P60" s="2" t="s">
        <v>649</v>
      </c>
      <c r="Q60" s="2" t="s">
        <v>592</v>
      </c>
      <c r="R60" s="4">
        <v>7250</v>
      </c>
      <c r="S60" s="4">
        <v>0</v>
      </c>
      <c r="T60" s="4">
        <f t="shared" si="1"/>
        <v>7250</v>
      </c>
      <c r="U60" s="15">
        <v>0.72</v>
      </c>
      <c r="V60" s="4">
        <f t="shared" si="2"/>
        <v>1.036</v>
      </c>
      <c r="W60" s="4">
        <f t="shared" si="3"/>
        <v>1500.8457875862071</v>
      </c>
      <c r="X60" s="15">
        <v>12408000</v>
      </c>
      <c r="Y60" s="14" t="s">
        <v>593</v>
      </c>
      <c r="Z60" s="14" t="s">
        <v>593</v>
      </c>
      <c r="AA60" s="14" t="s">
        <v>593</v>
      </c>
      <c r="AB60" s="14" t="s">
        <v>593</v>
      </c>
      <c r="AC60" s="51"/>
      <c r="AD60" s="4">
        <v>10881131.960000001</v>
      </c>
      <c r="AE60" s="23">
        <f t="shared" si="4"/>
        <v>10881131.960000001</v>
      </c>
      <c r="AF60" s="4" t="s">
        <v>864</v>
      </c>
      <c r="AG60" s="24">
        <v>45838</v>
      </c>
      <c r="AH60" s="30">
        <v>45849</v>
      </c>
      <c r="AI60" s="32" t="s">
        <v>965</v>
      </c>
      <c r="AJ60" s="30">
        <v>45698</v>
      </c>
      <c r="AK60" s="4">
        <v>32995042.120000001</v>
      </c>
      <c r="AL60" s="30">
        <v>45719</v>
      </c>
      <c r="AM60" s="4"/>
      <c r="AN60" s="29"/>
      <c r="AO60" s="2"/>
      <c r="AP60" s="27" t="str">
        <f t="shared" si="5"/>
        <v xml:space="preserve"> </v>
      </c>
      <c r="AQ60" s="51"/>
      <c r="AR60" s="36" t="s">
        <v>659</v>
      </c>
      <c r="AS60" s="36" t="s">
        <v>659</v>
      </c>
      <c r="AT60" s="36" t="s">
        <v>659</v>
      </c>
      <c r="AU60" s="36" t="s">
        <v>659</v>
      </c>
      <c r="AV60" s="36" t="s">
        <v>659</v>
      </c>
      <c r="AW60" s="36" t="s">
        <v>659</v>
      </c>
      <c r="AX60" s="36" t="s">
        <v>659</v>
      </c>
      <c r="AY60" s="36" t="s">
        <v>659</v>
      </c>
      <c r="AZ60" s="36" t="s">
        <v>659</v>
      </c>
      <c r="BA60" s="36" t="s">
        <v>659</v>
      </c>
      <c r="BB60" s="36"/>
    </row>
    <row r="61" spans="1:54" ht="37.5" hidden="1" customHeight="1" x14ac:dyDescent="0.3">
      <c r="A61" s="2">
        <v>882</v>
      </c>
      <c r="B61" s="3" t="s">
        <v>47</v>
      </c>
      <c r="C61" s="81" t="s">
        <v>112</v>
      </c>
      <c r="D61" s="14" t="s">
        <v>944</v>
      </c>
      <c r="E61" s="14" t="s">
        <v>228</v>
      </c>
      <c r="F61" s="14">
        <v>10237433830</v>
      </c>
      <c r="G61" s="14" t="s">
        <v>92</v>
      </c>
      <c r="H61" s="14" t="s">
        <v>309</v>
      </c>
      <c r="I61" s="14" t="s">
        <v>310</v>
      </c>
      <c r="J61" s="14" t="s">
        <v>21</v>
      </c>
      <c r="K61" s="14" t="s">
        <v>514</v>
      </c>
      <c r="L61" s="14" t="s">
        <v>596</v>
      </c>
      <c r="M61" s="14" t="s">
        <v>593</v>
      </c>
      <c r="N61" s="2" t="s">
        <v>19</v>
      </c>
      <c r="O61" s="2" t="s">
        <v>19</v>
      </c>
      <c r="P61" s="2" t="s">
        <v>649</v>
      </c>
      <c r="Q61" s="2" t="s">
        <v>592</v>
      </c>
      <c r="R61" s="4">
        <v>6500</v>
      </c>
      <c r="S61" s="4">
        <v>0</v>
      </c>
      <c r="T61" s="4">
        <f t="shared" si="1"/>
        <v>6500</v>
      </c>
      <c r="U61" s="15">
        <v>0.78</v>
      </c>
      <c r="V61" s="4">
        <f t="shared" si="2"/>
        <v>0.92900000000000005</v>
      </c>
      <c r="W61" s="4">
        <f t="shared" si="3"/>
        <v>2484.6922</v>
      </c>
      <c r="X61" s="15">
        <v>17280000</v>
      </c>
      <c r="Y61" s="14" t="s">
        <v>593</v>
      </c>
      <c r="Z61" s="14" t="s">
        <v>593</v>
      </c>
      <c r="AA61" s="14" t="s">
        <v>593</v>
      </c>
      <c r="AB61" s="14" t="s">
        <v>593</v>
      </c>
      <c r="AC61" s="51"/>
      <c r="AD61" s="4">
        <v>16150499.300000001</v>
      </c>
      <c r="AE61" s="23">
        <f t="shared" si="4"/>
        <v>16150499.300000001</v>
      </c>
      <c r="AF61" s="4" t="s">
        <v>864</v>
      </c>
      <c r="AG61" s="24">
        <v>45809</v>
      </c>
      <c r="AH61" s="30">
        <v>45840</v>
      </c>
      <c r="AI61" s="32" t="s">
        <v>964</v>
      </c>
      <c r="AJ61" s="30">
        <v>45698</v>
      </c>
      <c r="AK61" s="4">
        <v>49837385.100000001</v>
      </c>
      <c r="AL61" s="30">
        <v>45716</v>
      </c>
      <c r="AM61" s="4"/>
      <c r="AN61" s="30"/>
      <c r="AO61" s="2"/>
      <c r="AP61" s="27" t="str">
        <f t="shared" si="5"/>
        <v xml:space="preserve"> </v>
      </c>
      <c r="AQ61" s="51"/>
      <c r="AR61" s="36" t="s">
        <v>659</v>
      </c>
      <c r="AS61" s="36" t="s">
        <v>659</v>
      </c>
      <c r="AT61" s="36" t="s">
        <v>659</v>
      </c>
      <c r="AU61" s="36" t="s">
        <v>659</v>
      </c>
      <c r="AV61" s="36" t="s">
        <v>659</v>
      </c>
      <c r="AW61" s="36" t="s">
        <v>659</v>
      </c>
      <c r="AX61" s="36" t="s">
        <v>659</v>
      </c>
      <c r="AY61" s="36" t="s">
        <v>659</v>
      </c>
      <c r="AZ61" s="36" t="s">
        <v>659</v>
      </c>
      <c r="BA61" s="36" t="s">
        <v>659</v>
      </c>
      <c r="BB61" s="36"/>
    </row>
    <row r="62" spans="1:54" ht="37.5" hidden="1" customHeight="1" x14ac:dyDescent="0.3">
      <c r="A62" s="2">
        <v>883</v>
      </c>
      <c r="B62" s="3" t="s">
        <v>47</v>
      </c>
      <c r="C62" s="81" t="s">
        <v>113</v>
      </c>
      <c r="D62" s="14" t="s">
        <v>944</v>
      </c>
      <c r="E62" s="14" t="s">
        <v>229</v>
      </c>
      <c r="F62" s="14">
        <v>10237931250</v>
      </c>
      <c r="G62" s="14" t="s">
        <v>92</v>
      </c>
      <c r="H62" s="14" t="s">
        <v>311</v>
      </c>
      <c r="I62" s="14" t="s">
        <v>312</v>
      </c>
      <c r="J62" s="14" t="s">
        <v>21</v>
      </c>
      <c r="K62" s="14" t="s">
        <v>514</v>
      </c>
      <c r="L62" s="14" t="s">
        <v>596</v>
      </c>
      <c r="M62" s="14" t="s">
        <v>593</v>
      </c>
      <c r="N62" s="2" t="s">
        <v>19</v>
      </c>
      <c r="O62" s="2" t="s">
        <v>19</v>
      </c>
      <c r="P62" s="2" t="s">
        <v>649</v>
      </c>
      <c r="Q62" s="2" t="s">
        <v>592</v>
      </c>
      <c r="R62" s="4">
        <v>6500</v>
      </c>
      <c r="S62" s="4">
        <v>0</v>
      </c>
      <c r="T62" s="4">
        <f t="shared" si="1"/>
        <v>6500</v>
      </c>
      <c r="U62" s="15">
        <v>0.46</v>
      </c>
      <c r="V62" s="4">
        <f t="shared" si="2"/>
        <v>0.92900000000000005</v>
      </c>
      <c r="W62" s="4">
        <f t="shared" si="3"/>
        <v>2169.7306953846155</v>
      </c>
      <c r="X62" s="15">
        <v>16740000</v>
      </c>
      <c r="Y62" s="14" t="s">
        <v>593</v>
      </c>
      <c r="Z62" s="14" t="s">
        <v>593</v>
      </c>
      <c r="AA62" s="14" t="s">
        <v>593</v>
      </c>
      <c r="AB62" s="14" t="s">
        <v>593</v>
      </c>
      <c r="AC62" s="51"/>
      <c r="AD62" s="4">
        <v>14103249.52</v>
      </c>
      <c r="AE62" s="23">
        <f t="shared" si="4"/>
        <v>14103249.52</v>
      </c>
      <c r="AF62" s="4" t="s">
        <v>864</v>
      </c>
      <c r="AG62" s="24">
        <v>45826</v>
      </c>
      <c r="AH62" s="30">
        <v>45857</v>
      </c>
      <c r="AI62" s="32" t="s">
        <v>967</v>
      </c>
      <c r="AJ62" s="30">
        <v>45692</v>
      </c>
      <c r="AK62" s="4">
        <v>49039923.719999999</v>
      </c>
      <c r="AL62" s="30">
        <v>45708</v>
      </c>
      <c r="AM62" s="4"/>
      <c r="AN62" s="30"/>
      <c r="AO62" s="2"/>
      <c r="AP62" s="27" t="str">
        <f t="shared" si="5"/>
        <v xml:space="preserve"> </v>
      </c>
      <c r="AQ62" s="51"/>
      <c r="AR62" s="36" t="s">
        <v>659</v>
      </c>
      <c r="AS62" s="36" t="s">
        <v>659</v>
      </c>
      <c r="AT62" s="36" t="s">
        <v>659</v>
      </c>
      <c r="AU62" s="36" t="s">
        <v>659</v>
      </c>
      <c r="AV62" s="36" t="s">
        <v>659</v>
      </c>
      <c r="AW62" s="36" t="s">
        <v>659</v>
      </c>
      <c r="AX62" s="36" t="s">
        <v>659</v>
      </c>
      <c r="AY62" s="36" t="s">
        <v>659</v>
      </c>
      <c r="AZ62" s="36" t="s">
        <v>659</v>
      </c>
      <c r="BA62" s="36" t="s">
        <v>659</v>
      </c>
      <c r="BB62" s="36"/>
    </row>
    <row r="63" spans="1:54" ht="37.5" hidden="1" customHeight="1" x14ac:dyDescent="0.3">
      <c r="A63" s="2">
        <v>884</v>
      </c>
      <c r="B63" s="3" t="s">
        <v>47</v>
      </c>
      <c r="C63" s="81" t="s">
        <v>766</v>
      </c>
      <c r="D63" s="14" t="s">
        <v>944</v>
      </c>
      <c r="E63" s="14" t="s">
        <v>230</v>
      </c>
      <c r="F63" s="14">
        <v>10238254830</v>
      </c>
      <c r="G63" s="14" t="s">
        <v>92</v>
      </c>
      <c r="H63" s="14" t="s">
        <v>313</v>
      </c>
      <c r="I63" s="14" t="s">
        <v>314</v>
      </c>
      <c r="J63" s="14" t="s">
        <v>21</v>
      </c>
      <c r="K63" s="14" t="s">
        <v>514</v>
      </c>
      <c r="L63" s="14" t="s">
        <v>596</v>
      </c>
      <c r="M63" s="14" t="s">
        <v>593</v>
      </c>
      <c r="N63" s="2" t="s">
        <v>19</v>
      </c>
      <c r="O63" s="2" t="s">
        <v>19</v>
      </c>
      <c r="P63" s="2" t="s">
        <v>649</v>
      </c>
      <c r="Q63" s="2" t="s">
        <v>592</v>
      </c>
      <c r="R63" s="4">
        <v>14300</v>
      </c>
      <c r="S63" s="4">
        <v>0</v>
      </c>
      <c r="T63" s="4">
        <f t="shared" si="1"/>
        <v>14300</v>
      </c>
      <c r="U63" s="15">
        <v>0.85</v>
      </c>
      <c r="V63" s="4">
        <f t="shared" si="2"/>
        <v>2.0430000000000001</v>
      </c>
      <c r="W63" s="4">
        <f t="shared" si="3"/>
        <v>2063.6024797202799</v>
      </c>
      <c r="X63" s="15">
        <v>40500000</v>
      </c>
      <c r="Y63" s="14" t="s">
        <v>593</v>
      </c>
      <c r="Z63" s="14" t="s">
        <v>593</v>
      </c>
      <c r="AA63" s="14" t="s">
        <v>593</v>
      </c>
      <c r="AB63" s="14" t="s">
        <v>593</v>
      </c>
      <c r="AC63" s="51"/>
      <c r="AD63" s="4">
        <v>29509515.460000001</v>
      </c>
      <c r="AE63" s="23">
        <f t="shared" si="4"/>
        <v>29509515.460000001</v>
      </c>
      <c r="AF63" s="4" t="s">
        <v>864</v>
      </c>
      <c r="AG63" s="24">
        <v>45775</v>
      </c>
      <c r="AH63" s="30">
        <v>45816</v>
      </c>
      <c r="AI63" s="32" t="s">
        <v>967</v>
      </c>
      <c r="AJ63" s="30">
        <v>45692</v>
      </c>
      <c r="AK63" s="4">
        <v>49039923.719999999</v>
      </c>
      <c r="AL63" s="30">
        <v>45708</v>
      </c>
      <c r="AM63" s="4"/>
      <c r="AN63" s="30"/>
      <c r="AO63" s="2"/>
      <c r="AP63" s="27" t="str">
        <f t="shared" si="5"/>
        <v xml:space="preserve"> </v>
      </c>
      <c r="AQ63" s="51"/>
      <c r="AR63" s="36" t="s">
        <v>659</v>
      </c>
      <c r="AS63" s="36" t="s">
        <v>659</v>
      </c>
      <c r="AT63" s="36" t="s">
        <v>659</v>
      </c>
      <c r="AU63" s="36" t="s">
        <v>659</v>
      </c>
      <c r="AV63" s="36" t="s">
        <v>659</v>
      </c>
      <c r="AW63" s="36" t="s">
        <v>659</v>
      </c>
      <c r="AX63" s="36" t="s">
        <v>659</v>
      </c>
      <c r="AY63" s="36" t="s">
        <v>659</v>
      </c>
      <c r="AZ63" s="36" t="s">
        <v>659</v>
      </c>
      <c r="BA63" s="36" t="s">
        <v>659</v>
      </c>
      <c r="BB63" s="36"/>
    </row>
    <row r="64" spans="1:54" ht="37.5" hidden="1" customHeight="1" x14ac:dyDescent="0.3">
      <c r="A64" s="2">
        <v>885</v>
      </c>
      <c r="B64" s="3" t="s">
        <v>47</v>
      </c>
      <c r="C64" s="81" t="s">
        <v>114</v>
      </c>
      <c r="D64" s="14" t="s">
        <v>944</v>
      </c>
      <c r="E64" s="14" t="s">
        <v>231</v>
      </c>
      <c r="F64" s="14">
        <v>10238271530</v>
      </c>
      <c r="G64" s="14" t="s">
        <v>92</v>
      </c>
      <c r="H64" s="14" t="s">
        <v>315</v>
      </c>
      <c r="I64" s="14" t="s">
        <v>316</v>
      </c>
      <c r="J64" s="14" t="s">
        <v>21</v>
      </c>
      <c r="K64" s="14" t="s">
        <v>514</v>
      </c>
      <c r="L64" s="14" t="s">
        <v>596</v>
      </c>
      <c r="M64" s="14" t="s">
        <v>593</v>
      </c>
      <c r="N64" s="2" t="s">
        <v>19</v>
      </c>
      <c r="O64" s="2" t="s">
        <v>19</v>
      </c>
      <c r="P64" s="2" t="s">
        <v>649</v>
      </c>
      <c r="Q64" s="2" t="s">
        <v>592</v>
      </c>
      <c r="R64" s="4">
        <v>2800</v>
      </c>
      <c r="S64" s="4">
        <v>0</v>
      </c>
      <c r="T64" s="4">
        <f t="shared" si="1"/>
        <v>2800</v>
      </c>
      <c r="U64" s="15">
        <v>0.15</v>
      </c>
      <c r="V64" s="4">
        <f t="shared" si="2"/>
        <v>0.4</v>
      </c>
      <c r="W64" s="4">
        <f t="shared" ref="W64:W127" si="6">AD64/T64</f>
        <v>1938.2709785714287</v>
      </c>
      <c r="X64" s="15">
        <v>6750000</v>
      </c>
      <c r="Y64" s="14" t="s">
        <v>593</v>
      </c>
      <c r="Z64" s="14" t="s">
        <v>593</v>
      </c>
      <c r="AA64" s="14" t="s">
        <v>593</v>
      </c>
      <c r="AB64" s="14" t="s">
        <v>593</v>
      </c>
      <c r="AC64" s="51"/>
      <c r="AD64" s="4">
        <v>5427158.7400000002</v>
      </c>
      <c r="AE64" s="23">
        <f t="shared" si="4"/>
        <v>5427158.7400000002</v>
      </c>
      <c r="AF64" s="4" t="s">
        <v>864</v>
      </c>
      <c r="AG64" s="24">
        <v>45802</v>
      </c>
      <c r="AH64" s="30">
        <v>45823</v>
      </c>
      <c r="AI64" s="32" t="s">
        <v>967</v>
      </c>
      <c r="AJ64" s="30">
        <v>45692</v>
      </c>
      <c r="AK64" s="4">
        <v>49039923.719999999</v>
      </c>
      <c r="AL64" s="30">
        <v>45708</v>
      </c>
      <c r="AM64" s="4"/>
      <c r="AN64" s="30"/>
      <c r="AO64" s="2"/>
      <c r="AP64" s="27" t="str">
        <f t="shared" si="5"/>
        <v xml:space="preserve"> </v>
      </c>
      <c r="AQ64" s="51"/>
      <c r="AR64" s="36" t="s">
        <v>659</v>
      </c>
      <c r="AS64" s="36" t="s">
        <v>659</v>
      </c>
      <c r="AT64" s="36" t="s">
        <v>659</v>
      </c>
      <c r="AU64" s="36" t="s">
        <v>659</v>
      </c>
      <c r="AV64" s="36" t="s">
        <v>659</v>
      </c>
      <c r="AW64" s="36" t="s">
        <v>659</v>
      </c>
      <c r="AX64" s="36" t="s">
        <v>659</v>
      </c>
      <c r="AY64" s="36" t="s">
        <v>659</v>
      </c>
      <c r="AZ64" s="36" t="s">
        <v>659</v>
      </c>
      <c r="BA64" s="36" t="s">
        <v>659</v>
      </c>
      <c r="BB64" s="36"/>
    </row>
    <row r="65" spans="1:54" ht="37.5" hidden="1" customHeight="1" x14ac:dyDescent="0.3">
      <c r="A65" s="2">
        <v>886</v>
      </c>
      <c r="B65" s="3" t="s">
        <v>47</v>
      </c>
      <c r="C65" s="81" t="s">
        <v>115</v>
      </c>
      <c r="D65" s="14" t="s">
        <v>944</v>
      </c>
      <c r="E65" s="14" t="s">
        <v>232</v>
      </c>
      <c r="F65" s="14">
        <v>10238302930</v>
      </c>
      <c r="G65" s="14" t="s">
        <v>92</v>
      </c>
      <c r="H65" s="14" t="s">
        <v>317</v>
      </c>
      <c r="I65" s="14" t="s">
        <v>318</v>
      </c>
      <c r="J65" s="14" t="s">
        <v>21</v>
      </c>
      <c r="K65" s="14" t="s">
        <v>514</v>
      </c>
      <c r="L65" s="14" t="s">
        <v>596</v>
      </c>
      <c r="M65" s="14" t="s">
        <v>593</v>
      </c>
      <c r="N65" s="2" t="s">
        <v>19</v>
      </c>
      <c r="O65" s="2" t="s">
        <v>19</v>
      </c>
      <c r="P65" s="2" t="s">
        <v>649</v>
      </c>
      <c r="Q65" s="2" t="s">
        <v>592</v>
      </c>
      <c r="R65" s="4">
        <v>8700</v>
      </c>
      <c r="S65" s="4">
        <v>0</v>
      </c>
      <c r="T65" s="4">
        <f t="shared" ref="T65:T128" si="7">R65+S65</f>
        <v>8700</v>
      </c>
      <c r="U65" s="15">
        <v>0.7</v>
      </c>
      <c r="V65" s="4">
        <f t="shared" ref="V65:V128" si="8">ROUND(T65/7000,3)</f>
        <v>1.2430000000000001</v>
      </c>
      <c r="W65" s="4">
        <f t="shared" si="6"/>
        <v>2242.22748045977</v>
      </c>
      <c r="X65" s="15">
        <v>21330000</v>
      </c>
      <c r="Y65" s="14" t="s">
        <v>593</v>
      </c>
      <c r="Z65" s="14" t="s">
        <v>593</v>
      </c>
      <c r="AA65" s="14" t="s">
        <v>593</v>
      </c>
      <c r="AB65" s="14" t="s">
        <v>593</v>
      </c>
      <c r="AC65" s="51"/>
      <c r="AD65" s="4">
        <v>19507379.079999998</v>
      </c>
      <c r="AE65" s="23">
        <f t="shared" ref="AE65:AE128" si="9">IF(AF65="Контракт заключен",AD65*AM65/AK65,IF(AD65=0,X65,AD65))</f>
        <v>19507379.079999998</v>
      </c>
      <c r="AF65" s="4" t="s">
        <v>864</v>
      </c>
      <c r="AG65" s="24">
        <v>45839</v>
      </c>
      <c r="AH65" s="30">
        <v>45870</v>
      </c>
      <c r="AI65" s="32" t="s">
        <v>968</v>
      </c>
      <c r="AJ65" s="30">
        <v>45693</v>
      </c>
      <c r="AK65" s="4">
        <v>25812135.98</v>
      </c>
      <c r="AL65" s="30">
        <v>45709</v>
      </c>
      <c r="AM65" s="4"/>
      <c r="AN65" s="30"/>
      <c r="AO65" s="2"/>
      <c r="AP65" s="27" t="str">
        <f t="shared" si="5"/>
        <v xml:space="preserve"> </v>
      </c>
      <c r="AQ65" s="51"/>
      <c r="AR65" s="36" t="s">
        <v>659</v>
      </c>
      <c r="AS65" s="36" t="s">
        <v>659</v>
      </c>
      <c r="AT65" s="36" t="s">
        <v>659</v>
      </c>
      <c r="AU65" s="36" t="s">
        <v>659</v>
      </c>
      <c r="AV65" s="36" t="s">
        <v>659</v>
      </c>
      <c r="AW65" s="36" t="s">
        <v>659</v>
      </c>
      <c r="AX65" s="36" t="s">
        <v>659</v>
      </c>
      <c r="AY65" s="36" t="s">
        <v>659</v>
      </c>
      <c r="AZ65" s="36" t="s">
        <v>659</v>
      </c>
      <c r="BA65" s="36" t="s">
        <v>659</v>
      </c>
      <c r="BB65" s="36"/>
    </row>
    <row r="66" spans="1:54" ht="37.5" hidden="1" customHeight="1" x14ac:dyDescent="0.3">
      <c r="A66" s="2">
        <v>887</v>
      </c>
      <c r="B66" s="3" t="s">
        <v>47</v>
      </c>
      <c r="C66" s="81" t="s">
        <v>116</v>
      </c>
      <c r="D66" s="14" t="s">
        <v>944</v>
      </c>
      <c r="E66" s="14" t="s">
        <v>233</v>
      </c>
      <c r="F66" s="14">
        <v>10269554230</v>
      </c>
      <c r="G66" s="14" t="s">
        <v>92</v>
      </c>
      <c r="H66" s="14" t="s">
        <v>319</v>
      </c>
      <c r="I66" s="14" t="s">
        <v>320</v>
      </c>
      <c r="J66" s="14" t="s">
        <v>21</v>
      </c>
      <c r="K66" s="14" t="s">
        <v>514</v>
      </c>
      <c r="L66" s="14" t="s">
        <v>596</v>
      </c>
      <c r="M66" s="14" t="s">
        <v>593</v>
      </c>
      <c r="N66" s="2" t="s">
        <v>19</v>
      </c>
      <c r="O66" s="2" t="s">
        <v>19</v>
      </c>
      <c r="P66" s="2" t="s">
        <v>649</v>
      </c>
      <c r="Q66" s="2" t="s">
        <v>592</v>
      </c>
      <c r="R66" s="4">
        <v>11500</v>
      </c>
      <c r="S66" s="4">
        <v>0</v>
      </c>
      <c r="T66" s="4">
        <f t="shared" si="7"/>
        <v>11500</v>
      </c>
      <c r="U66" s="15">
        <v>1.35</v>
      </c>
      <c r="V66" s="4">
        <f t="shared" si="8"/>
        <v>1.643</v>
      </c>
      <c r="W66" s="4">
        <f t="shared" si="6"/>
        <v>1976.477812173913</v>
      </c>
      <c r="X66" s="15">
        <v>21060000</v>
      </c>
      <c r="Y66" s="14" t="s">
        <v>593</v>
      </c>
      <c r="Z66" s="14" t="s">
        <v>593</v>
      </c>
      <c r="AA66" s="14" t="s">
        <v>593</v>
      </c>
      <c r="AB66" s="14" t="s">
        <v>593</v>
      </c>
      <c r="AC66" s="51"/>
      <c r="AD66" s="4">
        <v>22729494.84</v>
      </c>
      <c r="AE66" s="23">
        <f t="shared" si="9"/>
        <v>22729494.84</v>
      </c>
      <c r="AF66" s="4" t="s">
        <v>864</v>
      </c>
      <c r="AG66" s="24">
        <v>45809</v>
      </c>
      <c r="AH66" s="30">
        <v>45850</v>
      </c>
      <c r="AI66" s="32" t="s">
        <v>966</v>
      </c>
      <c r="AJ66" s="30">
        <v>45698</v>
      </c>
      <c r="AK66" s="4">
        <v>43211513.079999998</v>
      </c>
      <c r="AL66" s="30">
        <v>45719</v>
      </c>
      <c r="AM66" s="4"/>
      <c r="AN66" s="30"/>
      <c r="AO66" s="2"/>
      <c r="AP66" s="27" t="str">
        <f t="shared" ref="AP66:AP129" si="10">IF(AM66&gt;0,1-AM66/AK66," ")</f>
        <v xml:space="preserve"> </v>
      </c>
      <c r="AQ66" s="51"/>
      <c r="AR66" s="36" t="s">
        <v>659</v>
      </c>
      <c r="AS66" s="36" t="s">
        <v>659</v>
      </c>
      <c r="AT66" s="36" t="s">
        <v>659</v>
      </c>
      <c r="AU66" s="36" t="s">
        <v>659</v>
      </c>
      <c r="AV66" s="36" t="s">
        <v>659</v>
      </c>
      <c r="AW66" s="36" t="s">
        <v>659</v>
      </c>
      <c r="AX66" s="36" t="s">
        <v>659</v>
      </c>
      <c r="AY66" s="36" t="s">
        <v>659</v>
      </c>
      <c r="AZ66" s="36" t="s">
        <v>659</v>
      </c>
      <c r="BA66" s="36" t="s">
        <v>659</v>
      </c>
      <c r="BB66" s="36"/>
    </row>
    <row r="67" spans="1:54" ht="37.5" hidden="1" customHeight="1" x14ac:dyDescent="0.3">
      <c r="A67" s="2">
        <v>888</v>
      </c>
      <c r="B67" s="3" t="s">
        <v>47</v>
      </c>
      <c r="C67" s="81" t="s">
        <v>117</v>
      </c>
      <c r="D67" s="14" t="s">
        <v>944</v>
      </c>
      <c r="E67" s="14" t="s">
        <v>234</v>
      </c>
      <c r="F67" s="14">
        <v>10269563810</v>
      </c>
      <c r="G67" s="14" t="s">
        <v>92</v>
      </c>
      <c r="H67" s="14" t="s">
        <v>321</v>
      </c>
      <c r="I67" s="14" t="s">
        <v>322</v>
      </c>
      <c r="J67" s="14" t="s">
        <v>21</v>
      </c>
      <c r="K67" s="14" t="s">
        <v>514</v>
      </c>
      <c r="L67" s="14" t="s">
        <v>596</v>
      </c>
      <c r="M67" s="14" t="s">
        <v>593</v>
      </c>
      <c r="N67" s="2" t="s">
        <v>19</v>
      </c>
      <c r="O67" s="2" t="s">
        <v>19</v>
      </c>
      <c r="P67" s="2" t="s">
        <v>649</v>
      </c>
      <c r="Q67" s="2" t="s">
        <v>592</v>
      </c>
      <c r="R67" s="4">
        <v>2600</v>
      </c>
      <c r="S67" s="4">
        <v>0</v>
      </c>
      <c r="T67" s="4">
        <f t="shared" si="7"/>
        <v>2600</v>
      </c>
      <c r="U67" s="15">
        <v>0.36</v>
      </c>
      <c r="V67" s="4">
        <f t="shared" si="8"/>
        <v>0.371</v>
      </c>
      <c r="W67" s="4">
        <f t="shared" si="6"/>
        <v>2238.8729923076926</v>
      </c>
      <c r="X67" s="15">
        <v>5200000</v>
      </c>
      <c r="Y67" s="14" t="s">
        <v>593</v>
      </c>
      <c r="Z67" s="14" t="s">
        <v>593</v>
      </c>
      <c r="AA67" s="14" t="s">
        <v>593</v>
      </c>
      <c r="AB67" s="14" t="s">
        <v>593</v>
      </c>
      <c r="AC67" s="51"/>
      <c r="AD67" s="4">
        <v>5821069.7800000003</v>
      </c>
      <c r="AE67" s="23">
        <f t="shared" si="9"/>
        <v>5821069.7800000003</v>
      </c>
      <c r="AF67" s="4" t="s">
        <v>864</v>
      </c>
      <c r="AG67" s="24">
        <v>45809</v>
      </c>
      <c r="AH67" s="30">
        <v>45830</v>
      </c>
      <c r="AI67" s="32" t="s">
        <v>966</v>
      </c>
      <c r="AJ67" s="30">
        <v>45698</v>
      </c>
      <c r="AK67" s="4">
        <v>43211513.079999998</v>
      </c>
      <c r="AL67" s="30">
        <v>45719</v>
      </c>
      <c r="AM67" s="4"/>
      <c r="AN67" s="30"/>
      <c r="AO67" s="2"/>
      <c r="AP67" s="27" t="str">
        <f t="shared" si="10"/>
        <v xml:space="preserve"> </v>
      </c>
      <c r="AQ67" s="51"/>
      <c r="AR67" s="36" t="s">
        <v>659</v>
      </c>
      <c r="AS67" s="36" t="s">
        <v>659</v>
      </c>
      <c r="AT67" s="36" t="s">
        <v>659</v>
      </c>
      <c r="AU67" s="36" t="s">
        <v>659</v>
      </c>
      <c r="AV67" s="36" t="s">
        <v>659</v>
      </c>
      <c r="AW67" s="36" t="s">
        <v>659</v>
      </c>
      <c r="AX67" s="36" t="s">
        <v>659</v>
      </c>
      <c r="AY67" s="36" t="s">
        <v>659</v>
      </c>
      <c r="AZ67" s="36" t="s">
        <v>659</v>
      </c>
      <c r="BA67" s="36" t="s">
        <v>659</v>
      </c>
      <c r="BB67" s="36"/>
    </row>
    <row r="68" spans="1:54" ht="37.5" hidden="1" customHeight="1" x14ac:dyDescent="0.3">
      <c r="A68" s="2">
        <v>889</v>
      </c>
      <c r="B68" s="3" t="s">
        <v>47</v>
      </c>
      <c r="C68" s="81" t="s">
        <v>118</v>
      </c>
      <c r="D68" s="14" t="s">
        <v>944</v>
      </c>
      <c r="E68" s="14" t="s">
        <v>235</v>
      </c>
      <c r="F68" s="14">
        <v>10269592770</v>
      </c>
      <c r="G68" s="14" t="s">
        <v>92</v>
      </c>
      <c r="H68" s="14" t="s">
        <v>323</v>
      </c>
      <c r="I68" s="14" t="s">
        <v>324</v>
      </c>
      <c r="J68" s="14" t="s">
        <v>21</v>
      </c>
      <c r="K68" s="14" t="s">
        <v>514</v>
      </c>
      <c r="L68" s="14" t="s">
        <v>596</v>
      </c>
      <c r="M68" s="14" t="s">
        <v>593</v>
      </c>
      <c r="N68" s="2" t="s">
        <v>19</v>
      </c>
      <c r="O68" s="2" t="s">
        <v>19</v>
      </c>
      <c r="P68" s="2" t="s">
        <v>649</v>
      </c>
      <c r="Q68" s="2" t="s">
        <v>592</v>
      </c>
      <c r="R68" s="4">
        <v>6400</v>
      </c>
      <c r="S68" s="4">
        <v>0</v>
      </c>
      <c r="T68" s="4">
        <f t="shared" si="7"/>
        <v>6400</v>
      </c>
      <c r="U68" s="15">
        <v>0.55000000000000004</v>
      </c>
      <c r="V68" s="4">
        <f t="shared" si="8"/>
        <v>0.91400000000000003</v>
      </c>
      <c r="W68" s="4">
        <f t="shared" si="6"/>
        <v>2290.7731968749999</v>
      </c>
      <c r="X68" s="15">
        <v>12740000</v>
      </c>
      <c r="Y68" s="14" t="s">
        <v>593</v>
      </c>
      <c r="Z68" s="14" t="s">
        <v>593</v>
      </c>
      <c r="AA68" s="14" t="s">
        <v>593</v>
      </c>
      <c r="AB68" s="14" t="s">
        <v>593</v>
      </c>
      <c r="AC68" s="51"/>
      <c r="AD68" s="15">
        <v>14660948.460000001</v>
      </c>
      <c r="AE68" s="23">
        <f t="shared" si="9"/>
        <v>14660948.460000001</v>
      </c>
      <c r="AF68" s="4" t="s">
        <v>864</v>
      </c>
      <c r="AG68" s="24">
        <v>45782</v>
      </c>
      <c r="AH68" s="30">
        <v>45813</v>
      </c>
      <c r="AI68" s="32" t="s">
        <v>966</v>
      </c>
      <c r="AJ68" s="30">
        <v>45698</v>
      </c>
      <c r="AK68" s="4">
        <v>43211513.079999998</v>
      </c>
      <c r="AL68" s="30">
        <v>45719</v>
      </c>
      <c r="AM68" s="4"/>
      <c r="AN68" s="30"/>
      <c r="AO68" s="2"/>
      <c r="AP68" s="27" t="str">
        <f t="shared" si="10"/>
        <v xml:space="preserve"> </v>
      </c>
      <c r="AQ68" s="51"/>
      <c r="AR68" s="36" t="s">
        <v>659</v>
      </c>
      <c r="AS68" s="36" t="s">
        <v>659</v>
      </c>
      <c r="AT68" s="36" t="s">
        <v>659</v>
      </c>
      <c r="AU68" s="36" t="s">
        <v>659</v>
      </c>
      <c r="AV68" s="36" t="s">
        <v>659</v>
      </c>
      <c r="AW68" s="36" t="s">
        <v>659</v>
      </c>
      <c r="AX68" s="36" t="s">
        <v>659</v>
      </c>
      <c r="AY68" s="36" t="s">
        <v>659</v>
      </c>
      <c r="AZ68" s="36" t="s">
        <v>659</v>
      </c>
      <c r="BA68" s="36" t="s">
        <v>659</v>
      </c>
      <c r="BB68" s="36"/>
    </row>
    <row r="69" spans="1:54" ht="37.5" hidden="1" customHeight="1" x14ac:dyDescent="0.3">
      <c r="A69" s="2">
        <v>890</v>
      </c>
      <c r="B69" s="3" t="s">
        <v>47</v>
      </c>
      <c r="C69" s="81" t="s">
        <v>119</v>
      </c>
      <c r="D69" s="14" t="s">
        <v>944</v>
      </c>
      <c r="E69" s="14" t="s">
        <v>236</v>
      </c>
      <c r="F69" s="14">
        <v>10269606450</v>
      </c>
      <c r="G69" s="14" t="s">
        <v>92</v>
      </c>
      <c r="H69" s="14" t="s">
        <v>325</v>
      </c>
      <c r="I69" s="14" t="s">
        <v>326</v>
      </c>
      <c r="J69" s="14" t="s">
        <v>21</v>
      </c>
      <c r="K69" s="14" t="s">
        <v>514</v>
      </c>
      <c r="L69" s="14" t="s">
        <v>596</v>
      </c>
      <c r="M69" s="14" t="s">
        <v>593</v>
      </c>
      <c r="N69" s="2" t="s">
        <v>19</v>
      </c>
      <c r="O69" s="2" t="s">
        <v>19</v>
      </c>
      <c r="P69" s="2" t="s">
        <v>649</v>
      </c>
      <c r="Q69" s="2" t="s">
        <v>592</v>
      </c>
      <c r="R69" s="4">
        <v>4600</v>
      </c>
      <c r="S69" s="4">
        <v>0</v>
      </c>
      <c r="T69" s="4">
        <f t="shared" si="7"/>
        <v>4600</v>
      </c>
      <c r="U69" s="15">
        <v>0.53</v>
      </c>
      <c r="V69" s="4">
        <f t="shared" si="8"/>
        <v>0.65700000000000003</v>
      </c>
      <c r="W69" s="4">
        <f t="shared" si="6"/>
        <v>1677.1228847826087</v>
      </c>
      <c r="X69" s="15">
        <v>8840000</v>
      </c>
      <c r="Y69" s="14" t="s">
        <v>593</v>
      </c>
      <c r="Z69" s="14" t="s">
        <v>593</v>
      </c>
      <c r="AA69" s="14" t="s">
        <v>593</v>
      </c>
      <c r="AB69" s="14" t="s">
        <v>593</v>
      </c>
      <c r="AC69" s="51"/>
      <c r="AD69" s="15">
        <v>7714765.2699999996</v>
      </c>
      <c r="AE69" s="23">
        <f t="shared" si="9"/>
        <v>7714765.2699999996</v>
      </c>
      <c r="AF69" s="4" t="s">
        <v>864</v>
      </c>
      <c r="AG69" s="24">
        <v>45846</v>
      </c>
      <c r="AH69" s="30" t="s">
        <v>963</v>
      </c>
      <c r="AI69" s="32" t="s">
        <v>965</v>
      </c>
      <c r="AJ69" s="30">
        <v>45698</v>
      </c>
      <c r="AK69" s="4">
        <v>32995042.120000001</v>
      </c>
      <c r="AL69" s="30">
        <v>45719</v>
      </c>
      <c r="AM69" s="4"/>
      <c r="AN69" s="30"/>
      <c r="AO69" s="2"/>
      <c r="AP69" s="27" t="str">
        <f t="shared" si="10"/>
        <v xml:space="preserve"> </v>
      </c>
      <c r="AQ69" s="51"/>
      <c r="AR69" s="36" t="s">
        <v>659</v>
      </c>
      <c r="AS69" s="36" t="s">
        <v>659</v>
      </c>
      <c r="AT69" s="36" t="s">
        <v>659</v>
      </c>
      <c r="AU69" s="36" t="s">
        <v>659</v>
      </c>
      <c r="AV69" s="36" t="s">
        <v>659</v>
      </c>
      <c r="AW69" s="36" t="s">
        <v>659</v>
      </c>
      <c r="AX69" s="36" t="s">
        <v>659</v>
      </c>
      <c r="AY69" s="36" t="s">
        <v>659</v>
      </c>
      <c r="AZ69" s="36" t="s">
        <v>659</v>
      </c>
      <c r="BA69" s="36" t="s">
        <v>659</v>
      </c>
      <c r="BB69" s="36"/>
    </row>
    <row r="70" spans="1:54" ht="37.5" hidden="1" customHeight="1" x14ac:dyDescent="0.3">
      <c r="A70" s="2">
        <v>891</v>
      </c>
      <c r="B70" s="3" t="s">
        <v>47</v>
      </c>
      <c r="C70" s="81" t="s">
        <v>120</v>
      </c>
      <c r="D70" s="14" t="s">
        <v>944</v>
      </c>
      <c r="E70" s="14" t="s">
        <v>237</v>
      </c>
      <c r="F70" s="14">
        <v>10269636350</v>
      </c>
      <c r="G70" s="14" t="s">
        <v>92</v>
      </c>
      <c r="H70" s="14" t="s">
        <v>327</v>
      </c>
      <c r="I70" s="14" t="s">
        <v>328</v>
      </c>
      <c r="J70" s="14" t="s">
        <v>21</v>
      </c>
      <c r="K70" s="14" t="s">
        <v>514</v>
      </c>
      <c r="L70" s="14" t="s">
        <v>596</v>
      </c>
      <c r="M70" s="14" t="s">
        <v>593</v>
      </c>
      <c r="N70" s="2" t="s">
        <v>19</v>
      </c>
      <c r="O70" s="2" t="s">
        <v>19</v>
      </c>
      <c r="P70" s="2" t="s">
        <v>649</v>
      </c>
      <c r="Q70" s="2" t="s">
        <v>592</v>
      </c>
      <c r="R70" s="4">
        <v>8900</v>
      </c>
      <c r="S70" s="4">
        <v>0</v>
      </c>
      <c r="T70" s="4">
        <f t="shared" si="7"/>
        <v>8900</v>
      </c>
      <c r="U70" s="15">
        <v>1.1000000000000001</v>
      </c>
      <c r="V70" s="4">
        <f t="shared" si="8"/>
        <v>1.2709999999999999</v>
      </c>
      <c r="W70" s="4">
        <f t="shared" si="6"/>
        <v>1617.8814483146068</v>
      </c>
      <c r="X70" s="15">
        <v>22880000</v>
      </c>
      <c r="Y70" s="14" t="s">
        <v>593</v>
      </c>
      <c r="Z70" s="14" t="s">
        <v>593</v>
      </c>
      <c r="AA70" s="14" t="s">
        <v>593</v>
      </c>
      <c r="AB70" s="14" t="s">
        <v>593</v>
      </c>
      <c r="AC70" s="51"/>
      <c r="AD70" s="15">
        <v>14399144.890000001</v>
      </c>
      <c r="AE70" s="23">
        <f t="shared" si="9"/>
        <v>14399144.890000001</v>
      </c>
      <c r="AF70" s="4" t="s">
        <v>864</v>
      </c>
      <c r="AG70" s="24">
        <v>45837</v>
      </c>
      <c r="AH70" s="30">
        <v>45868</v>
      </c>
      <c r="AI70" s="32" t="s">
        <v>965</v>
      </c>
      <c r="AJ70" s="30">
        <v>45698</v>
      </c>
      <c r="AK70" s="4">
        <v>32995042.120000001</v>
      </c>
      <c r="AL70" s="30">
        <v>45719</v>
      </c>
      <c r="AM70" s="4"/>
      <c r="AN70" s="30"/>
      <c r="AO70" s="2"/>
      <c r="AP70" s="27" t="str">
        <f t="shared" si="10"/>
        <v xml:space="preserve"> </v>
      </c>
      <c r="AQ70" s="51"/>
      <c r="AR70" s="36" t="s">
        <v>659</v>
      </c>
      <c r="AS70" s="36" t="s">
        <v>659</v>
      </c>
      <c r="AT70" s="36" t="s">
        <v>659</v>
      </c>
      <c r="AU70" s="36" t="s">
        <v>659</v>
      </c>
      <c r="AV70" s="36" t="s">
        <v>659</v>
      </c>
      <c r="AW70" s="36" t="s">
        <v>659</v>
      </c>
      <c r="AX70" s="36" t="s">
        <v>659</v>
      </c>
      <c r="AY70" s="36" t="s">
        <v>659</v>
      </c>
      <c r="AZ70" s="36" t="s">
        <v>659</v>
      </c>
      <c r="BA70" s="36" t="s">
        <v>659</v>
      </c>
      <c r="BB70" s="36"/>
    </row>
    <row r="71" spans="1:54" ht="37.5" hidden="1" customHeight="1" x14ac:dyDescent="0.3">
      <c r="A71" s="2">
        <v>892</v>
      </c>
      <c r="B71" s="3" t="s">
        <v>47</v>
      </c>
      <c r="C71" s="81" t="s">
        <v>121</v>
      </c>
      <c r="D71" s="14" t="s">
        <v>944</v>
      </c>
      <c r="E71" s="14" t="s">
        <v>238</v>
      </c>
      <c r="F71" s="14">
        <v>10269850110</v>
      </c>
      <c r="G71" s="14" t="s">
        <v>92</v>
      </c>
      <c r="H71" s="14" t="s">
        <v>329</v>
      </c>
      <c r="I71" s="14" t="s">
        <v>330</v>
      </c>
      <c r="J71" s="14" t="s">
        <v>21</v>
      </c>
      <c r="K71" s="14" t="s">
        <v>514</v>
      </c>
      <c r="L71" s="14" t="s">
        <v>596</v>
      </c>
      <c r="M71" s="14" t="s">
        <v>593</v>
      </c>
      <c r="N71" s="2" t="s">
        <v>19</v>
      </c>
      <c r="O71" s="2" t="s">
        <v>19</v>
      </c>
      <c r="P71" s="2" t="s">
        <v>649</v>
      </c>
      <c r="Q71" s="2" t="s">
        <v>592</v>
      </c>
      <c r="R71" s="4">
        <v>5300</v>
      </c>
      <c r="S71" s="4">
        <v>0</v>
      </c>
      <c r="T71" s="4">
        <f t="shared" si="7"/>
        <v>5300</v>
      </c>
      <c r="U71" s="15">
        <v>1.06</v>
      </c>
      <c r="V71" s="4">
        <f t="shared" si="8"/>
        <v>0.75700000000000001</v>
      </c>
      <c r="W71" s="4">
        <f t="shared" si="6"/>
        <v>1606.1685320754718</v>
      </c>
      <c r="X71" s="15">
        <v>9900400</v>
      </c>
      <c r="Y71" s="14" t="s">
        <v>593</v>
      </c>
      <c r="Z71" s="14" t="s">
        <v>593</v>
      </c>
      <c r="AA71" s="14" t="s">
        <v>593</v>
      </c>
      <c r="AB71" s="14" t="s">
        <v>593</v>
      </c>
      <c r="AC71" s="51"/>
      <c r="AD71" s="15">
        <v>8512693.2200000007</v>
      </c>
      <c r="AE71" s="23">
        <f t="shared" si="9"/>
        <v>8512693.2200000007</v>
      </c>
      <c r="AF71" s="4" t="s">
        <v>864</v>
      </c>
      <c r="AG71" s="24">
        <v>45849</v>
      </c>
      <c r="AH71" s="30">
        <v>45860</v>
      </c>
      <c r="AI71" s="32" t="s">
        <v>964</v>
      </c>
      <c r="AJ71" s="30">
        <v>45698</v>
      </c>
      <c r="AK71" s="4">
        <v>49837385.100000001</v>
      </c>
      <c r="AL71" s="30">
        <v>45716</v>
      </c>
      <c r="AM71" s="4"/>
      <c r="AN71" s="30"/>
      <c r="AO71" s="2"/>
      <c r="AP71" s="27" t="str">
        <f t="shared" si="10"/>
        <v xml:space="preserve"> </v>
      </c>
      <c r="AQ71" s="51"/>
      <c r="AR71" s="36" t="s">
        <v>659</v>
      </c>
      <c r="AS71" s="36" t="s">
        <v>659</v>
      </c>
      <c r="AT71" s="36" t="s">
        <v>659</v>
      </c>
      <c r="AU71" s="36" t="s">
        <v>659</v>
      </c>
      <c r="AV71" s="36" t="s">
        <v>659</v>
      </c>
      <c r="AW71" s="36" t="s">
        <v>659</v>
      </c>
      <c r="AX71" s="36" t="s">
        <v>659</v>
      </c>
      <c r="AY71" s="36" t="s">
        <v>659</v>
      </c>
      <c r="AZ71" s="36" t="s">
        <v>659</v>
      </c>
      <c r="BA71" s="36" t="s">
        <v>659</v>
      </c>
      <c r="BB71" s="36"/>
    </row>
    <row r="72" spans="1:54" ht="37.5" hidden="1" customHeight="1" x14ac:dyDescent="0.3">
      <c r="A72" s="2">
        <v>893</v>
      </c>
      <c r="B72" s="3" t="s">
        <v>47</v>
      </c>
      <c r="C72" s="81" t="s">
        <v>122</v>
      </c>
      <c r="D72" s="14" t="s">
        <v>944</v>
      </c>
      <c r="E72" s="14" t="s">
        <v>231</v>
      </c>
      <c r="F72" s="14">
        <v>10269866250</v>
      </c>
      <c r="G72" s="14" t="s">
        <v>92</v>
      </c>
      <c r="H72" s="14" t="s">
        <v>331</v>
      </c>
      <c r="I72" s="14" t="s">
        <v>332</v>
      </c>
      <c r="J72" s="14" t="s">
        <v>17</v>
      </c>
      <c r="K72" s="14" t="s">
        <v>514</v>
      </c>
      <c r="L72" s="14" t="s">
        <v>596</v>
      </c>
      <c r="M72" s="14" t="s">
        <v>593</v>
      </c>
      <c r="N72" s="2" t="s">
        <v>19</v>
      </c>
      <c r="O72" s="2" t="s">
        <v>19</v>
      </c>
      <c r="P72" s="2" t="s">
        <v>649</v>
      </c>
      <c r="Q72" s="2" t="s">
        <v>592</v>
      </c>
      <c r="R72" s="4">
        <v>2600</v>
      </c>
      <c r="S72" s="4">
        <v>60</v>
      </c>
      <c r="T72" s="4">
        <f t="shared" si="7"/>
        <v>2660</v>
      </c>
      <c r="U72" s="15">
        <v>0.37</v>
      </c>
      <c r="V72" s="4">
        <f t="shared" si="8"/>
        <v>0.38</v>
      </c>
      <c r="W72" s="4">
        <f t="shared" si="6"/>
        <v>2370.2093609022559</v>
      </c>
      <c r="X72" s="15">
        <v>5000600</v>
      </c>
      <c r="Y72" s="14" t="s">
        <v>593</v>
      </c>
      <c r="Z72" s="14" t="s">
        <v>593</v>
      </c>
      <c r="AA72" s="14" t="s">
        <v>593</v>
      </c>
      <c r="AB72" s="14" t="s">
        <v>593</v>
      </c>
      <c r="AC72" s="51"/>
      <c r="AD72" s="15">
        <v>6304756.9000000004</v>
      </c>
      <c r="AE72" s="23">
        <f t="shared" si="9"/>
        <v>6304756.9000000004</v>
      </c>
      <c r="AF72" s="4" t="s">
        <v>864</v>
      </c>
      <c r="AG72" s="24">
        <v>45802</v>
      </c>
      <c r="AH72" s="30">
        <v>45823</v>
      </c>
      <c r="AI72" s="32" t="s">
        <v>968</v>
      </c>
      <c r="AJ72" s="30">
        <v>45693</v>
      </c>
      <c r="AK72" s="4">
        <v>25812135.98</v>
      </c>
      <c r="AL72" s="30">
        <v>45709</v>
      </c>
      <c r="AM72" s="4"/>
      <c r="AN72" s="30"/>
      <c r="AO72" s="2"/>
      <c r="AP72" s="27" t="str">
        <f t="shared" si="10"/>
        <v xml:space="preserve"> </v>
      </c>
      <c r="AQ72" s="51"/>
      <c r="AR72" s="36" t="s">
        <v>659</v>
      </c>
      <c r="AS72" s="36" t="s">
        <v>659</v>
      </c>
      <c r="AT72" s="36" t="s">
        <v>659</v>
      </c>
      <c r="AU72" s="36" t="s">
        <v>659</v>
      </c>
      <c r="AV72" s="36" t="s">
        <v>659</v>
      </c>
      <c r="AW72" s="36" t="s">
        <v>659</v>
      </c>
      <c r="AX72" s="36" t="s">
        <v>659</v>
      </c>
      <c r="AY72" s="36" t="s">
        <v>659</v>
      </c>
      <c r="AZ72" s="36" t="s">
        <v>659</v>
      </c>
      <c r="BA72" s="36" t="s">
        <v>659</v>
      </c>
      <c r="BB72" s="36"/>
    </row>
    <row r="73" spans="1:54" ht="37.5" hidden="1" customHeight="1" x14ac:dyDescent="0.3">
      <c r="A73" s="2">
        <v>894</v>
      </c>
      <c r="B73" s="3" t="s">
        <v>47</v>
      </c>
      <c r="C73" s="81" t="s">
        <v>762</v>
      </c>
      <c r="D73" s="14" t="s">
        <v>944</v>
      </c>
      <c r="E73" s="14" t="s">
        <v>763</v>
      </c>
      <c r="F73" s="14">
        <v>10269904510</v>
      </c>
      <c r="G73" s="14" t="s">
        <v>92</v>
      </c>
      <c r="H73" s="14" t="s">
        <v>764</v>
      </c>
      <c r="I73" s="14" t="s">
        <v>765</v>
      </c>
      <c r="J73" s="14" t="s">
        <v>21</v>
      </c>
      <c r="K73" s="14" t="s">
        <v>514</v>
      </c>
      <c r="L73" s="14" t="s">
        <v>596</v>
      </c>
      <c r="M73" s="14" t="s">
        <v>593</v>
      </c>
      <c r="N73" s="2" t="s">
        <v>19</v>
      </c>
      <c r="O73" s="2" t="s">
        <v>19</v>
      </c>
      <c r="P73" s="2" t="s">
        <v>649</v>
      </c>
      <c r="Q73" s="2" t="s">
        <v>592</v>
      </c>
      <c r="R73" s="4">
        <v>9300</v>
      </c>
      <c r="S73" s="4">
        <v>0</v>
      </c>
      <c r="T73" s="4">
        <f t="shared" si="7"/>
        <v>9300</v>
      </c>
      <c r="U73" s="15">
        <v>1.03</v>
      </c>
      <c r="V73" s="4">
        <f t="shared" si="8"/>
        <v>1.329</v>
      </c>
      <c r="W73" s="4">
        <f t="shared" si="6"/>
        <v>2706.902427956989</v>
      </c>
      <c r="X73" s="15">
        <v>25174192.579999998</v>
      </c>
      <c r="Y73" s="14" t="s">
        <v>593</v>
      </c>
      <c r="Z73" s="14" t="s">
        <v>593</v>
      </c>
      <c r="AA73" s="14" t="s">
        <v>593</v>
      </c>
      <c r="AB73" s="14" t="s">
        <v>593</v>
      </c>
      <c r="AC73" s="51"/>
      <c r="AD73" s="15">
        <v>25174192.579999998</v>
      </c>
      <c r="AE73" s="23">
        <f t="shared" si="9"/>
        <v>25174192.579999998</v>
      </c>
      <c r="AF73" s="4" t="s">
        <v>864</v>
      </c>
      <c r="AG73" s="24">
        <v>45782</v>
      </c>
      <c r="AH73" s="30">
        <v>45813</v>
      </c>
      <c r="AI73" s="32" t="s">
        <v>964</v>
      </c>
      <c r="AJ73" s="30">
        <v>45698</v>
      </c>
      <c r="AK73" s="4">
        <v>49837385.100000001</v>
      </c>
      <c r="AL73" s="30">
        <v>45716</v>
      </c>
      <c r="AM73" s="4"/>
      <c r="AN73" s="30"/>
      <c r="AO73" s="2"/>
      <c r="AP73" s="27" t="str">
        <f t="shared" si="10"/>
        <v xml:space="preserve"> </v>
      </c>
      <c r="AQ73" s="51"/>
      <c r="AR73" s="36" t="s">
        <v>659</v>
      </c>
      <c r="AS73" s="36" t="s">
        <v>659</v>
      </c>
      <c r="AT73" s="36" t="s">
        <v>659</v>
      </c>
      <c r="AU73" s="36" t="s">
        <v>659</v>
      </c>
      <c r="AV73" s="36" t="s">
        <v>659</v>
      </c>
      <c r="AW73" s="36" t="s">
        <v>659</v>
      </c>
      <c r="AX73" s="36" t="s">
        <v>659</v>
      </c>
      <c r="AY73" s="36" t="s">
        <v>659</v>
      </c>
      <c r="AZ73" s="36" t="s">
        <v>659</v>
      </c>
      <c r="BA73" s="36" t="s">
        <v>659</v>
      </c>
      <c r="BB73" s="36"/>
    </row>
    <row r="74" spans="1:54" s="51" customFormat="1" ht="37.5" hidden="1" customHeight="1" x14ac:dyDescent="0.25">
      <c r="A74" s="2">
        <v>895</v>
      </c>
      <c r="B74" s="3" t="s">
        <v>27</v>
      </c>
      <c r="C74" s="81" t="s">
        <v>171</v>
      </c>
      <c r="D74" s="14" t="s">
        <v>943</v>
      </c>
      <c r="E74" s="14" t="s">
        <v>531</v>
      </c>
      <c r="F74" s="14">
        <v>10319134554</v>
      </c>
      <c r="G74" s="14" t="s">
        <v>92</v>
      </c>
      <c r="H74" s="14" t="s">
        <v>463</v>
      </c>
      <c r="I74" s="14" t="s">
        <v>464</v>
      </c>
      <c r="J74" s="14" t="s">
        <v>21</v>
      </c>
      <c r="K74" s="14" t="s">
        <v>18</v>
      </c>
      <c r="L74" s="14" t="s">
        <v>596</v>
      </c>
      <c r="M74" s="14" t="s">
        <v>593</v>
      </c>
      <c r="N74" s="2" t="s">
        <v>86</v>
      </c>
      <c r="O74" s="2" t="s">
        <v>19</v>
      </c>
      <c r="P74" s="2" t="s">
        <v>649</v>
      </c>
      <c r="Q74" s="2" t="s">
        <v>605</v>
      </c>
      <c r="R74" s="4">
        <v>4907</v>
      </c>
      <c r="S74" s="4">
        <v>0</v>
      </c>
      <c r="T74" s="4">
        <f t="shared" si="7"/>
        <v>4907</v>
      </c>
      <c r="U74" s="15">
        <v>1.1499999999999999</v>
      </c>
      <c r="V74" s="4">
        <f t="shared" si="8"/>
        <v>0.70099999999999996</v>
      </c>
      <c r="W74" s="4">
        <f t="shared" si="6"/>
        <v>3362.767888730385</v>
      </c>
      <c r="X74" s="15">
        <v>5656906.4000000004</v>
      </c>
      <c r="Y74" s="14" t="s">
        <v>593</v>
      </c>
      <c r="Z74" s="14" t="s">
        <v>593</v>
      </c>
      <c r="AA74" s="14" t="s">
        <v>593</v>
      </c>
      <c r="AB74" s="14" t="s">
        <v>593</v>
      </c>
      <c r="AD74" s="15">
        <v>16501102.029999999</v>
      </c>
      <c r="AE74" s="23">
        <f t="shared" si="9"/>
        <v>16501102.029999999</v>
      </c>
      <c r="AF74" s="4" t="s">
        <v>623</v>
      </c>
      <c r="AG74" s="35"/>
      <c r="AH74" s="24"/>
      <c r="AI74" s="37"/>
      <c r="AJ74" s="35"/>
      <c r="AK74" s="4"/>
      <c r="AL74" s="35"/>
      <c r="AM74" s="4"/>
      <c r="AN74" s="35"/>
      <c r="AO74" s="36"/>
      <c r="AP74" s="27" t="str">
        <f t="shared" si="10"/>
        <v xml:space="preserve"> </v>
      </c>
      <c r="AR74" s="36" t="s">
        <v>805</v>
      </c>
      <c r="AS74" s="38" t="s">
        <v>846</v>
      </c>
      <c r="AT74" s="36" t="s">
        <v>592</v>
      </c>
      <c r="AU74" s="2"/>
      <c r="AV74" s="35" t="s">
        <v>659</v>
      </c>
      <c r="AW74" s="35" t="s">
        <v>659</v>
      </c>
      <c r="AX74" s="65">
        <v>45694</v>
      </c>
      <c r="AY74" s="2"/>
      <c r="AZ74" s="72">
        <f>AX74+30</f>
        <v>45724</v>
      </c>
      <c r="BA74" s="24">
        <v>45930</v>
      </c>
      <c r="BB74" s="2" t="s">
        <v>959</v>
      </c>
    </row>
    <row r="75" spans="1:54" s="51" customFormat="1" ht="37.5" hidden="1" customHeight="1" x14ac:dyDescent="0.25">
      <c r="A75" s="2">
        <v>896</v>
      </c>
      <c r="B75" s="3" t="s">
        <v>27</v>
      </c>
      <c r="C75" s="81" t="s">
        <v>172</v>
      </c>
      <c r="D75" s="14" t="s">
        <v>943</v>
      </c>
      <c r="E75" s="14" t="s">
        <v>532</v>
      </c>
      <c r="F75" s="14">
        <v>10319441194</v>
      </c>
      <c r="G75" s="14" t="s">
        <v>92</v>
      </c>
      <c r="H75" s="14" t="s">
        <v>465</v>
      </c>
      <c r="I75" s="14" t="s">
        <v>466</v>
      </c>
      <c r="J75" s="14" t="s">
        <v>16</v>
      </c>
      <c r="K75" s="14" t="s">
        <v>514</v>
      </c>
      <c r="L75" s="14" t="s">
        <v>596</v>
      </c>
      <c r="M75" s="14" t="s">
        <v>593</v>
      </c>
      <c r="N75" s="2" t="s">
        <v>19</v>
      </c>
      <c r="O75" s="2" t="s">
        <v>19</v>
      </c>
      <c r="P75" s="2" t="s">
        <v>649</v>
      </c>
      <c r="Q75" s="2" t="s">
        <v>515</v>
      </c>
      <c r="R75" s="4">
        <v>4908</v>
      </c>
      <c r="S75" s="4">
        <v>0</v>
      </c>
      <c r="T75" s="4">
        <f t="shared" si="7"/>
        <v>4908</v>
      </c>
      <c r="U75" s="15">
        <v>1.05</v>
      </c>
      <c r="V75" s="4">
        <f t="shared" si="8"/>
        <v>0.70099999999999996</v>
      </c>
      <c r="W75" s="4">
        <f t="shared" si="6"/>
        <v>2126.6742298288509</v>
      </c>
      <c r="X75" s="15">
        <v>10895932.499999998</v>
      </c>
      <c r="Y75" s="14" t="s">
        <v>593</v>
      </c>
      <c r="Z75" s="14" t="s">
        <v>593</v>
      </c>
      <c r="AA75" s="14" t="s">
        <v>593</v>
      </c>
      <c r="AB75" s="14" t="s">
        <v>593</v>
      </c>
      <c r="AD75" s="15">
        <v>10437717.119999999</v>
      </c>
      <c r="AE75" s="23">
        <f t="shared" si="9"/>
        <v>10437717.119999999</v>
      </c>
      <c r="AF75" s="4" t="s">
        <v>623</v>
      </c>
      <c r="AG75" s="24"/>
      <c r="AH75" s="24"/>
      <c r="AI75" s="32"/>
      <c r="AJ75" s="35"/>
      <c r="AK75" s="33"/>
      <c r="AL75" s="35"/>
      <c r="AM75" s="33"/>
      <c r="AN75" s="35"/>
      <c r="AO75" s="2"/>
      <c r="AP75" s="27" t="str">
        <f t="shared" si="10"/>
        <v xml:space="preserve"> </v>
      </c>
      <c r="AR75" s="36" t="s">
        <v>659</v>
      </c>
      <c r="AS75" s="36" t="s">
        <v>659</v>
      </c>
      <c r="AT75" s="36" t="s">
        <v>659</v>
      </c>
      <c r="AU75" s="36" t="s">
        <v>659</v>
      </c>
      <c r="AV75" s="36" t="s">
        <v>659</v>
      </c>
      <c r="AW75" s="36" t="s">
        <v>659</v>
      </c>
      <c r="AX75" s="36" t="s">
        <v>659</v>
      </c>
      <c r="AY75" s="36" t="s">
        <v>659</v>
      </c>
      <c r="AZ75" s="36" t="s">
        <v>659</v>
      </c>
      <c r="BA75" s="36" t="s">
        <v>659</v>
      </c>
      <c r="BB75" s="36"/>
    </row>
    <row r="76" spans="1:54" s="51" customFormat="1" ht="37.5" hidden="1" customHeight="1" x14ac:dyDescent="0.25">
      <c r="A76" s="2">
        <v>897</v>
      </c>
      <c r="B76" s="3" t="s">
        <v>27</v>
      </c>
      <c r="C76" s="81" t="s">
        <v>173</v>
      </c>
      <c r="D76" s="14" t="s">
        <v>943</v>
      </c>
      <c r="E76" s="14" t="s">
        <v>533</v>
      </c>
      <c r="F76" s="14">
        <v>10319943014</v>
      </c>
      <c r="G76" s="14" t="s">
        <v>92</v>
      </c>
      <c r="H76" s="14" t="s">
        <v>467</v>
      </c>
      <c r="I76" s="14" t="s">
        <v>468</v>
      </c>
      <c r="J76" s="14" t="s">
        <v>21</v>
      </c>
      <c r="K76" s="14" t="s">
        <v>18</v>
      </c>
      <c r="L76" s="14" t="s">
        <v>596</v>
      </c>
      <c r="M76" s="14" t="s">
        <v>593</v>
      </c>
      <c r="N76" s="2" t="s">
        <v>84</v>
      </c>
      <c r="O76" s="2" t="s">
        <v>19</v>
      </c>
      <c r="P76" s="2" t="s">
        <v>649</v>
      </c>
      <c r="Q76" s="2" t="s">
        <v>592</v>
      </c>
      <c r="R76" s="4">
        <v>1534</v>
      </c>
      <c r="S76" s="4">
        <v>0</v>
      </c>
      <c r="T76" s="4">
        <f t="shared" si="7"/>
        <v>1534</v>
      </c>
      <c r="U76" s="15">
        <v>0.22900000000000001</v>
      </c>
      <c r="V76" s="4">
        <f t="shared" si="8"/>
        <v>0.219</v>
      </c>
      <c r="W76" s="4">
        <f t="shared" si="6"/>
        <v>3623.1643024771838</v>
      </c>
      <c r="X76" s="15">
        <v>2288297.5</v>
      </c>
      <c r="Y76" s="14" t="s">
        <v>593</v>
      </c>
      <c r="Z76" s="14" t="s">
        <v>593</v>
      </c>
      <c r="AA76" s="14" t="s">
        <v>593</v>
      </c>
      <c r="AB76" s="14" t="s">
        <v>593</v>
      </c>
      <c r="AD76" s="15">
        <v>5557934.04</v>
      </c>
      <c r="AE76" s="23">
        <f t="shared" si="9"/>
        <v>5557934.04</v>
      </c>
      <c r="AF76" s="4" t="s">
        <v>623</v>
      </c>
      <c r="AG76" s="24"/>
      <c r="AH76" s="24"/>
      <c r="AI76" s="32"/>
      <c r="AJ76" s="35"/>
      <c r="AK76" s="33"/>
      <c r="AL76" s="35"/>
      <c r="AM76" s="33"/>
      <c r="AN76" s="35"/>
      <c r="AO76" s="2"/>
      <c r="AP76" s="27" t="str">
        <f t="shared" si="10"/>
        <v xml:space="preserve"> </v>
      </c>
      <c r="AR76" s="36" t="s">
        <v>805</v>
      </c>
      <c r="AS76" s="38" t="s">
        <v>846</v>
      </c>
      <c r="AT76" s="36" t="s">
        <v>592</v>
      </c>
      <c r="AU76" s="2"/>
      <c r="AV76" s="35" t="s">
        <v>659</v>
      </c>
      <c r="AW76" s="35" t="s">
        <v>659</v>
      </c>
      <c r="AX76" s="65">
        <v>45694</v>
      </c>
      <c r="AY76" s="2"/>
      <c r="AZ76" s="72">
        <f t="shared" ref="AZ76:AZ77" si="11">AX76+30</f>
        <v>45724</v>
      </c>
      <c r="BA76" s="24">
        <v>45930</v>
      </c>
      <c r="BB76" s="2" t="s">
        <v>959</v>
      </c>
    </row>
    <row r="77" spans="1:54" s="51" customFormat="1" ht="37.5" hidden="1" customHeight="1" x14ac:dyDescent="0.25">
      <c r="A77" s="2">
        <v>898</v>
      </c>
      <c r="B77" s="3" t="s">
        <v>27</v>
      </c>
      <c r="C77" s="81" t="s">
        <v>174</v>
      </c>
      <c r="D77" s="14" t="s">
        <v>943</v>
      </c>
      <c r="E77" s="14" t="s">
        <v>534</v>
      </c>
      <c r="F77" s="14">
        <v>10324666534</v>
      </c>
      <c r="G77" s="14" t="s">
        <v>92</v>
      </c>
      <c r="H77" s="14" t="s">
        <v>469</v>
      </c>
      <c r="I77" s="14" t="s">
        <v>470</v>
      </c>
      <c r="J77" s="14" t="s">
        <v>16</v>
      </c>
      <c r="K77" s="14" t="s">
        <v>18</v>
      </c>
      <c r="L77" s="14" t="s">
        <v>596</v>
      </c>
      <c r="M77" s="14" t="s">
        <v>593</v>
      </c>
      <c r="N77" s="2" t="s">
        <v>84</v>
      </c>
      <c r="O77" s="2" t="s">
        <v>19</v>
      </c>
      <c r="P77" s="2" t="s">
        <v>649</v>
      </c>
      <c r="Q77" s="2" t="s">
        <v>605</v>
      </c>
      <c r="R77" s="4">
        <v>6616</v>
      </c>
      <c r="S77" s="4">
        <v>0</v>
      </c>
      <c r="T77" s="4">
        <f t="shared" si="7"/>
        <v>6616</v>
      </c>
      <c r="U77" s="15">
        <v>0.879</v>
      </c>
      <c r="V77" s="4">
        <f t="shared" si="8"/>
        <v>0.94499999999999995</v>
      </c>
      <c r="W77" s="4">
        <f t="shared" si="6"/>
        <v>2983.8709340991536</v>
      </c>
      <c r="X77" s="15">
        <v>14377457.5</v>
      </c>
      <c r="Y77" s="14" t="s">
        <v>593</v>
      </c>
      <c r="Z77" s="14" t="s">
        <v>593</v>
      </c>
      <c r="AA77" s="14" t="s">
        <v>593</v>
      </c>
      <c r="AB77" s="14" t="s">
        <v>593</v>
      </c>
      <c r="AD77" s="15">
        <v>19741290.100000001</v>
      </c>
      <c r="AE77" s="23">
        <f t="shared" si="9"/>
        <v>19741290.100000001</v>
      </c>
      <c r="AF77" s="4" t="s">
        <v>623</v>
      </c>
      <c r="AG77" s="24"/>
      <c r="AH77" s="24"/>
      <c r="AI77" s="32"/>
      <c r="AJ77" s="35"/>
      <c r="AK77" s="33"/>
      <c r="AL77" s="35"/>
      <c r="AM77" s="33"/>
      <c r="AN77" s="35"/>
      <c r="AO77" s="36"/>
      <c r="AP77" s="27" t="str">
        <f t="shared" si="10"/>
        <v xml:space="preserve"> </v>
      </c>
      <c r="AR77" s="36" t="s">
        <v>805</v>
      </c>
      <c r="AS77" s="38" t="s">
        <v>846</v>
      </c>
      <c r="AT77" s="36" t="s">
        <v>592</v>
      </c>
      <c r="AU77" s="2"/>
      <c r="AV77" s="35" t="s">
        <v>659</v>
      </c>
      <c r="AW77" s="35" t="s">
        <v>659</v>
      </c>
      <c r="AX77" s="65">
        <v>45694</v>
      </c>
      <c r="AY77" s="2"/>
      <c r="AZ77" s="72">
        <f t="shared" si="11"/>
        <v>45724</v>
      </c>
      <c r="BA77" s="24">
        <v>45930</v>
      </c>
      <c r="BB77" s="2" t="s">
        <v>959</v>
      </c>
    </row>
    <row r="78" spans="1:54" s="51" customFormat="1" ht="37.5" hidden="1" customHeight="1" x14ac:dyDescent="0.25">
      <c r="A78" s="2">
        <v>899</v>
      </c>
      <c r="B78" s="3" t="s">
        <v>27</v>
      </c>
      <c r="C78" s="81" t="s">
        <v>668</v>
      </c>
      <c r="D78" s="14" t="s">
        <v>943</v>
      </c>
      <c r="E78" s="14" t="s">
        <v>531</v>
      </c>
      <c r="F78" s="14">
        <v>10324719194</v>
      </c>
      <c r="G78" s="14" t="s">
        <v>92</v>
      </c>
      <c r="H78" s="14" t="s">
        <v>677</v>
      </c>
      <c r="I78" s="14" t="s">
        <v>678</v>
      </c>
      <c r="J78" s="14" t="s">
        <v>16</v>
      </c>
      <c r="K78" s="14" t="s">
        <v>514</v>
      </c>
      <c r="L78" s="14" t="s">
        <v>596</v>
      </c>
      <c r="M78" s="14" t="s">
        <v>593</v>
      </c>
      <c r="N78" s="2" t="s">
        <v>19</v>
      </c>
      <c r="O78" s="2" t="s">
        <v>19</v>
      </c>
      <c r="P78" s="2" t="s">
        <v>649</v>
      </c>
      <c r="Q78" s="2" t="s">
        <v>515</v>
      </c>
      <c r="R78" s="4">
        <v>2538</v>
      </c>
      <c r="S78" s="4">
        <v>0</v>
      </c>
      <c r="T78" s="4">
        <f t="shared" si="7"/>
        <v>2538</v>
      </c>
      <c r="U78" s="15">
        <v>0.625</v>
      </c>
      <c r="V78" s="4">
        <f t="shared" si="8"/>
        <v>0.36299999999999999</v>
      </c>
      <c r="W78" s="4">
        <f t="shared" si="6"/>
        <v>2317.5648384554765</v>
      </c>
      <c r="X78" s="15">
        <v>3397662.5</v>
      </c>
      <c r="Y78" s="14" t="s">
        <v>593</v>
      </c>
      <c r="Z78" s="14" t="s">
        <v>593</v>
      </c>
      <c r="AA78" s="14" t="s">
        <v>593</v>
      </c>
      <c r="AB78" s="14" t="s">
        <v>593</v>
      </c>
      <c r="AD78" s="15">
        <v>5881979.5599999996</v>
      </c>
      <c r="AE78" s="23">
        <f t="shared" si="9"/>
        <v>5881979.5599999996</v>
      </c>
      <c r="AF78" s="4" t="s">
        <v>623</v>
      </c>
      <c r="AG78" s="35"/>
      <c r="AH78" s="24"/>
      <c r="AI78" s="37"/>
      <c r="AJ78" s="35"/>
      <c r="AK78" s="4"/>
      <c r="AL78" s="35"/>
      <c r="AM78" s="33"/>
      <c r="AN78" s="35"/>
      <c r="AO78" s="36"/>
      <c r="AP78" s="27" t="str">
        <f t="shared" si="10"/>
        <v xml:space="preserve"> </v>
      </c>
      <c r="AR78" s="36" t="s">
        <v>659</v>
      </c>
      <c r="AS78" s="36" t="s">
        <v>659</v>
      </c>
      <c r="AT78" s="36" t="s">
        <v>659</v>
      </c>
      <c r="AU78" s="36" t="s">
        <v>659</v>
      </c>
      <c r="AV78" s="36" t="s">
        <v>659</v>
      </c>
      <c r="AW78" s="36" t="s">
        <v>659</v>
      </c>
      <c r="AX78" s="36" t="s">
        <v>659</v>
      </c>
      <c r="AY78" s="36" t="s">
        <v>659</v>
      </c>
      <c r="AZ78" s="36" t="s">
        <v>659</v>
      </c>
      <c r="BA78" s="36" t="s">
        <v>659</v>
      </c>
      <c r="BB78" s="36"/>
    </row>
    <row r="79" spans="1:54" s="51" customFormat="1" ht="37.5" hidden="1" customHeight="1" x14ac:dyDescent="0.25">
      <c r="A79" s="2">
        <v>900</v>
      </c>
      <c r="B79" s="3" t="s">
        <v>27</v>
      </c>
      <c r="C79" s="81" t="s">
        <v>175</v>
      </c>
      <c r="D79" s="14" t="s">
        <v>943</v>
      </c>
      <c r="E79" s="14" t="s">
        <v>535</v>
      </c>
      <c r="F79" s="14">
        <v>10324833154</v>
      </c>
      <c r="G79" s="14" t="s">
        <v>92</v>
      </c>
      <c r="H79" s="14" t="s">
        <v>471</v>
      </c>
      <c r="I79" s="14" t="s">
        <v>472</v>
      </c>
      <c r="J79" s="14" t="s">
        <v>16</v>
      </c>
      <c r="K79" s="14" t="s">
        <v>514</v>
      </c>
      <c r="L79" s="14" t="s">
        <v>596</v>
      </c>
      <c r="M79" s="14" t="s">
        <v>593</v>
      </c>
      <c r="N79" s="2" t="s">
        <v>19</v>
      </c>
      <c r="O79" s="2" t="s">
        <v>19</v>
      </c>
      <c r="P79" s="2" t="s">
        <v>649</v>
      </c>
      <c r="Q79" s="2" t="s">
        <v>515</v>
      </c>
      <c r="R79" s="4">
        <v>1107.5</v>
      </c>
      <c r="S79" s="4">
        <v>0</v>
      </c>
      <c r="T79" s="4">
        <f t="shared" si="7"/>
        <v>1107.5</v>
      </c>
      <c r="U79" s="15">
        <v>0.255</v>
      </c>
      <c r="V79" s="4">
        <f t="shared" si="8"/>
        <v>0.158</v>
      </c>
      <c r="W79" s="4">
        <f t="shared" si="6"/>
        <v>2524.4986907449206</v>
      </c>
      <c r="X79" s="15">
        <v>2928385</v>
      </c>
      <c r="Y79" s="14" t="s">
        <v>593</v>
      </c>
      <c r="Z79" s="14" t="s">
        <v>593</v>
      </c>
      <c r="AA79" s="14" t="s">
        <v>593</v>
      </c>
      <c r="AB79" s="14" t="s">
        <v>593</v>
      </c>
      <c r="AD79" s="15">
        <v>2795882.3</v>
      </c>
      <c r="AE79" s="23">
        <f t="shared" si="9"/>
        <v>2795882.3</v>
      </c>
      <c r="AF79" s="4" t="s">
        <v>623</v>
      </c>
      <c r="AG79" s="24"/>
      <c r="AH79" s="24"/>
      <c r="AI79" s="32"/>
      <c r="AJ79" s="35"/>
      <c r="AK79" s="33"/>
      <c r="AL79" s="35"/>
      <c r="AM79" s="33"/>
      <c r="AN79" s="35"/>
      <c r="AO79" s="2"/>
      <c r="AP79" s="27" t="str">
        <f t="shared" si="10"/>
        <v xml:space="preserve"> </v>
      </c>
      <c r="AR79" s="36" t="s">
        <v>659</v>
      </c>
      <c r="AS79" s="36" t="s">
        <v>659</v>
      </c>
      <c r="AT79" s="36" t="s">
        <v>659</v>
      </c>
      <c r="AU79" s="36" t="s">
        <v>659</v>
      </c>
      <c r="AV79" s="36" t="s">
        <v>659</v>
      </c>
      <c r="AW79" s="36" t="s">
        <v>659</v>
      </c>
      <c r="AX79" s="36" t="s">
        <v>659</v>
      </c>
      <c r="AY79" s="36" t="s">
        <v>659</v>
      </c>
      <c r="AZ79" s="36" t="s">
        <v>659</v>
      </c>
      <c r="BA79" s="36" t="s">
        <v>659</v>
      </c>
      <c r="BB79" s="36"/>
    </row>
    <row r="80" spans="1:54" s="51" customFormat="1" ht="37.5" hidden="1" customHeight="1" x14ac:dyDescent="0.25">
      <c r="A80" s="2">
        <v>901</v>
      </c>
      <c r="B80" s="3" t="s">
        <v>27</v>
      </c>
      <c r="C80" s="81" t="s">
        <v>176</v>
      </c>
      <c r="D80" s="14" t="s">
        <v>943</v>
      </c>
      <c r="E80" s="14" t="s">
        <v>536</v>
      </c>
      <c r="F80" s="14">
        <v>10325045774</v>
      </c>
      <c r="G80" s="14" t="s">
        <v>92</v>
      </c>
      <c r="H80" s="14" t="s">
        <v>473</v>
      </c>
      <c r="I80" s="14" t="s">
        <v>474</v>
      </c>
      <c r="J80" s="14" t="s">
        <v>16</v>
      </c>
      <c r="K80" s="14" t="s">
        <v>514</v>
      </c>
      <c r="L80" s="14" t="s">
        <v>596</v>
      </c>
      <c r="M80" s="14" t="s">
        <v>593</v>
      </c>
      <c r="N80" s="2" t="s">
        <v>19</v>
      </c>
      <c r="O80" s="2" t="s">
        <v>19</v>
      </c>
      <c r="P80" s="2" t="s">
        <v>649</v>
      </c>
      <c r="Q80" s="2" t="s">
        <v>515</v>
      </c>
      <c r="R80" s="4">
        <v>1771</v>
      </c>
      <c r="S80" s="4">
        <v>0</v>
      </c>
      <c r="T80" s="4">
        <f t="shared" si="7"/>
        <v>1771</v>
      </c>
      <c r="U80" s="15">
        <v>0.44</v>
      </c>
      <c r="V80" s="4">
        <f t="shared" si="8"/>
        <v>0.253</v>
      </c>
      <c r="W80" s="4">
        <f t="shared" si="6"/>
        <v>2168.1581705251269</v>
      </c>
      <c r="X80" s="15">
        <v>4938972.5</v>
      </c>
      <c r="Y80" s="14" t="s">
        <v>593</v>
      </c>
      <c r="Z80" s="14" t="s">
        <v>593</v>
      </c>
      <c r="AA80" s="14" t="s">
        <v>593</v>
      </c>
      <c r="AB80" s="14" t="s">
        <v>593</v>
      </c>
      <c r="AD80" s="15">
        <v>3839808.12</v>
      </c>
      <c r="AE80" s="23">
        <f t="shared" si="9"/>
        <v>3839808.12</v>
      </c>
      <c r="AF80" s="4" t="s">
        <v>623</v>
      </c>
      <c r="AG80" s="24"/>
      <c r="AH80" s="24"/>
      <c r="AI80" s="32"/>
      <c r="AJ80" s="35"/>
      <c r="AK80" s="33"/>
      <c r="AL80" s="35"/>
      <c r="AM80" s="33"/>
      <c r="AN80" s="35"/>
      <c r="AO80" s="36"/>
      <c r="AP80" s="27" t="str">
        <f t="shared" si="10"/>
        <v xml:space="preserve"> </v>
      </c>
      <c r="AR80" s="36" t="s">
        <v>659</v>
      </c>
      <c r="AS80" s="36" t="s">
        <v>659</v>
      </c>
      <c r="AT80" s="36" t="s">
        <v>659</v>
      </c>
      <c r="AU80" s="36" t="s">
        <v>659</v>
      </c>
      <c r="AV80" s="36" t="s">
        <v>659</v>
      </c>
      <c r="AW80" s="36" t="s">
        <v>659</v>
      </c>
      <c r="AX80" s="36" t="s">
        <v>659</v>
      </c>
      <c r="AY80" s="36" t="s">
        <v>659</v>
      </c>
      <c r="AZ80" s="36" t="s">
        <v>659</v>
      </c>
      <c r="BA80" s="36" t="s">
        <v>659</v>
      </c>
      <c r="BB80" s="36"/>
    </row>
    <row r="81" spans="1:54" s="51" customFormat="1" ht="37.5" hidden="1" customHeight="1" x14ac:dyDescent="0.25">
      <c r="A81" s="2">
        <v>902</v>
      </c>
      <c r="B81" s="3" t="s">
        <v>27</v>
      </c>
      <c r="C81" s="81" t="s">
        <v>857</v>
      </c>
      <c r="D81" s="14" t="s">
        <v>943</v>
      </c>
      <c r="E81" s="14" t="s">
        <v>537</v>
      </c>
      <c r="F81" s="14">
        <v>10325428914</v>
      </c>
      <c r="G81" s="14" t="s">
        <v>92</v>
      </c>
      <c r="H81" s="14" t="s">
        <v>475</v>
      </c>
      <c r="I81" s="14" t="s">
        <v>476</v>
      </c>
      <c r="J81" s="14" t="s">
        <v>21</v>
      </c>
      <c r="K81" s="14" t="s">
        <v>514</v>
      </c>
      <c r="L81" s="14" t="s">
        <v>596</v>
      </c>
      <c r="M81" s="14" t="s">
        <v>593</v>
      </c>
      <c r="N81" s="2" t="s">
        <v>19</v>
      </c>
      <c r="O81" s="2" t="s">
        <v>19</v>
      </c>
      <c r="P81" s="2" t="s">
        <v>649</v>
      </c>
      <c r="Q81" s="2" t="s">
        <v>515</v>
      </c>
      <c r="R81" s="4">
        <v>1105.5</v>
      </c>
      <c r="S81" s="4">
        <v>0</v>
      </c>
      <c r="T81" s="4">
        <f t="shared" si="7"/>
        <v>1105.5</v>
      </c>
      <c r="U81" s="15">
        <v>0.219</v>
      </c>
      <c r="V81" s="4">
        <f t="shared" si="8"/>
        <v>0.158</v>
      </c>
      <c r="W81" s="4">
        <f t="shared" si="6"/>
        <v>2341.503003165988</v>
      </c>
      <c r="X81" s="15">
        <v>1905305</v>
      </c>
      <c r="Y81" s="14" t="s">
        <v>593</v>
      </c>
      <c r="Z81" s="14" t="s">
        <v>593</v>
      </c>
      <c r="AA81" s="14" t="s">
        <v>593</v>
      </c>
      <c r="AB81" s="14" t="s">
        <v>593</v>
      </c>
      <c r="AD81" s="15">
        <v>2588531.5699999998</v>
      </c>
      <c r="AE81" s="23">
        <f t="shared" si="9"/>
        <v>2588531.5699999998</v>
      </c>
      <c r="AF81" s="4" t="s">
        <v>623</v>
      </c>
      <c r="AG81" s="24"/>
      <c r="AH81" s="24"/>
      <c r="AI81" s="32"/>
      <c r="AJ81" s="35"/>
      <c r="AK81" s="33"/>
      <c r="AL81" s="35"/>
      <c r="AM81" s="33"/>
      <c r="AN81" s="35"/>
      <c r="AO81" s="36"/>
      <c r="AP81" s="27" t="str">
        <f t="shared" si="10"/>
        <v xml:space="preserve"> </v>
      </c>
      <c r="AR81" s="36" t="s">
        <v>659</v>
      </c>
      <c r="AS81" s="36" t="s">
        <v>659</v>
      </c>
      <c r="AT81" s="36" t="s">
        <v>659</v>
      </c>
      <c r="AU81" s="36" t="s">
        <v>659</v>
      </c>
      <c r="AV81" s="36" t="s">
        <v>659</v>
      </c>
      <c r="AW81" s="36" t="s">
        <v>659</v>
      </c>
      <c r="AX81" s="36" t="s">
        <v>659</v>
      </c>
      <c r="AY81" s="36" t="s">
        <v>659</v>
      </c>
      <c r="AZ81" s="36" t="s">
        <v>659</v>
      </c>
      <c r="BA81" s="36" t="s">
        <v>659</v>
      </c>
      <c r="BB81" s="36"/>
    </row>
    <row r="82" spans="1:54" s="51" customFormat="1" ht="37.5" hidden="1" customHeight="1" x14ac:dyDescent="0.25">
      <c r="A82" s="2">
        <v>903</v>
      </c>
      <c r="B82" s="3" t="s">
        <v>27</v>
      </c>
      <c r="C82" s="81" t="s">
        <v>177</v>
      </c>
      <c r="D82" s="14" t="s">
        <v>943</v>
      </c>
      <c r="E82" s="14" t="s">
        <v>538</v>
      </c>
      <c r="F82" s="14">
        <v>10326394994</v>
      </c>
      <c r="G82" s="14" t="s">
        <v>92</v>
      </c>
      <c r="H82" s="14" t="s">
        <v>477</v>
      </c>
      <c r="I82" s="14" t="s">
        <v>478</v>
      </c>
      <c r="J82" s="14" t="s">
        <v>21</v>
      </c>
      <c r="K82" s="14" t="s">
        <v>514</v>
      </c>
      <c r="L82" s="14" t="s">
        <v>596</v>
      </c>
      <c r="M82" s="14" t="s">
        <v>593</v>
      </c>
      <c r="N82" s="2" t="s">
        <v>19</v>
      </c>
      <c r="O82" s="2" t="s">
        <v>19</v>
      </c>
      <c r="P82" s="2" t="s">
        <v>649</v>
      </c>
      <c r="Q82" s="2" t="s">
        <v>515</v>
      </c>
      <c r="R82" s="4">
        <v>4453.8999999999996</v>
      </c>
      <c r="S82" s="4">
        <v>0</v>
      </c>
      <c r="T82" s="4">
        <f t="shared" si="7"/>
        <v>4453.8999999999996</v>
      </c>
      <c r="U82" s="15">
        <v>0.44</v>
      </c>
      <c r="V82" s="4">
        <f t="shared" si="8"/>
        <v>0.63600000000000001</v>
      </c>
      <c r="W82" s="4">
        <f t="shared" si="6"/>
        <v>1712.5526819192169</v>
      </c>
      <c r="X82" s="15">
        <v>7987690</v>
      </c>
      <c r="Y82" s="14" t="s">
        <v>593</v>
      </c>
      <c r="Z82" s="14" t="s">
        <v>593</v>
      </c>
      <c r="AA82" s="14" t="s">
        <v>593</v>
      </c>
      <c r="AB82" s="14" t="s">
        <v>593</v>
      </c>
      <c r="AD82" s="15">
        <v>7627538.3899999997</v>
      </c>
      <c r="AE82" s="23">
        <f t="shared" si="9"/>
        <v>7627538.3899999997</v>
      </c>
      <c r="AF82" s="4" t="s">
        <v>623</v>
      </c>
      <c r="AG82" s="24"/>
      <c r="AH82" s="24"/>
      <c r="AI82" s="32"/>
      <c r="AJ82" s="35"/>
      <c r="AK82" s="33"/>
      <c r="AL82" s="35"/>
      <c r="AM82" s="33"/>
      <c r="AN82" s="35"/>
      <c r="AO82" s="36"/>
      <c r="AP82" s="27" t="str">
        <f t="shared" si="10"/>
        <v xml:space="preserve"> </v>
      </c>
      <c r="AR82" s="36" t="s">
        <v>659</v>
      </c>
      <c r="AS82" s="36" t="s">
        <v>659</v>
      </c>
      <c r="AT82" s="36" t="s">
        <v>659</v>
      </c>
      <c r="AU82" s="36" t="s">
        <v>659</v>
      </c>
      <c r="AV82" s="36" t="s">
        <v>659</v>
      </c>
      <c r="AW82" s="36" t="s">
        <v>659</v>
      </c>
      <c r="AX82" s="36" t="s">
        <v>659</v>
      </c>
      <c r="AY82" s="36" t="s">
        <v>659</v>
      </c>
      <c r="AZ82" s="36" t="s">
        <v>659</v>
      </c>
      <c r="BA82" s="36" t="s">
        <v>659</v>
      </c>
      <c r="BB82" s="36"/>
    </row>
    <row r="83" spans="1:54" s="51" customFormat="1" ht="37.5" hidden="1" customHeight="1" x14ac:dyDescent="0.25">
      <c r="A83" s="2">
        <v>904</v>
      </c>
      <c r="B83" s="3" t="s">
        <v>27</v>
      </c>
      <c r="C83" s="81" t="s">
        <v>178</v>
      </c>
      <c r="D83" s="14" t="s">
        <v>943</v>
      </c>
      <c r="E83" s="14" t="s">
        <v>539</v>
      </c>
      <c r="F83" s="14" t="e">
        <v>#N/A</v>
      </c>
      <c r="G83" s="14" t="s">
        <v>92</v>
      </c>
      <c r="H83" s="14" t="s">
        <v>479</v>
      </c>
      <c r="I83" s="14" t="s">
        <v>480</v>
      </c>
      <c r="J83" s="14" t="s">
        <v>16</v>
      </c>
      <c r="K83" s="14" t="s">
        <v>514</v>
      </c>
      <c r="L83" s="14" t="s">
        <v>596</v>
      </c>
      <c r="M83" s="14" t="s">
        <v>593</v>
      </c>
      <c r="N83" s="2" t="s">
        <v>19</v>
      </c>
      <c r="O83" s="2" t="s">
        <v>19</v>
      </c>
      <c r="P83" s="2" t="s">
        <v>649</v>
      </c>
      <c r="Q83" s="2" t="s">
        <v>515</v>
      </c>
      <c r="R83" s="4">
        <v>3805</v>
      </c>
      <c r="S83" s="4">
        <v>0</v>
      </c>
      <c r="T83" s="4">
        <f t="shared" si="7"/>
        <v>3805</v>
      </c>
      <c r="U83" s="15">
        <v>0.66500000000000004</v>
      </c>
      <c r="V83" s="4">
        <f t="shared" si="8"/>
        <v>0.54400000000000004</v>
      </c>
      <c r="W83" s="4">
        <f t="shared" si="6"/>
        <v>2629.7552851511168</v>
      </c>
      <c r="X83" s="15">
        <v>10378070</v>
      </c>
      <c r="Y83" s="14" t="s">
        <v>593</v>
      </c>
      <c r="Z83" s="14" t="s">
        <v>593</v>
      </c>
      <c r="AA83" s="14" t="s">
        <v>593</v>
      </c>
      <c r="AB83" s="14" t="s">
        <v>593</v>
      </c>
      <c r="AD83" s="15">
        <v>10006218.859999999</v>
      </c>
      <c r="AE83" s="23">
        <f t="shared" si="9"/>
        <v>10006218.859999999</v>
      </c>
      <c r="AF83" s="4" t="s">
        <v>623</v>
      </c>
      <c r="AG83" s="24"/>
      <c r="AH83" s="24"/>
      <c r="AI83" s="32"/>
      <c r="AJ83" s="35"/>
      <c r="AK83" s="33"/>
      <c r="AL83" s="35"/>
      <c r="AM83" s="33"/>
      <c r="AN83" s="35"/>
      <c r="AO83" s="36"/>
      <c r="AP83" s="27" t="str">
        <f t="shared" si="10"/>
        <v xml:space="preserve"> </v>
      </c>
      <c r="AR83" s="36" t="s">
        <v>659</v>
      </c>
      <c r="AS83" s="36" t="s">
        <v>659</v>
      </c>
      <c r="AT83" s="36" t="s">
        <v>659</v>
      </c>
      <c r="AU83" s="36" t="s">
        <v>659</v>
      </c>
      <c r="AV83" s="36" t="s">
        <v>659</v>
      </c>
      <c r="AW83" s="36" t="s">
        <v>659</v>
      </c>
      <c r="AX83" s="36" t="s">
        <v>659</v>
      </c>
      <c r="AY83" s="36" t="s">
        <v>659</v>
      </c>
      <c r="AZ83" s="36" t="s">
        <v>659</v>
      </c>
      <c r="BA83" s="36" t="s">
        <v>659</v>
      </c>
      <c r="BB83" s="36"/>
    </row>
    <row r="84" spans="1:54" s="51" customFormat="1" ht="37.5" hidden="1" customHeight="1" x14ac:dyDescent="0.25">
      <c r="A84" s="2">
        <v>905</v>
      </c>
      <c r="B84" s="3" t="s">
        <v>27</v>
      </c>
      <c r="C84" s="81" t="s">
        <v>179</v>
      </c>
      <c r="D84" s="14" t="s">
        <v>943</v>
      </c>
      <c r="E84" s="14" t="s">
        <v>540</v>
      </c>
      <c r="F84" s="14">
        <v>10326631934</v>
      </c>
      <c r="G84" s="14" t="s">
        <v>92</v>
      </c>
      <c r="H84" s="14" t="s">
        <v>481</v>
      </c>
      <c r="I84" s="14" t="s">
        <v>482</v>
      </c>
      <c r="J84" s="14" t="s">
        <v>16</v>
      </c>
      <c r="K84" s="14" t="s">
        <v>514</v>
      </c>
      <c r="L84" s="14" t="s">
        <v>596</v>
      </c>
      <c r="M84" s="14" t="s">
        <v>593</v>
      </c>
      <c r="N84" s="2" t="s">
        <v>19</v>
      </c>
      <c r="O84" s="2" t="s">
        <v>19</v>
      </c>
      <c r="P84" s="2" t="s">
        <v>649</v>
      </c>
      <c r="Q84" s="2" t="s">
        <v>515</v>
      </c>
      <c r="R84" s="4">
        <v>1853.5</v>
      </c>
      <c r="S84" s="4">
        <v>0</v>
      </c>
      <c r="T84" s="4">
        <f t="shared" si="7"/>
        <v>1853.5</v>
      </c>
      <c r="U84" s="15">
        <v>0.32</v>
      </c>
      <c r="V84" s="4">
        <f t="shared" si="8"/>
        <v>0.26500000000000001</v>
      </c>
      <c r="W84" s="4">
        <f t="shared" si="6"/>
        <v>2208.4719395737793</v>
      </c>
      <c r="X84" s="15">
        <v>3427817.5</v>
      </c>
      <c r="Y84" s="14" t="s">
        <v>593</v>
      </c>
      <c r="Z84" s="14" t="s">
        <v>593</v>
      </c>
      <c r="AA84" s="14" t="s">
        <v>593</v>
      </c>
      <c r="AB84" s="14" t="s">
        <v>593</v>
      </c>
      <c r="AD84" s="15">
        <v>4093402.74</v>
      </c>
      <c r="AE84" s="23">
        <f t="shared" si="9"/>
        <v>4093402.74</v>
      </c>
      <c r="AF84" s="4" t="s">
        <v>623</v>
      </c>
      <c r="AG84" s="24"/>
      <c r="AH84" s="24"/>
      <c r="AI84" s="32"/>
      <c r="AJ84" s="35"/>
      <c r="AK84" s="33"/>
      <c r="AL84" s="35"/>
      <c r="AM84" s="33"/>
      <c r="AN84" s="35"/>
      <c r="AO84" s="2"/>
      <c r="AP84" s="27" t="str">
        <f t="shared" si="10"/>
        <v xml:space="preserve"> </v>
      </c>
      <c r="AR84" s="36" t="s">
        <v>659</v>
      </c>
      <c r="AS84" s="36" t="s">
        <v>659</v>
      </c>
      <c r="AT84" s="36" t="s">
        <v>659</v>
      </c>
      <c r="AU84" s="36" t="s">
        <v>659</v>
      </c>
      <c r="AV84" s="36" t="s">
        <v>659</v>
      </c>
      <c r="AW84" s="36" t="s">
        <v>659</v>
      </c>
      <c r="AX84" s="36" t="s">
        <v>659</v>
      </c>
      <c r="AY84" s="36" t="s">
        <v>659</v>
      </c>
      <c r="AZ84" s="36" t="s">
        <v>659</v>
      </c>
      <c r="BA84" s="36" t="s">
        <v>659</v>
      </c>
      <c r="BB84" s="36"/>
    </row>
    <row r="85" spans="1:54" s="51" customFormat="1" ht="37.5" hidden="1" customHeight="1" x14ac:dyDescent="0.25">
      <c r="A85" s="2">
        <v>906</v>
      </c>
      <c r="B85" s="3" t="s">
        <v>27</v>
      </c>
      <c r="C85" s="81" t="s">
        <v>180</v>
      </c>
      <c r="D85" s="14" t="s">
        <v>943</v>
      </c>
      <c r="E85" s="14" t="s">
        <v>541</v>
      </c>
      <c r="F85" s="14">
        <v>10328656754</v>
      </c>
      <c r="G85" s="14" t="s">
        <v>92</v>
      </c>
      <c r="H85" s="14" t="s">
        <v>483</v>
      </c>
      <c r="I85" s="14" t="s">
        <v>484</v>
      </c>
      <c r="J85" s="14" t="s">
        <v>16</v>
      </c>
      <c r="K85" s="14" t="s">
        <v>18</v>
      </c>
      <c r="L85" s="14" t="s">
        <v>596</v>
      </c>
      <c r="M85" s="14" t="s">
        <v>593</v>
      </c>
      <c r="N85" s="2" t="s">
        <v>568</v>
      </c>
      <c r="O85" s="2" t="s">
        <v>19</v>
      </c>
      <c r="P85" s="2" t="s">
        <v>649</v>
      </c>
      <c r="Q85" s="2" t="s">
        <v>515</v>
      </c>
      <c r="R85" s="4">
        <v>1369</v>
      </c>
      <c r="S85" s="4">
        <v>0</v>
      </c>
      <c r="T85" s="4">
        <f t="shared" si="7"/>
        <v>1369</v>
      </c>
      <c r="U85" s="15">
        <v>0.33800000000000002</v>
      </c>
      <c r="V85" s="4">
        <f t="shared" si="8"/>
        <v>0.19600000000000001</v>
      </c>
      <c r="W85" s="4">
        <f t="shared" si="6"/>
        <v>2356.5331921110301</v>
      </c>
      <c r="X85" s="15">
        <v>1418485</v>
      </c>
      <c r="Y85" s="14" t="s">
        <v>593</v>
      </c>
      <c r="Z85" s="14" t="s">
        <v>593</v>
      </c>
      <c r="AA85" s="14" t="s">
        <v>593</v>
      </c>
      <c r="AB85" s="14" t="s">
        <v>593</v>
      </c>
      <c r="AD85" s="15">
        <v>3226093.94</v>
      </c>
      <c r="AE85" s="23">
        <f t="shared" si="9"/>
        <v>3226093.94</v>
      </c>
      <c r="AF85" s="4" t="s">
        <v>623</v>
      </c>
      <c r="AG85" s="24"/>
      <c r="AH85" s="24"/>
      <c r="AI85" s="32"/>
      <c r="AJ85" s="35"/>
      <c r="AK85" s="33"/>
      <c r="AL85" s="35"/>
      <c r="AM85" s="33"/>
      <c r="AN85" s="35"/>
      <c r="AO85" s="2"/>
      <c r="AP85" s="27" t="str">
        <f t="shared" si="10"/>
        <v xml:space="preserve"> </v>
      </c>
      <c r="AR85" s="36" t="s">
        <v>805</v>
      </c>
      <c r="AS85" s="38" t="s">
        <v>846</v>
      </c>
      <c r="AT85" s="36" t="s">
        <v>592</v>
      </c>
      <c r="AU85" s="2"/>
      <c r="AV85" s="35" t="s">
        <v>659</v>
      </c>
      <c r="AW85" s="35" t="s">
        <v>659</v>
      </c>
      <c r="AX85" s="65">
        <v>45694</v>
      </c>
      <c r="AY85" s="2"/>
      <c r="AZ85" s="72">
        <f>AX85+30</f>
        <v>45724</v>
      </c>
      <c r="BA85" s="24">
        <v>45930</v>
      </c>
      <c r="BB85" s="2" t="s">
        <v>959</v>
      </c>
    </row>
    <row r="86" spans="1:54" s="51" customFormat="1" ht="37.5" hidden="1" customHeight="1" x14ac:dyDescent="0.25">
      <c r="A86" s="2">
        <v>907</v>
      </c>
      <c r="B86" s="3" t="s">
        <v>27</v>
      </c>
      <c r="C86" s="81" t="s">
        <v>181</v>
      </c>
      <c r="D86" s="14" t="s">
        <v>943</v>
      </c>
      <c r="E86" s="14" t="s">
        <v>542</v>
      </c>
      <c r="F86" s="14">
        <v>10328672154</v>
      </c>
      <c r="G86" s="14" t="s">
        <v>92</v>
      </c>
      <c r="H86" s="14" t="s">
        <v>485</v>
      </c>
      <c r="I86" s="14" t="s">
        <v>486</v>
      </c>
      <c r="J86" s="14" t="s">
        <v>16</v>
      </c>
      <c r="K86" s="14" t="s">
        <v>514</v>
      </c>
      <c r="L86" s="14" t="s">
        <v>596</v>
      </c>
      <c r="M86" s="14" t="s">
        <v>593</v>
      </c>
      <c r="N86" s="2" t="s">
        <v>19</v>
      </c>
      <c r="O86" s="2" t="s">
        <v>19</v>
      </c>
      <c r="P86" s="2" t="s">
        <v>649</v>
      </c>
      <c r="Q86" s="2" t="s">
        <v>592</v>
      </c>
      <c r="R86" s="4">
        <v>1951</v>
      </c>
      <c r="S86" s="4">
        <v>0</v>
      </c>
      <c r="T86" s="4">
        <f t="shared" si="7"/>
        <v>1951</v>
      </c>
      <c r="U86" s="15">
        <v>0.34799999999999998</v>
      </c>
      <c r="V86" s="4">
        <f t="shared" si="8"/>
        <v>0.27900000000000003</v>
      </c>
      <c r="W86" s="4">
        <f t="shared" si="6"/>
        <v>2112.8165966171196</v>
      </c>
      <c r="X86" s="15">
        <v>6383327.5</v>
      </c>
      <c r="Y86" s="14" t="s">
        <v>593</v>
      </c>
      <c r="Z86" s="14" t="s">
        <v>593</v>
      </c>
      <c r="AA86" s="14" t="s">
        <v>593</v>
      </c>
      <c r="AB86" s="14" t="s">
        <v>593</v>
      </c>
      <c r="AD86" s="15">
        <v>4122105.18</v>
      </c>
      <c r="AE86" s="23">
        <f t="shared" si="9"/>
        <v>4122105.18</v>
      </c>
      <c r="AF86" s="4" t="s">
        <v>623</v>
      </c>
      <c r="AG86" s="24"/>
      <c r="AH86" s="24"/>
      <c r="AI86" s="32"/>
      <c r="AJ86" s="35"/>
      <c r="AK86" s="33"/>
      <c r="AL86" s="35"/>
      <c r="AM86" s="33"/>
      <c r="AN86" s="35"/>
      <c r="AO86" s="2"/>
      <c r="AP86" s="27" t="str">
        <f t="shared" si="10"/>
        <v xml:space="preserve"> </v>
      </c>
      <c r="AR86" s="36" t="s">
        <v>659</v>
      </c>
      <c r="AS86" s="36" t="s">
        <v>659</v>
      </c>
      <c r="AT86" s="36" t="s">
        <v>659</v>
      </c>
      <c r="AU86" s="36" t="s">
        <v>659</v>
      </c>
      <c r="AV86" s="36" t="s">
        <v>659</v>
      </c>
      <c r="AW86" s="36" t="s">
        <v>659</v>
      </c>
      <c r="AX86" s="36" t="s">
        <v>659</v>
      </c>
      <c r="AY86" s="36" t="s">
        <v>659</v>
      </c>
      <c r="AZ86" s="36" t="s">
        <v>659</v>
      </c>
      <c r="BA86" s="36" t="s">
        <v>659</v>
      </c>
      <c r="BB86" s="36"/>
    </row>
    <row r="87" spans="1:54" s="51" customFormat="1" ht="37.5" hidden="1" customHeight="1" x14ac:dyDescent="0.25">
      <c r="A87" s="2">
        <v>908</v>
      </c>
      <c r="B87" s="3" t="s">
        <v>27</v>
      </c>
      <c r="C87" s="81" t="s">
        <v>182</v>
      </c>
      <c r="D87" s="14" t="s">
        <v>943</v>
      </c>
      <c r="E87" s="14" t="s">
        <v>543</v>
      </c>
      <c r="F87" s="14">
        <v>10328686114</v>
      </c>
      <c r="G87" s="14" t="s">
        <v>92</v>
      </c>
      <c r="H87" s="14" t="s">
        <v>487</v>
      </c>
      <c r="I87" s="14" t="s">
        <v>488</v>
      </c>
      <c r="J87" s="14" t="s">
        <v>16</v>
      </c>
      <c r="K87" s="14" t="s">
        <v>18</v>
      </c>
      <c r="L87" s="14" t="s">
        <v>596</v>
      </c>
      <c r="M87" s="14" t="s">
        <v>593</v>
      </c>
      <c r="N87" s="2" t="s">
        <v>568</v>
      </c>
      <c r="O87" s="2" t="s">
        <v>19</v>
      </c>
      <c r="P87" s="2" t="s">
        <v>649</v>
      </c>
      <c r="Q87" s="2" t="s">
        <v>592</v>
      </c>
      <c r="R87" s="4">
        <v>4635</v>
      </c>
      <c r="S87" s="4">
        <v>0</v>
      </c>
      <c r="T87" s="4">
        <f t="shared" si="7"/>
        <v>4635</v>
      </c>
      <c r="U87" s="15">
        <v>1.1599999999999999</v>
      </c>
      <c r="V87" s="4">
        <f t="shared" si="8"/>
        <v>0.66200000000000003</v>
      </c>
      <c r="W87" s="4">
        <f t="shared" si="6"/>
        <v>3468.2072642934195</v>
      </c>
      <c r="X87" s="15">
        <v>11589285</v>
      </c>
      <c r="Y87" s="14" t="s">
        <v>593</v>
      </c>
      <c r="Z87" s="14" t="s">
        <v>593</v>
      </c>
      <c r="AA87" s="14" t="s">
        <v>593</v>
      </c>
      <c r="AB87" s="14" t="s">
        <v>593</v>
      </c>
      <c r="AD87" s="15">
        <v>16075140.67</v>
      </c>
      <c r="AE87" s="23">
        <f t="shared" si="9"/>
        <v>16075140.67</v>
      </c>
      <c r="AF87" s="4" t="s">
        <v>623</v>
      </c>
      <c r="AG87" s="24"/>
      <c r="AH87" s="24"/>
      <c r="AI87" s="32"/>
      <c r="AJ87" s="35"/>
      <c r="AK87" s="33"/>
      <c r="AL87" s="35"/>
      <c r="AM87" s="33"/>
      <c r="AN87" s="35"/>
      <c r="AO87" s="2"/>
      <c r="AP87" s="27" t="str">
        <f t="shared" si="10"/>
        <v xml:space="preserve"> </v>
      </c>
      <c r="AR87" s="36" t="s">
        <v>805</v>
      </c>
      <c r="AS87" s="38" t="s">
        <v>846</v>
      </c>
      <c r="AT87" s="36" t="s">
        <v>592</v>
      </c>
      <c r="AU87" s="2"/>
      <c r="AV87" s="35" t="s">
        <v>659</v>
      </c>
      <c r="AW87" s="35" t="s">
        <v>659</v>
      </c>
      <c r="AX87" s="65">
        <v>45694</v>
      </c>
      <c r="AY87" s="2"/>
      <c r="AZ87" s="72">
        <f>AX87+30</f>
        <v>45724</v>
      </c>
      <c r="BA87" s="24">
        <v>45930</v>
      </c>
      <c r="BB87" s="2" t="s">
        <v>959</v>
      </c>
    </row>
    <row r="88" spans="1:54" s="51" customFormat="1" ht="37.5" hidden="1" customHeight="1" x14ac:dyDescent="0.25">
      <c r="A88" s="2">
        <v>909</v>
      </c>
      <c r="B88" s="3" t="s">
        <v>27</v>
      </c>
      <c r="C88" s="81" t="s">
        <v>183</v>
      </c>
      <c r="D88" s="14" t="s">
        <v>943</v>
      </c>
      <c r="E88" s="14" t="s">
        <v>544</v>
      </c>
      <c r="F88" s="14">
        <v>10328703014</v>
      </c>
      <c r="G88" s="14" t="s">
        <v>92</v>
      </c>
      <c r="H88" s="14" t="s">
        <v>489</v>
      </c>
      <c r="I88" s="14" t="s">
        <v>490</v>
      </c>
      <c r="J88" s="14" t="s">
        <v>16</v>
      </c>
      <c r="K88" s="14" t="s">
        <v>514</v>
      </c>
      <c r="L88" s="14" t="s">
        <v>596</v>
      </c>
      <c r="M88" s="14" t="s">
        <v>593</v>
      </c>
      <c r="N88" s="2" t="s">
        <v>19</v>
      </c>
      <c r="O88" s="2" t="s">
        <v>19</v>
      </c>
      <c r="P88" s="2" t="s">
        <v>649</v>
      </c>
      <c r="Q88" s="2" t="s">
        <v>515</v>
      </c>
      <c r="R88" s="4">
        <v>4594</v>
      </c>
      <c r="S88" s="4">
        <v>0</v>
      </c>
      <c r="T88" s="4">
        <f t="shared" si="7"/>
        <v>4594</v>
      </c>
      <c r="U88" s="15">
        <v>0.88400000000000001</v>
      </c>
      <c r="V88" s="4">
        <f t="shared" si="8"/>
        <v>0.65600000000000003</v>
      </c>
      <c r="W88" s="4">
        <f t="shared" si="6"/>
        <v>2008.4600195907706</v>
      </c>
      <c r="X88" s="15">
        <v>13117577.5</v>
      </c>
      <c r="Y88" s="14" t="s">
        <v>593</v>
      </c>
      <c r="Z88" s="14" t="s">
        <v>593</v>
      </c>
      <c r="AA88" s="14" t="s">
        <v>593</v>
      </c>
      <c r="AB88" s="14" t="s">
        <v>593</v>
      </c>
      <c r="AD88" s="15">
        <v>9226865.3300000001</v>
      </c>
      <c r="AE88" s="23">
        <f t="shared" si="9"/>
        <v>9226865.3300000001</v>
      </c>
      <c r="AF88" s="4" t="s">
        <v>623</v>
      </c>
      <c r="AG88" s="24"/>
      <c r="AH88" s="24"/>
      <c r="AI88" s="32"/>
      <c r="AJ88" s="35"/>
      <c r="AK88" s="33"/>
      <c r="AL88" s="35"/>
      <c r="AM88" s="33"/>
      <c r="AN88" s="35"/>
      <c r="AO88" s="36"/>
      <c r="AP88" s="27" t="str">
        <f t="shared" si="10"/>
        <v xml:space="preserve"> </v>
      </c>
      <c r="AR88" s="36" t="s">
        <v>659</v>
      </c>
      <c r="AS88" s="36" t="s">
        <v>659</v>
      </c>
      <c r="AT88" s="36" t="s">
        <v>659</v>
      </c>
      <c r="AU88" s="36" t="s">
        <v>659</v>
      </c>
      <c r="AV88" s="36" t="s">
        <v>659</v>
      </c>
      <c r="AW88" s="36" t="s">
        <v>659</v>
      </c>
      <c r="AX88" s="36" t="s">
        <v>659</v>
      </c>
      <c r="AY88" s="36" t="s">
        <v>659</v>
      </c>
      <c r="AZ88" s="36" t="s">
        <v>659</v>
      </c>
      <c r="BA88" s="36" t="s">
        <v>659</v>
      </c>
      <c r="BB88" s="36"/>
    </row>
    <row r="89" spans="1:54" s="51" customFormat="1" ht="37.5" hidden="1" customHeight="1" x14ac:dyDescent="0.25">
      <c r="A89" s="2">
        <v>910</v>
      </c>
      <c r="B89" s="3" t="s">
        <v>27</v>
      </c>
      <c r="C89" s="81" t="s">
        <v>184</v>
      </c>
      <c r="D89" s="14" t="s">
        <v>943</v>
      </c>
      <c r="E89" s="14" t="s">
        <v>545</v>
      </c>
      <c r="F89" s="14">
        <v>10328713474</v>
      </c>
      <c r="G89" s="14" t="s">
        <v>92</v>
      </c>
      <c r="H89" s="14" t="s">
        <v>491</v>
      </c>
      <c r="I89" s="14" t="s">
        <v>492</v>
      </c>
      <c r="J89" s="14" t="s">
        <v>16</v>
      </c>
      <c r="K89" s="14" t="s">
        <v>514</v>
      </c>
      <c r="L89" s="14" t="s">
        <v>596</v>
      </c>
      <c r="M89" s="14" t="s">
        <v>593</v>
      </c>
      <c r="N89" s="2" t="s">
        <v>84</v>
      </c>
      <c r="O89" s="2" t="s">
        <v>86</v>
      </c>
      <c r="P89" s="2" t="s">
        <v>659</v>
      </c>
      <c r="Q89" s="2" t="s">
        <v>605</v>
      </c>
      <c r="R89" s="4">
        <v>1250</v>
      </c>
      <c r="S89" s="4">
        <v>0</v>
      </c>
      <c r="T89" s="4">
        <f t="shared" si="7"/>
        <v>1250</v>
      </c>
      <c r="U89" s="15">
        <v>0.44400000000000001</v>
      </c>
      <c r="V89" s="4">
        <f t="shared" si="8"/>
        <v>0.17899999999999999</v>
      </c>
      <c r="W89" s="4">
        <f t="shared" si="6"/>
        <v>1532.516648</v>
      </c>
      <c r="X89" s="15">
        <v>3731560</v>
      </c>
      <c r="Y89" s="14" t="s">
        <v>593</v>
      </c>
      <c r="Z89" s="14" t="s">
        <v>593</v>
      </c>
      <c r="AA89" s="14" t="s">
        <v>593</v>
      </c>
      <c r="AB89" s="14" t="s">
        <v>593</v>
      </c>
      <c r="AD89" s="15">
        <v>1915645.81</v>
      </c>
      <c r="AE89" s="23">
        <f t="shared" si="9"/>
        <v>1915645.81</v>
      </c>
      <c r="AF89" s="4" t="s">
        <v>623</v>
      </c>
      <c r="AG89" s="24"/>
      <c r="AH89" s="24"/>
      <c r="AI89" s="32"/>
      <c r="AJ89" s="35"/>
      <c r="AK89" s="33"/>
      <c r="AL89" s="35"/>
      <c r="AM89" s="33"/>
      <c r="AN89" s="35"/>
      <c r="AO89" s="36"/>
      <c r="AP89" s="27" t="str">
        <f t="shared" si="10"/>
        <v xml:space="preserve"> </v>
      </c>
      <c r="AR89" s="36" t="s">
        <v>659</v>
      </c>
      <c r="AS89" s="36" t="s">
        <v>659</v>
      </c>
      <c r="AT89" s="36" t="s">
        <v>659</v>
      </c>
      <c r="AU89" s="36" t="s">
        <v>659</v>
      </c>
      <c r="AV89" s="36" t="s">
        <v>659</v>
      </c>
      <c r="AW89" s="36" t="s">
        <v>659</v>
      </c>
      <c r="AX89" s="36" t="s">
        <v>659</v>
      </c>
      <c r="AY89" s="36" t="s">
        <v>659</v>
      </c>
      <c r="AZ89" s="36" t="s">
        <v>659</v>
      </c>
      <c r="BA89" s="36" t="s">
        <v>659</v>
      </c>
      <c r="BB89" s="36"/>
    </row>
    <row r="90" spans="1:54" s="51" customFormat="1" ht="37.5" hidden="1" customHeight="1" x14ac:dyDescent="0.25">
      <c r="A90" s="2">
        <v>911</v>
      </c>
      <c r="B90" s="3" t="s">
        <v>27</v>
      </c>
      <c r="C90" s="81" t="s">
        <v>185</v>
      </c>
      <c r="D90" s="14" t="s">
        <v>943</v>
      </c>
      <c r="E90" s="14" t="s">
        <v>546</v>
      </c>
      <c r="F90" s="14">
        <v>10328719034</v>
      </c>
      <c r="G90" s="14" t="s">
        <v>92</v>
      </c>
      <c r="H90" s="14" t="s">
        <v>493</v>
      </c>
      <c r="I90" s="14" t="s">
        <v>650</v>
      </c>
      <c r="J90" s="14" t="s">
        <v>16</v>
      </c>
      <c r="K90" s="14" t="s">
        <v>514</v>
      </c>
      <c r="L90" s="14" t="s">
        <v>596</v>
      </c>
      <c r="M90" s="14" t="s">
        <v>593</v>
      </c>
      <c r="N90" s="2" t="s">
        <v>23</v>
      </c>
      <c r="O90" s="2" t="s">
        <v>23</v>
      </c>
      <c r="P90" s="2" t="s">
        <v>659</v>
      </c>
      <c r="Q90" s="2" t="s">
        <v>605</v>
      </c>
      <c r="R90" s="4">
        <v>2437</v>
      </c>
      <c r="S90" s="4">
        <v>0</v>
      </c>
      <c r="T90" s="4">
        <f t="shared" si="7"/>
        <v>2437</v>
      </c>
      <c r="U90" s="15">
        <v>0.67600000000000005</v>
      </c>
      <c r="V90" s="4">
        <f t="shared" si="8"/>
        <v>0.34799999999999998</v>
      </c>
      <c r="W90" s="4">
        <f t="shared" si="6"/>
        <v>1385.5834017234304</v>
      </c>
      <c r="X90" s="15">
        <v>5902265</v>
      </c>
      <c r="Y90" s="14" t="s">
        <v>593</v>
      </c>
      <c r="Z90" s="14" t="s">
        <v>593</v>
      </c>
      <c r="AA90" s="14" t="s">
        <v>593</v>
      </c>
      <c r="AB90" s="14" t="s">
        <v>593</v>
      </c>
      <c r="AD90" s="15">
        <v>3376666.75</v>
      </c>
      <c r="AE90" s="23">
        <f t="shared" si="9"/>
        <v>3376666.75</v>
      </c>
      <c r="AF90" s="4" t="s">
        <v>623</v>
      </c>
      <c r="AG90" s="24"/>
      <c r="AH90" s="24"/>
      <c r="AI90" s="32"/>
      <c r="AJ90" s="35"/>
      <c r="AK90" s="33"/>
      <c r="AL90" s="35"/>
      <c r="AM90" s="33"/>
      <c r="AN90" s="35"/>
      <c r="AO90" s="36"/>
      <c r="AP90" s="27" t="str">
        <f t="shared" si="10"/>
        <v xml:space="preserve"> </v>
      </c>
      <c r="AR90" s="36" t="s">
        <v>659</v>
      </c>
      <c r="AS90" s="36" t="s">
        <v>659</v>
      </c>
      <c r="AT90" s="36" t="s">
        <v>659</v>
      </c>
      <c r="AU90" s="36" t="s">
        <v>659</v>
      </c>
      <c r="AV90" s="36" t="s">
        <v>659</v>
      </c>
      <c r="AW90" s="36" t="s">
        <v>659</v>
      </c>
      <c r="AX90" s="36" t="s">
        <v>659</v>
      </c>
      <c r="AY90" s="36" t="s">
        <v>659</v>
      </c>
      <c r="AZ90" s="36" t="s">
        <v>659</v>
      </c>
      <c r="BA90" s="36" t="s">
        <v>659</v>
      </c>
      <c r="BB90" s="36"/>
    </row>
    <row r="91" spans="1:54" s="51" customFormat="1" ht="37.5" hidden="1" customHeight="1" x14ac:dyDescent="0.25">
      <c r="A91" s="2">
        <v>912</v>
      </c>
      <c r="B91" s="3" t="s">
        <v>27</v>
      </c>
      <c r="C91" s="81" t="s">
        <v>186</v>
      </c>
      <c r="D91" s="14" t="s">
        <v>943</v>
      </c>
      <c r="E91" s="14" t="s">
        <v>547</v>
      </c>
      <c r="F91" s="14" t="e">
        <v>#N/A</v>
      </c>
      <c r="G91" s="14" t="s">
        <v>92</v>
      </c>
      <c r="H91" s="14" t="s">
        <v>494</v>
      </c>
      <c r="I91" s="14" t="s">
        <v>566</v>
      </c>
      <c r="J91" s="14" t="s">
        <v>16</v>
      </c>
      <c r="K91" s="14" t="s">
        <v>514</v>
      </c>
      <c r="L91" s="14" t="s">
        <v>596</v>
      </c>
      <c r="M91" s="14" t="s">
        <v>593</v>
      </c>
      <c r="N91" s="2" t="s">
        <v>84</v>
      </c>
      <c r="O91" s="2" t="s">
        <v>86</v>
      </c>
      <c r="P91" s="2" t="s">
        <v>659</v>
      </c>
      <c r="Q91" s="2" t="s">
        <v>605</v>
      </c>
      <c r="R91" s="4">
        <v>1905</v>
      </c>
      <c r="S91" s="4">
        <v>0</v>
      </c>
      <c r="T91" s="4">
        <f t="shared" si="7"/>
        <v>1905</v>
      </c>
      <c r="U91" s="15">
        <v>0.61699999999999999</v>
      </c>
      <c r="V91" s="4">
        <f t="shared" si="8"/>
        <v>0.27200000000000002</v>
      </c>
      <c r="W91" s="4">
        <f t="shared" si="6"/>
        <v>1803.8836482939632</v>
      </c>
      <c r="X91" s="15">
        <v>2451562.5</v>
      </c>
      <c r="Y91" s="14" t="s">
        <v>593</v>
      </c>
      <c r="Z91" s="14" t="s">
        <v>593</v>
      </c>
      <c r="AA91" s="14" t="s">
        <v>593</v>
      </c>
      <c r="AB91" s="14" t="s">
        <v>593</v>
      </c>
      <c r="AD91" s="15">
        <v>3436398.35</v>
      </c>
      <c r="AE91" s="23">
        <f t="shared" si="9"/>
        <v>3436398.35</v>
      </c>
      <c r="AF91" s="4" t="s">
        <v>623</v>
      </c>
      <c r="AG91" s="24"/>
      <c r="AH91" s="24"/>
      <c r="AI91" s="32"/>
      <c r="AJ91" s="35"/>
      <c r="AK91" s="33"/>
      <c r="AL91" s="35"/>
      <c r="AM91" s="33"/>
      <c r="AN91" s="35"/>
      <c r="AO91" s="36"/>
      <c r="AP91" s="27" t="str">
        <f t="shared" si="10"/>
        <v xml:space="preserve"> </v>
      </c>
      <c r="AR91" s="36" t="s">
        <v>659</v>
      </c>
      <c r="AS91" s="36" t="s">
        <v>659</v>
      </c>
      <c r="AT91" s="36" t="s">
        <v>659</v>
      </c>
      <c r="AU91" s="36" t="s">
        <v>659</v>
      </c>
      <c r="AV91" s="36" t="s">
        <v>659</v>
      </c>
      <c r="AW91" s="36" t="s">
        <v>659</v>
      </c>
      <c r="AX91" s="36" t="s">
        <v>659</v>
      </c>
      <c r="AY91" s="36" t="s">
        <v>659</v>
      </c>
      <c r="AZ91" s="36" t="s">
        <v>659</v>
      </c>
      <c r="BA91" s="36" t="s">
        <v>659</v>
      </c>
      <c r="BB91" s="36"/>
    </row>
    <row r="92" spans="1:54" s="51" customFormat="1" ht="37.5" hidden="1" customHeight="1" x14ac:dyDescent="0.25">
      <c r="A92" s="2">
        <v>913</v>
      </c>
      <c r="B92" s="3" t="s">
        <v>27</v>
      </c>
      <c r="C92" s="81" t="s">
        <v>187</v>
      </c>
      <c r="D92" s="14" t="s">
        <v>943</v>
      </c>
      <c r="E92" s="14" t="s">
        <v>548</v>
      </c>
      <c r="F92" s="14">
        <v>10328730394</v>
      </c>
      <c r="G92" s="14" t="s">
        <v>92</v>
      </c>
      <c r="H92" s="14" t="s">
        <v>495</v>
      </c>
      <c r="I92" s="14" t="s">
        <v>496</v>
      </c>
      <c r="J92" s="14" t="s">
        <v>16</v>
      </c>
      <c r="K92" s="14" t="s">
        <v>514</v>
      </c>
      <c r="L92" s="14" t="s">
        <v>596</v>
      </c>
      <c r="M92" s="14" t="s">
        <v>593</v>
      </c>
      <c r="N92" s="2" t="s">
        <v>86</v>
      </c>
      <c r="O92" s="2" t="s">
        <v>86</v>
      </c>
      <c r="P92" s="2" t="s">
        <v>659</v>
      </c>
      <c r="Q92" s="2" t="s">
        <v>605</v>
      </c>
      <c r="R92" s="4">
        <v>1754</v>
      </c>
      <c r="S92" s="4">
        <v>0</v>
      </c>
      <c r="T92" s="4">
        <f t="shared" si="7"/>
        <v>1754</v>
      </c>
      <c r="U92" s="15">
        <v>0.499</v>
      </c>
      <c r="V92" s="4">
        <f t="shared" si="8"/>
        <v>0.251</v>
      </c>
      <c r="W92" s="4">
        <f t="shared" si="6"/>
        <v>1456.5948175598633</v>
      </c>
      <c r="X92" s="15">
        <v>2495402.7999999998</v>
      </c>
      <c r="Y92" s="14" t="s">
        <v>593</v>
      </c>
      <c r="Z92" s="14" t="s">
        <v>593</v>
      </c>
      <c r="AA92" s="14" t="s">
        <v>593</v>
      </c>
      <c r="AB92" s="14" t="s">
        <v>593</v>
      </c>
      <c r="AD92" s="15">
        <v>2554867.31</v>
      </c>
      <c r="AE92" s="23">
        <f t="shared" si="9"/>
        <v>2554867.31</v>
      </c>
      <c r="AF92" s="4" t="s">
        <v>623</v>
      </c>
      <c r="AG92" s="24"/>
      <c r="AH92" s="24"/>
      <c r="AI92" s="32"/>
      <c r="AJ92" s="35"/>
      <c r="AK92" s="33"/>
      <c r="AL92" s="35"/>
      <c r="AM92" s="33"/>
      <c r="AN92" s="35"/>
      <c r="AO92" s="36"/>
      <c r="AP92" s="27" t="str">
        <f t="shared" si="10"/>
        <v xml:space="preserve"> </v>
      </c>
      <c r="AR92" s="36" t="s">
        <v>659</v>
      </c>
      <c r="AS92" s="36" t="s">
        <v>659</v>
      </c>
      <c r="AT92" s="36" t="s">
        <v>659</v>
      </c>
      <c r="AU92" s="36" t="s">
        <v>659</v>
      </c>
      <c r="AV92" s="36" t="s">
        <v>659</v>
      </c>
      <c r="AW92" s="36" t="s">
        <v>659</v>
      </c>
      <c r="AX92" s="36" t="s">
        <v>659</v>
      </c>
      <c r="AY92" s="36" t="s">
        <v>659</v>
      </c>
      <c r="AZ92" s="36" t="s">
        <v>659</v>
      </c>
      <c r="BA92" s="36" t="s">
        <v>659</v>
      </c>
      <c r="BB92" s="36"/>
    </row>
    <row r="93" spans="1:54" s="51" customFormat="1" ht="37.5" hidden="1" customHeight="1" x14ac:dyDescent="0.25">
      <c r="A93" s="2">
        <v>914</v>
      </c>
      <c r="B93" s="3" t="s">
        <v>27</v>
      </c>
      <c r="C93" s="81" t="s">
        <v>188</v>
      </c>
      <c r="D93" s="14" t="s">
        <v>943</v>
      </c>
      <c r="E93" s="14" t="s">
        <v>549</v>
      </c>
      <c r="F93" s="14">
        <v>10328767374</v>
      </c>
      <c r="G93" s="14" t="s">
        <v>92</v>
      </c>
      <c r="H93" s="14" t="s">
        <v>674</v>
      </c>
      <c r="I93" s="14" t="s">
        <v>497</v>
      </c>
      <c r="J93" s="14" t="s">
        <v>21</v>
      </c>
      <c r="K93" s="14" t="s">
        <v>514</v>
      </c>
      <c r="L93" s="14" t="s">
        <v>596</v>
      </c>
      <c r="M93" s="14" t="s">
        <v>593</v>
      </c>
      <c r="N93" s="2" t="s">
        <v>19</v>
      </c>
      <c r="O93" s="2" t="s">
        <v>19</v>
      </c>
      <c r="P93" s="2" t="s">
        <v>649</v>
      </c>
      <c r="Q93" s="2" t="s">
        <v>515</v>
      </c>
      <c r="R93" s="4">
        <v>1375</v>
      </c>
      <c r="S93" s="4">
        <v>0</v>
      </c>
      <c r="T93" s="4">
        <f t="shared" si="7"/>
        <v>1375</v>
      </c>
      <c r="U93" s="15">
        <v>0.33700000000000002</v>
      </c>
      <c r="V93" s="4">
        <f t="shared" si="8"/>
        <v>0.19600000000000001</v>
      </c>
      <c r="W93" s="4">
        <f t="shared" si="6"/>
        <v>2675.4312290909093</v>
      </c>
      <c r="X93" s="15">
        <v>4179753</v>
      </c>
      <c r="Y93" s="14" t="s">
        <v>593</v>
      </c>
      <c r="Z93" s="14" t="s">
        <v>593</v>
      </c>
      <c r="AA93" s="14" t="s">
        <v>593</v>
      </c>
      <c r="AB93" s="14" t="s">
        <v>593</v>
      </c>
      <c r="AD93" s="15">
        <v>3678717.94</v>
      </c>
      <c r="AE93" s="23">
        <f t="shared" si="9"/>
        <v>3678717.94</v>
      </c>
      <c r="AF93" s="4" t="s">
        <v>623</v>
      </c>
      <c r="AG93" s="24"/>
      <c r="AH93" s="24"/>
      <c r="AI93" s="32"/>
      <c r="AJ93" s="35"/>
      <c r="AK93" s="33"/>
      <c r="AL93" s="35"/>
      <c r="AM93" s="33"/>
      <c r="AN93" s="35"/>
      <c r="AO93" s="36"/>
      <c r="AP93" s="27" t="str">
        <f t="shared" si="10"/>
        <v xml:space="preserve"> </v>
      </c>
      <c r="AR93" s="36" t="s">
        <v>659</v>
      </c>
      <c r="AS93" s="36" t="s">
        <v>659</v>
      </c>
      <c r="AT93" s="36" t="s">
        <v>659</v>
      </c>
      <c r="AU93" s="36" t="s">
        <v>659</v>
      </c>
      <c r="AV93" s="36" t="s">
        <v>659</v>
      </c>
      <c r="AW93" s="36" t="s">
        <v>659</v>
      </c>
      <c r="AX93" s="36" t="s">
        <v>659</v>
      </c>
      <c r="AY93" s="36" t="s">
        <v>659</v>
      </c>
      <c r="AZ93" s="36" t="s">
        <v>659</v>
      </c>
      <c r="BA93" s="36" t="s">
        <v>659</v>
      </c>
      <c r="BB93" s="36"/>
    </row>
    <row r="94" spans="1:54" s="51" customFormat="1" ht="37.5" hidden="1" customHeight="1" x14ac:dyDescent="0.25">
      <c r="A94" s="2">
        <v>915</v>
      </c>
      <c r="B94" s="3" t="s">
        <v>27</v>
      </c>
      <c r="C94" s="81" t="s">
        <v>189</v>
      </c>
      <c r="D94" s="14" t="s">
        <v>943</v>
      </c>
      <c r="E94" s="14" t="s">
        <v>550</v>
      </c>
      <c r="F94" s="14">
        <v>10328793014</v>
      </c>
      <c r="G94" s="14" t="s">
        <v>92</v>
      </c>
      <c r="H94" s="14" t="s">
        <v>679</v>
      </c>
      <c r="I94" s="14" t="s">
        <v>498</v>
      </c>
      <c r="J94" s="14" t="s">
        <v>16</v>
      </c>
      <c r="K94" s="14" t="s">
        <v>514</v>
      </c>
      <c r="L94" s="14" t="s">
        <v>596</v>
      </c>
      <c r="M94" s="14" t="s">
        <v>593</v>
      </c>
      <c r="N94" s="2" t="s">
        <v>86</v>
      </c>
      <c r="O94" s="2" t="s">
        <v>86</v>
      </c>
      <c r="P94" s="2" t="s">
        <v>659</v>
      </c>
      <c r="Q94" s="2" t="s">
        <v>605</v>
      </c>
      <c r="R94" s="4">
        <v>30070.5</v>
      </c>
      <c r="S94" s="4">
        <v>0</v>
      </c>
      <c r="T94" s="4">
        <f t="shared" si="7"/>
        <v>30070.5</v>
      </c>
      <c r="U94" s="15">
        <v>4.5670000000000002</v>
      </c>
      <c r="V94" s="4">
        <f t="shared" si="8"/>
        <v>4.2960000000000003</v>
      </c>
      <c r="W94" s="4">
        <f t="shared" si="6"/>
        <v>1315.7198017991054</v>
      </c>
      <c r="X94" s="15">
        <v>53881629.200000003</v>
      </c>
      <c r="Y94" s="14" t="s">
        <v>593</v>
      </c>
      <c r="Z94" s="14" t="s">
        <v>593</v>
      </c>
      <c r="AA94" s="14" t="s">
        <v>593</v>
      </c>
      <c r="AB94" s="14" t="s">
        <v>593</v>
      </c>
      <c r="AD94" s="15">
        <v>39564352.299999997</v>
      </c>
      <c r="AE94" s="23">
        <f t="shared" si="9"/>
        <v>39564352.299999997</v>
      </c>
      <c r="AF94" s="4" t="s">
        <v>623</v>
      </c>
      <c r="AG94" s="24"/>
      <c r="AH94" s="24"/>
      <c r="AI94" s="32"/>
      <c r="AJ94" s="35"/>
      <c r="AK94" s="33"/>
      <c r="AL94" s="35"/>
      <c r="AM94" s="33"/>
      <c r="AN94" s="35"/>
      <c r="AO94" s="36"/>
      <c r="AP94" s="27" t="str">
        <f t="shared" si="10"/>
        <v xml:space="preserve"> </v>
      </c>
      <c r="AR94" s="36" t="s">
        <v>659</v>
      </c>
      <c r="AS94" s="36" t="s">
        <v>659</v>
      </c>
      <c r="AT94" s="36" t="s">
        <v>659</v>
      </c>
      <c r="AU94" s="36" t="s">
        <v>659</v>
      </c>
      <c r="AV94" s="36" t="s">
        <v>659</v>
      </c>
      <c r="AW94" s="36" t="s">
        <v>659</v>
      </c>
      <c r="AX94" s="36" t="s">
        <v>659</v>
      </c>
      <c r="AY94" s="36" t="s">
        <v>659</v>
      </c>
      <c r="AZ94" s="36" t="s">
        <v>659</v>
      </c>
      <c r="BA94" s="36" t="s">
        <v>659</v>
      </c>
      <c r="BB94" s="36"/>
    </row>
    <row r="95" spans="1:54" s="51" customFormat="1" ht="37.5" hidden="1" customHeight="1" x14ac:dyDescent="0.25">
      <c r="A95" s="2">
        <v>916</v>
      </c>
      <c r="B95" s="3" t="s">
        <v>27</v>
      </c>
      <c r="C95" s="81" t="s">
        <v>190</v>
      </c>
      <c r="D95" s="14" t="s">
        <v>943</v>
      </c>
      <c r="E95" s="14" t="s">
        <v>551</v>
      </c>
      <c r="F95" s="14">
        <v>10328799734</v>
      </c>
      <c r="G95" s="14" t="s">
        <v>92</v>
      </c>
      <c r="H95" s="14" t="s">
        <v>626</v>
      </c>
      <c r="I95" s="14" t="s">
        <v>627</v>
      </c>
      <c r="J95" s="14" t="s">
        <v>21</v>
      </c>
      <c r="K95" s="14" t="s">
        <v>514</v>
      </c>
      <c r="L95" s="14" t="s">
        <v>596</v>
      </c>
      <c r="M95" s="14" t="s">
        <v>593</v>
      </c>
      <c r="N95" s="2" t="s">
        <v>19</v>
      </c>
      <c r="O95" s="2" t="s">
        <v>19</v>
      </c>
      <c r="P95" s="2" t="s">
        <v>649</v>
      </c>
      <c r="Q95" s="2" t="s">
        <v>515</v>
      </c>
      <c r="R95" s="4">
        <v>1680</v>
      </c>
      <c r="S95" s="4">
        <v>0</v>
      </c>
      <c r="T95" s="4">
        <f t="shared" si="7"/>
        <v>1680</v>
      </c>
      <c r="U95" s="15">
        <v>0.38100000000000001</v>
      </c>
      <c r="V95" s="4">
        <f t="shared" si="8"/>
        <v>0.24</v>
      </c>
      <c r="W95" s="4">
        <f t="shared" si="6"/>
        <v>1682.8452261904761</v>
      </c>
      <c r="X95" s="15">
        <v>3713147.5</v>
      </c>
      <c r="Y95" s="14" t="s">
        <v>593</v>
      </c>
      <c r="Z95" s="14" t="s">
        <v>593</v>
      </c>
      <c r="AA95" s="14" t="s">
        <v>593</v>
      </c>
      <c r="AB95" s="14" t="s">
        <v>593</v>
      </c>
      <c r="AD95" s="15">
        <v>2827179.98</v>
      </c>
      <c r="AE95" s="23">
        <f t="shared" si="9"/>
        <v>2827179.98</v>
      </c>
      <c r="AF95" s="4" t="s">
        <v>623</v>
      </c>
      <c r="AG95" s="24"/>
      <c r="AH95" s="24"/>
      <c r="AI95" s="32"/>
      <c r="AJ95" s="35"/>
      <c r="AK95" s="33"/>
      <c r="AL95" s="35"/>
      <c r="AM95" s="33"/>
      <c r="AN95" s="35"/>
      <c r="AO95" s="36"/>
      <c r="AP95" s="27" t="str">
        <f t="shared" si="10"/>
        <v xml:space="preserve"> </v>
      </c>
      <c r="AR95" s="36" t="s">
        <v>659</v>
      </c>
      <c r="AS95" s="36" t="s">
        <v>659</v>
      </c>
      <c r="AT95" s="36" t="s">
        <v>659</v>
      </c>
      <c r="AU95" s="36" t="s">
        <v>659</v>
      </c>
      <c r="AV95" s="36" t="s">
        <v>659</v>
      </c>
      <c r="AW95" s="36" t="s">
        <v>659</v>
      </c>
      <c r="AX95" s="36" t="s">
        <v>659</v>
      </c>
      <c r="AY95" s="36" t="s">
        <v>659</v>
      </c>
      <c r="AZ95" s="36" t="s">
        <v>659</v>
      </c>
      <c r="BA95" s="36" t="s">
        <v>659</v>
      </c>
      <c r="BB95" s="36"/>
    </row>
    <row r="96" spans="1:54" s="51" customFormat="1" ht="37.5" hidden="1" customHeight="1" x14ac:dyDescent="0.25">
      <c r="A96" s="2">
        <v>917</v>
      </c>
      <c r="B96" s="3" t="s">
        <v>27</v>
      </c>
      <c r="C96" s="81" t="s">
        <v>631</v>
      </c>
      <c r="D96" s="14" t="s">
        <v>943</v>
      </c>
      <c r="E96" s="14" t="s">
        <v>552</v>
      </c>
      <c r="F96" s="14">
        <v>10328801234</v>
      </c>
      <c r="G96" s="14" t="s">
        <v>92</v>
      </c>
      <c r="H96" s="14" t="s">
        <v>624</v>
      </c>
      <c r="I96" s="14" t="s">
        <v>625</v>
      </c>
      <c r="J96" s="14" t="s">
        <v>21</v>
      </c>
      <c r="K96" s="14" t="s">
        <v>514</v>
      </c>
      <c r="L96" s="14" t="s">
        <v>596</v>
      </c>
      <c r="M96" s="14" t="s">
        <v>593</v>
      </c>
      <c r="N96" s="2" t="s">
        <v>19</v>
      </c>
      <c r="O96" s="2" t="s">
        <v>19</v>
      </c>
      <c r="P96" s="2" t="s">
        <v>649</v>
      </c>
      <c r="Q96" s="2" t="s">
        <v>515</v>
      </c>
      <c r="R96" s="4">
        <v>751.7</v>
      </c>
      <c r="S96" s="4">
        <v>0</v>
      </c>
      <c r="T96" s="4">
        <f t="shared" si="7"/>
        <v>751.7</v>
      </c>
      <c r="U96" s="15">
        <v>0.13</v>
      </c>
      <c r="V96" s="4">
        <f t="shared" si="8"/>
        <v>0.107</v>
      </c>
      <c r="W96" s="4">
        <f t="shared" si="6"/>
        <v>2176.6469868298523</v>
      </c>
      <c r="X96" s="15">
        <v>1618800</v>
      </c>
      <c r="Y96" s="14" t="s">
        <v>593</v>
      </c>
      <c r="Z96" s="14" t="s">
        <v>593</v>
      </c>
      <c r="AA96" s="14" t="s">
        <v>593</v>
      </c>
      <c r="AB96" s="14" t="s">
        <v>593</v>
      </c>
      <c r="AD96" s="15">
        <v>1636185.54</v>
      </c>
      <c r="AE96" s="23">
        <f t="shared" si="9"/>
        <v>1636185.54</v>
      </c>
      <c r="AF96" s="4" t="s">
        <v>623</v>
      </c>
      <c r="AG96" s="24"/>
      <c r="AH96" s="24"/>
      <c r="AI96" s="26"/>
      <c r="AJ96" s="35"/>
      <c r="AK96" s="33"/>
      <c r="AL96" s="35"/>
      <c r="AM96" s="33"/>
      <c r="AN96" s="35"/>
      <c r="AO96" s="36"/>
      <c r="AP96" s="27" t="str">
        <f t="shared" si="10"/>
        <v xml:space="preserve"> </v>
      </c>
      <c r="AR96" s="36" t="s">
        <v>659</v>
      </c>
      <c r="AS96" s="36" t="s">
        <v>659</v>
      </c>
      <c r="AT96" s="36" t="s">
        <v>659</v>
      </c>
      <c r="AU96" s="36" t="s">
        <v>659</v>
      </c>
      <c r="AV96" s="36" t="s">
        <v>659</v>
      </c>
      <c r="AW96" s="36" t="s">
        <v>659</v>
      </c>
      <c r="AX96" s="36" t="s">
        <v>659</v>
      </c>
      <c r="AY96" s="36" t="s">
        <v>659</v>
      </c>
      <c r="AZ96" s="36" t="s">
        <v>659</v>
      </c>
      <c r="BA96" s="36" t="s">
        <v>659</v>
      </c>
      <c r="BB96" s="36"/>
    </row>
    <row r="97" spans="1:54" s="51" customFormat="1" ht="37.5" hidden="1" customHeight="1" x14ac:dyDescent="0.25">
      <c r="A97" s="2">
        <v>918</v>
      </c>
      <c r="B97" s="3" t="s">
        <v>27</v>
      </c>
      <c r="C97" s="81" t="s">
        <v>191</v>
      </c>
      <c r="D97" s="14" t="s">
        <v>943</v>
      </c>
      <c r="E97" s="14" t="s">
        <v>553</v>
      </c>
      <c r="F97" s="14">
        <v>10328805854</v>
      </c>
      <c r="G97" s="14" t="s">
        <v>92</v>
      </c>
      <c r="H97" s="14" t="s">
        <v>675</v>
      </c>
      <c r="I97" s="14" t="s">
        <v>676</v>
      </c>
      <c r="J97" s="14" t="s">
        <v>21</v>
      </c>
      <c r="K97" s="14" t="s">
        <v>514</v>
      </c>
      <c r="L97" s="14" t="s">
        <v>596</v>
      </c>
      <c r="M97" s="14" t="s">
        <v>593</v>
      </c>
      <c r="N97" s="2" t="s">
        <v>19</v>
      </c>
      <c r="O97" s="2" t="s">
        <v>19</v>
      </c>
      <c r="P97" s="2" t="s">
        <v>649</v>
      </c>
      <c r="Q97" s="2" t="s">
        <v>515</v>
      </c>
      <c r="R97" s="4">
        <v>2369.81</v>
      </c>
      <c r="S97" s="4">
        <v>0</v>
      </c>
      <c r="T97" s="4">
        <f t="shared" si="7"/>
        <v>2369.81</v>
      </c>
      <c r="U97" s="15">
        <v>0.36</v>
      </c>
      <c r="V97" s="4">
        <f t="shared" si="8"/>
        <v>0.33900000000000002</v>
      </c>
      <c r="W97" s="4">
        <f t="shared" si="6"/>
        <v>2595.0613593494841</v>
      </c>
      <c r="X97" s="15">
        <v>5000000</v>
      </c>
      <c r="Y97" s="14" t="s">
        <v>593</v>
      </c>
      <c r="Z97" s="14" t="s">
        <v>593</v>
      </c>
      <c r="AA97" s="14" t="s">
        <v>593</v>
      </c>
      <c r="AB97" s="14" t="s">
        <v>593</v>
      </c>
      <c r="AD97" s="23">
        <v>6149802.3600000003</v>
      </c>
      <c r="AE97" s="23">
        <f t="shared" si="9"/>
        <v>6149802.3600000003</v>
      </c>
      <c r="AF97" s="4" t="s">
        <v>623</v>
      </c>
      <c r="AG97" s="24"/>
      <c r="AH97" s="24"/>
      <c r="AI97" s="26"/>
      <c r="AJ97" s="24"/>
      <c r="AK97" s="33"/>
      <c r="AL97" s="24"/>
      <c r="AM97" s="23"/>
      <c r="AN97" s="24"/>
      <c r="AO97" s="25"/>
      <c r="AP97" s="27" t="str">
        <f t="shared" si="10"/>
        <v xml:space="preserve"> </v>
      </c>
      <c r="AR97" s="36" t="s">
        <v>659</v>
      </c>
      <c r="AS97" s="36" t="s">
        <v>659</v>
      </c>
      <c r="AT97" s="36" t="s">
        <v>659</v>
      </c>
      <c r="AU97" s="36" t="s">
        <v>659</v>
      </c>
      <c r="AV97" s="36" t="s">
        <v>659</v>
      </c>
      <c r="AW97" s="36" t="s">
        <v>659</v>
      </c>
      <c r="AX97" s="36" t="s">
        <v>659</v>
      </c>
      <c r="AY97" s="36" t="s">
        <v>659</v>
      </c>
      <c r="AZ97" s="36" t="s">
        <v>659</v>
      </c>
      <c r="BA97" s="36" t="s">
        <v>659</v>
      </c>
      <c r="BB97" s="36"/>
    </row>
    <row r="98" spans="1:54" s="51" customFormat="1" ht="37.5" hidden="1" customHeight="1" x14ac:dyDescent="0.25">
      <c r="A98" s="2">
        <v>919</v>
      </c>
      <c r="B98" s="3" t="s">
        <v>27</v>
      </c>
      <c r="C98" s="81" t="s">
        <v>192</v>
      </c>
      <c r="D98" s="14" t="s">
        <v>943</v>
      </c>
      <c r="E98" s="14" t="s">
        <v>554</v>
      </c>
      <c r="F98" s="14">
        <v>10328816414</v>
      </c>
      <c r="G98" s="14" t="s">
        <v>92</v>
      </c>
      <c r="H98" s="14" t="s">
        <v>680</v>
      </c>
      <c r="I98" s="14" t="s">
        <v>681</v>
      </c>
      <c r="J98" s="14" t="s">
        <v>21</v>
      </c>
      <c r="K98" s="14" t="s">
        <v>514</v>
      </c>
      <c r="L98" s="14" t="s">
        <v>596</v>
      </c>
      <c r="M98" s="14" t="s">
        <v>593</v>
      </c>
      <c r="N98" s="2" t="s">
        <v>19</v>
      </c>
      <c r="O98" s="2" t="s">
        <v>19</v>
      </c>
      <c r="P98" s="2" t="s">
        <v>649</v>
      </c>
      <c r="Q98" s="2" t="s">
        <v>515</v>
      </c>
      <c r="R98" s="4">
        <v>3686</v>
      </c>
      <c r="S98" s="4">
        <v>0</v>
      </c>
      <c r="T98" s="4">
        <f t="shared" si="7"/>
        <v>3686</v>
      </c>
      <c r="U98" s="15">
        <v>0.76500000000000001</v>
      </c>
      <c r="V98" s="4">
        <f t="shared" si="8"/>
        <v>0.52700000000000002</v>
      </c>
      <c r="W98" s="4">
        <f t="shared" si="6"/>
        <v>2391.0814243081932</v>
      </c>
      <c r="X98" s="15">
        <v>6405000</v>
      </c>
      <c r="Y98" s="14" t="s">
        <v>593</v>
      </c>
      <c r="Z98" s="14" t="s">
        <v>593</v>
      </c>
      <c r="AA98" s="14" t="s">
        <v>593</v>
      </c>
      <c r="AB98" s="14" t="s">
        <v>593</v>
      </c>
      <c r="AD98" s="4">
        <v>8813526.1300000008</v>
      </c>
      <c r="AE98" s="23">
        <f t="shared" si="9"/>
        <v>8813526.1300000008</v>
      </c>
      <c r="AF98" s="4" t="s">
        <v>623</v>
      </c>
      <c r="AG98" s="24"/>
      <c r="AH98" s="24"/>
      <c r="AI98" s="26"/>
      <c r="AJ98" s="35"/>
      <c r="AK98" s="15"/>
      <c r="AL98" s="35"/>
      <c r="AM98" s="15"/>
      <c r="AN98" s="35"/>
      <c r="AO98" s="36"/>
      <c r="AP98" s="27" t="str">
        <f t="shared" si="10"/>
        <v xml:space="preserve"> </v>
      </c>
      <c r="AR98" s="36" t="s">
        <v>659</v>
      </c>
      <c r="AS98" s="36" t="s">
        <v>659</v>
      </c>
      <c r="AT98" s="36" t="s">
        <v>659</v>
      </c>
      <c r="AU98" s="36" t="s">
        <v>659</v>
      </c>
      <c r="AV98" s="36" t="s">
        <v>659</v>
      </c>
      <c r="AW98" s="36" t="s">
        <v>659</v>
      </c>
      <c r="AX98" s="36" t="s">
        <v>659</v>
      </c>
      <c r="AY98" s="36" t="s">
        <v>659</v>
      </c>
      <c r="AZ98" s="36" t="s">
        <v>659</v>
      </c>
      <c r="BA98" s="36" t="s">
        <v>659</v>
      </c>
      <c r="BB98" s="36"/>
    </row>
    <row r="99" spans="1:54" s="51" customFormat="1" ht="37.5" hidden="1" customHeight="1" x14ac:dyDescent="0.25">
      <c r="A99" s="2">
        <v>920</v>
      </c>
      <c r="B99" s="3" t="s">
        <v>27</v>
      </c>
      <c r="C99" s="81" t="s">
        <v>193</v>
      </c>
      <c r="D99" s="14" t="s">
        <v>943</v>
      </c>
      <c r="E99" s="14" t="s">
        <v>555</v>
      </c>
      <c r="F99" s="14">
        <v>10328821134</v>
      </c>
      <c r="G99" s="14" t="s">
        <v>92</v>
      </c>
      <c r="H99" s="14" t="s">
        <v>633</v>
      </c>
      <c r="I99" s="14" t="s">
        <v>632</v>
      </c>
      <c r="J99" s="14" t="s">
        <v>21</v>
      </c>
      <c r="K99" s="14" t="s">
        <v>514</v>
      </c>
      <c r="L99" s="14" t="s">
        <v>596</v>
      </c>
      <c r="M99" s="14" t="s">
        <v>593</v>
      </c>
      <c r="N99" s="2" t="s">
        <v>19</v>
      </c>
      <c r="O99" s="2" t="s">
        <v>19</v>
      </c>
      <c r="P99" s="2" t="s">
        <v>649</v>
      </c>
      <c r="Q99" s="2" t="s">
        <v>592</v>
      </c>
      <c r="R99" s="4">
        <v>1152</v>
      </c>
      <c r="S99" s="4">
        <v>0</v>
      </c>
      <c r="T99" s="4">
        <f t="shared" si="7"/>
        <v>1152</v>
      </c>
      <c r="U99" s="15">
        <v>7.2999999999999995E-2</v>
      </c>
      <c r="V99" s="4">
        <f t="shared" si="8"/>
        <v>0.16500000000000001</v>
      </c>
      <c r="W99" s="4">
        <f t="shared" si="6"/>
        <v>1832.3777690972222</v>
      </c>
      <c r="X99" s="15">
        <v>1877920</v>
      </c>
      <c r="Y99" s="14" t="s">
        <v>593</v>
      </c>
      <c r="Z99" s="14" t="s">
        <v>593</v>
      </c>
      <c r="AA99" s="14" t="s">
        <v>593</v>
      </c>
      <c r="AB99" s="14" t="s">
        <v>593</v>
      </c>
      <c r="AD99" s="4">
        <v>2110899.19</v>
      </c>
      <c r="AE99" s="23">
        <f t="shared" si="9"/>
        <v>2110899.19</v>
      </c>
      <c r="AF99" s="4" t="s">
        <v>623</v>
      </c>
      <c r="AG99" s="24"/>
      <c r="AH99" s="24"/>
      <c r="AI99" s="32"/>
      <c r="AJ99" s="30"/>
      <c r="AK99" s="15"/>
      <c r="AL99" s="35"/>
      <c r="AM99" s="15"/>
      <c r="AN99" s="35"/>
      <c r="AO99" s="2"/>
      <c r="AP99" s="27" t="str">
        <f t="shared" si="10"/>
        <v xml:space="preserve"> </v>
      </c>
      <c r="AR99" s="36" t="s">
        <v>659</v>
      </c>
      <c r="AS99" s="36" t="s">
        <v>659</v>
      </c>
      <c r="AT99" s="36" t="s">
        <v>659</v>
      </c>
      <c r="AU99" s="36" t="s">
        <v>659</v>
      </c>
      <c r="AV99" s="36" t="s">
        <v>659</v>
      </c>
      <c r="AW99" s="36" t="s">
        <v>659</v>
      </c>
      <c r="AX99" s="36" t="s">
        <v>659</v>
      </c>
      <c r="AY99" s="36" t="s">
        <v>659</v>
      </c>
      <c r="AZ99" s="36" t="s">
        <v>659</v>
      </c>
      <c r="BA99" s="36" t="s">
        <v>659</v>
      </c>
      <c r="BB99" s="36"/>
    </row>
    <row r="100" spans="1:54" s="51" customFormat="1" ht="37.5" hidden="1" customHeight="1" x14ac:dyDescent="0.25">
      <c r="A100" s="2">
        <v>921</v>
      </c>
      <c r="B100" s="3" t="s">
        <v>27</v>
      </c>
      <c r="C100" s="81" t="s">
        <v>194</v>
      </c>
      <c r="D100" s="14" t="s">
        <v>943</v>
      </c>
      <c r="E100" s="14" t="s">
        <v>556</v>
      </c>
      <c r="F100" s="14">
        <v>10328834114</v>
      </c>
      <c r="G100" s="14" t="s">
        <v>92</v>
      </c>
      <c r="H100" s="14" t="s">
        <v>672</v>
      </c>
      <c r="I100" s="14" t="s">
        <v>673</v>
      </c>
      <c r="J100" s="14" t="s">
        <v>21</v>
      </c>
      <c r="K100" s="14" t="s">
        <v>514</v>
      </c>
      <c r="L100" s="14" t="s">
        <v>596</v>
      </c>
      <c r="M100" s="14" t="s">
        <v>593</v>
      </c>
      <c r="N100" s="2" t="s">
        <v>19</v>
      </c>
      <c r="O100" s="2" t="s">
        <v>19</v>
      </c>
      <c r="P100" s="2" t="s">
        <v>649</v>
      </c>
      <c r="Q100" s="2" t="s">
        <v>515</v>
      </c>
      <c r="R100" s="4">
        <v>2876</v>
      </c>
      <c r="S100" s="4">
        <v>138</v>
      </c>
      <c r="T100" s="4">
        <f t="shared" si="7"/>
        <v>3014</v>
      </c>
      <c r="U100" s="15">
        <v>0.45900000000000002</v>
      </c>
      <c r="V100" s="4">
        <f t="shared" si="8"/>
        <v>0.43099999999999999</v>
      </c>
      <c r="W100" s="4">
        <f t="shared" si="6"/>
        <v>1798.6914863968148</v>
      </c>
      <c r="X100" s="15">
        <v>9561252.5</v>
      </c>
      <c r="Y100" s="14" t="s">
        <v>593</v>
      </c>
      <c r="Z100" s="14" t="s">
        <v>593</v>
      </c>
      <c r="AA100" s="14" t="s">
        <v>593</v>
      </c>
      <c r="AB100" s="14" t="s">
        <v>593</v>
      </c>
      <c r="AD100" s="4">
        <v>5421256.1399999997</v>
      </c>
      <c r="AE100" s="23">
        <f t="shared" si="9"/>
        <v>5421256.1399999997</v>
      </c>
      <c r="AF100" s="4" t="s">
        <v>623</v>
      </c>
      <c r="AG100" s="35"/>
      <c r="AH100" s="24"/>
      <c r="AI100" s="37"/>
      <c r="AJ100" s="35"/>
      <c r="AK100" s="4"/>
      <c r="AL100" s="35"/>
      <c r="AM100" s="33"/>
      <c r="AN100" s="35"/>
      <c r="AO100" s="36"/>
      <c r="AP100" s="27" t="str">
        <f t="shared" si="10"/>
        <v xml:space="preserve"> </v>
      </c>
      <c r="AR100" s="36" t="s">
        <v>659</v>
      </c>
      <c r="AS100" s="36" t="s">
        <v>659</v>
      </c>
      <c r="AT100" s="36" t="s">
        <v>659</v>
      </c>
      <c r="AU100" s="36" t="s">
        <v>659</v>
      </c>
      <c r="AV100" s="36" t="s">
        <v>659</v>
      </c>
      <c r="AW100" s="36" t="s">
        <v>659</v>
      </c>
      <c r="AX100" s="36" t="s">
        <v>659</v>
      </c>
      <c r="AY100" s="36" t="s">
        <v>659</v>
      </c>
      <c r="AZ100" s="36" t="s">
        <v>659</v>
      </c>
      <c r="BA100" s="36" t="s">
        <v>659</v>
      </c>
      <c r="BB100" s="36"/>
    </row>
    <row r="101" spans="1:54" s="51" customFormat="1" ht="37.5" hidden="1" customHeight="1" x14ac:dyDescent="0.25">
      <c r="A101" s="2">
        <v>922</v>
      </c>
      <c r="B101" s="3" t="s">
        <v>27</v>
      </c>
      <c r="C101" s="81" t="s">
        <v>195</v>
      </c>
      <c r="D101" s="14" t="s">
        <v>943</v>
      </c>
      <c r="E101" s="14" t="s">
        <v>557</v>
      </c>
      <c r="F101" s="14">
        <v>10328839534</v>
      </c>
      <c r="G101" s="14" t="s">
        <v>92</v>
      </c>
      <c r="H101" s="14" t="s">
        <v>651</v>
      </c>
      <c r="I101" s="14" t="s">
        <v>652</v>
      </c>
      <c r="J101" s="14" t="s">
        <v>16</v>
      </c>
      <c r="K101" s="14" t="s">
        <v>514</v>
      </c>
      <c r="L101" s="14" t="s">
        <v>596</v>
      </c>
      <c r="M101" s="14" t="s">
        <v>593</v>
      </c>
      <c r="N101" s="2" t="s">
        <v>86</v>
      </c>
      <c r="O101" s="2" t="s">
        <v>86</v>
      </c>
      <c r="P101" s="2" t="s">
        <v>659</v>
      </c>
      <c r="Q101" s="2" t="s">
        <v>605</v>
      </c>
      <c r="R101" s="4">
        <v>4050</v>
      </c>
      <c r="S101" s="4">
        <v>0</v>
      </c>
      <c r="T101" s="4">
        <f t="shared" si="7"/>
        <v>4050</v>
      </c>
      <c r="U101" s="15">
        <v>1.157</v>
      </c>
      <c r="V101" s="4">
        <f t="shared" si="8"/>
        <v>0.57899999999999996</v>
      </c>
      <c r="W101" s="4">
        <f t="shared" si="6"/>
        <v>1394.0157580246914</v>
      </c>
      <c r="X101" s="15">
        <v>6356689.2999999998</v>
      </c>
      <c r="Y101" s="14" t="s">
        <v>593</v>
      </c>
      <c r="Z101" s="14" t="s">
        <v>593</v>
      </c>
      <c r="AA101" s="14" t="s">
        <v>593</v>
      </c>
      <c r="AB101" s="14" t="s">
        <v>593</v>
      </c>
      <c r="AD101" s="4">
        <v>5645763.8200000003</v>
      </c>
      <c r="AE101" s="23">
        <f t="shared" si="9"/>
        <v>5645763.8200000003</v>
      </c>
      <c r="AF101" s="4" t="s">
        <v>623</v>
      </c>
      <c r="AG101" s="24"/>
      <c r="AH101" s="24"/>
      <c r="AI101" s="32"/>
      <c r="AJ101" s="30"/>
      <c r="AK101" s="15"/>
      <c r="AL101" s="35"/>
      <c r="AM101" s="33"/>
      <c r="AN101" s="35"/>
      <c r="AO101" s="2"/>
      <c r="AP101" s="27" t="str">
        <f t="shared" si="10"/>
        <v xml:space="preserve"> </v>
      </c>
      <c r="AR101" s="36" t="s">
        <v>659</v>
      </c>
      <c r="AS101" s="36" t="s">
        <v>659</v>
      </c>
      <c r="AT101" s="36" t="s">
        <v>659</v>
      </c>
      <c r="AU101" s="36" t="s">
        <v>659</v>
      </c>
      <c r="AV101" s="36" t="s">
        <v>659</v>
      </c>
      <c r="AW101" s="36" t="s">
        <v>659</v>
      </c>
      <c r="AX101" s="36" t="s">
        <v>659</v>
      </c>
      <c r="AY101" s="36" t="s">
        <v>659</v>
      </c>
      <c r="AZ101" s="36" t="s">
        <v>659</v>
      </c>
      <c r="BA101" s="36" t="s">
        <v>659</v>
      </c>
      <c r="BB101" s="36"/>
    </row>
    <row r="102" spans="1:54" s="51" customFormat="1" ht="37.5" hidden="1" customHeight="1" x14ac:dyDescent="0.25">
      <c r="A102" s="2">
        <v>923</v>
      </c>
      <c r="B102" s="3" t="s">
        <v>27</v>
      </c>
      <c r="C102" s="81" t="s">
        <v>196</v>
      </c>
      <c r="D102" s="14" t="s">
        <v>943</v>
      </c>
      <c r="E102" s="14" t="s">
        <v>558</v>
      </c>
      <c r="F102" s="14">
        <v>10328857414</v>
      </c>
      <c r="G102" s="14" t="s">
        <v>92</v>
      </c>
      <c r="H102" s="14" t="s">
        <v>499</v>
      </c>
      <c r="I102" s="14" t="s">
        <v>500</v>
      </c>
      <c r="J102" s="14" t="s">
        <v>16</v>
      </c>
      <c r="K102" s="14" t="s">
        <v>514</v>
      </c>
      <c r="L102" s="14" t="s">
        <v>596</v>
      </c>
      <c r="M102" s="14" t="s">
        <v>593</v>
      </c>
      <c r="N102" s="2" t="s">
        <v>86</v>
      </c>
      <c r="O102" s="2" t="s">
        <v>29</v>
      </c>
      <c r="P102" s="2" t="s">
        <v>659</v>
      </c>
      <c r="Q102" s="2" t="s">
        <v>515</v>
      </c>
      <c r="R102" s="4">
        <v>1460</v>
      </c>
      <c r="S102" s="4">
        <v>0</v>
      </c>
      <c r="T102" s="4">
        <f t="shared" si="7"/>
        <v>1460</v>
      </c>
      <c r="U102" s="15">
        <v>0.33</v>
      </c>
      <c r="V102" s="4">
        <f t="shared" si="8"/>
        <v>0.20899999999999999</v>
      </c>
      <c r="W102" s="4">
        <f t="shared" si="6"/>
        <v>1504.836404109589</v>
      </c>
      <c r="X102" s="15">
        <v>4325000</v>
      </c>
      <c r="Y102" s="14" t="s">
        <v>593</v>
      </c>
      <c r="Z102" s="14" t="s">
        <v>593</v>
      </c>
      <c r="AA102" s="14" t="s">
        <v>593</v>
      </c>
      <c r="AB102" s="14" t="s">
        <v>593</v>
      </c>
      <c r="AD102" s="4">
        <v>2197061.15</v>
      </c>
      <c r="AE102" s="23">
        <f t="shared" si="9"/>
        <v>2197061.15</v>
      </c>
      <c r="AF102" s="4" t="s">
        <v>623</v>
      </c>
      <c r="AG102" s="24"/>
      <c r="AH102" s="24"/>
      <c r="AI102" s="32"/>
      <c r="AJ102" s="30"/>
      <c r="AK102" s="15"/>
      <c r="AL102" s="35"/>
      <c r="AM102" s="33"/>
      <c r="AN102" s="35"/>
      <c r="AO102" s="2"/>
      <c r="AP102" s="27" t="str">
        <f t="shared" si="10"/>
        <v xml:space="preserve"> </v>
      </c>
      <c r="AR102" s="36" t="s">
        <v>659</v>
      </c>
      <c r="AS102" s="36" t="s">
        <v>659</v>
      </c>
      <c r="AT102" s="36" t="s">
        <v>659</v>
      </c>
      <c r="AU102" s="36" t="s">
        <v>659</v>
      </c>
      <c r="AV102" s="36" t="s">
        <v>659</v>
      </c>
      <c r="AW102" s="36" t="s">
        <v>659</v>
      </c>
      <c r="AX102" s="36" t="s">
        <v>659</v>
      </c>
      <c r="AY102" s="36" t="s">
        <v>659</v>
      </c>
      <c r="AZ102" s="36" t="s">
        <v>659</v>
      </c>
      <c r="BA102" s="36" t="s">
        <v>659</v>
      </c>
      <c r="BB102" s="36"/>
    </row>
    <row r="103" spans="1:54" s="51" customFormat="1" ht="37.5" hidden="1" customHeight="1" x14ac:dyDescent="0.25">
      <c r="A103" s="2">
        <v>924</v>
      </c>
      <c r="B103" s="3" t="s">
        <v>27</v>
      </c>
      <c r="C103" s="81" t="s">
        <v>197</v>
      </c>
      <c r="D103" s="14" t="s">
        <v>943</v>
      </c>
      <c r="E103" s="14" t="s">
        <v>559</v>
      </c>
      <c r="F103" s="14">
        <v>10328871674</v>
      </c>
      <c r="G103" s="14" t="s">
        <v>92</v>
      </c>
      <c r="H103" s="14" t="s">
        <v>501</v>
      </c>
      <c r="I103" s="14" t="s">
        <v>502</v>
      </c>
      <c r="J103" s="14" t="s">
        <v>16</v>
      </c>
      <c r="K103" s="14" t="s">
        <v>514</v>
      </c>
      <c r="L103" s="14" t="s">
        <v>596</v>
      </c>
      <c r="M103" s="14" t="s">
        <v>593</v>
      </c>
      <c r="N103" s="2" t="s">
        <v>19</v>
      </c>
      <c r="O103" s="2" t="s">
        <v>19</v>
      </c>
      <c r="P103" s="2" t="s">
        <v>649</v>
      </c>
      <c r="Q103" s="2" t="s">
        <v>23</v>
      </c>
      <c r="R103" s="4">
        <v>2868</v>
      </c>
      <c r="S103" s="4">
        <v>0</v>
      </c>
      <c r="T103" s="4">
        <f t="shared" si="7"/>
        <v>2868</v>
      </c>
      <c r="U103" s="15">
        <v>0.70899999999999996</v>
      </c>
      <c r="V103" s="4">
        <f t="shared" si="8"/>
        <v>0.41</v>
      </c>
      <c r="W103" s="4">
        <f t="shared" si="6"/>
        <v>2306.6869281729428</v>
      </c>
      <c r="X103" s="15">
        <v>7090000</v>
      </c>
      <c r="Y103" s="14" t="s">
        <v>593</v>
      </c>
      <c r="Z103" s="14" t="s">
        <v>593</v>
      </c>
      <c r="AA103" s="14" t="s">
        <v>593</v>
      </c>
      <c r="AB103" s="14" t="s">
        <v>593</v>
      </c>
      <c r="AD103" s="4">
        <v>6615578.1100000003</v>
      </c>
      <c r="AE103" s="23">
        <f t="shared" si="9"/>
        <v>6615578.1100000003</v>
      </c>
      <c r="AF103" s="4" t="s">
        <v>623</v>
      </c>
      <c r="AG103" s="24"/>
      <c r="AH103" s="24"/>
      <c r="AI103" s="32"/>
      <c r="AJ103" s="30"/>
      <c r="AK103" s="15"/>
      <c r="AL103" s="35"/>
      <c r="AM103" s="15"/>
      <c r="AN103" s="35"/>
      <c r="AO103" s="2"/>
      <c r="AP103" s="27" t="str">
        <f t="shared" si="10"/>
        <v xml:space="preserve"> </v>
      </c>
      <c r="AR103" s="36" t="s">
        <v>659</v>
      </c>
      <c r="AS103" s="36" t="s">
        <v>659</v>
      </c>
      <c r="AT103" s="36" t="s">
        <v>659</v>
      </c>
      <c r="AU103" s="36" t="s">
        <v>659</v>
      </c>
      <c r="AV103" s="36" t="s">
        <v>659</v>
      </c>
      <c r="AW103" s="36" t="s">
        <v>659</v>
      </c>
      <c r="AX103" s="36" t="s">
        <v>659</v>
      </c>
      <c r="AY103" s="36" t="s">
        <v>659</v>
      </c>
      <c r="AZ103" s="36" t="s">
        <v>659</v>
      </c>
      <c r="BA103" s="36" t="s">
        <v>659</v>
      </c>
      <c r="BB103" s="36"/>
    </row>
    <row r="104" spans="1:54" s="51" customFormat="1" ht="37.5" hidden="1" customHeight="1" x14ac:dyDescent="0.25">
      <c r="A104" s="2">
        <v>925</v>
      </c>
      <c r="B104" s="3" t="s">
        <v>27</v>
      </c>
      <c r="C104" s="81" t="s">
        <v>198</v>
      </c>
      <c r="D104" s="14" t="s">
        <v>943</v>
      </c>
      <c r="E104" s="14" t="s">
        <v>560</v>
      </c>
      <c r="F104" s="14">
        <v>10328876354</v>
      </c>
      <c r="G104" s="14" t="s">
        <v>92</v>
      </c>
      <c r="H104" s="14" t="s">
        <v>503</v>
      </c>
      <c r="I104" s="14" t="s">
        <v>504</v>
      </c>
      <c r="J104" s="14" t="s">
        <v>16</v>
      </c>
      <c r="K104" s="14" t="s">
        <v>514</v>
      </c>
      <c r="L104" s="14" t="s">
        <v>596</v>
      </c>
      <c r="M104" s="14" t="s">
        <v>593</v>
      </c>
      <c r="N104" s="2" t="s">
        <v>19</v>
      </c>
      <c r="O104" s="2" t="s">
        <v>19</v>
      </c>
      <c r="P104" s="2" t="s">
        <v>649</v>
      </c>
      <c r="Q104" s="2" t="s">
        <v>515</v>
      </c>
      <c r="R104" s="4">
        <v>1713</v>
      </c>
      <c r="S104" s="4">
        <v>0</v>
      </c>
      <c r="T104" s="4">
        <f t="shared" si="7"/>
        <v>1713</v>
      </c>
      <c r="U104" s="15">
        <v>0.33200000000000002</v>
      </c>
      <c r="V104" s="4">
        <f t="shared" si="8"/>
        <v>0.245</v>
      </c>
      <c r="W104" s="4">
        <f t="shared" si="6"/>
        <v>1990.8882953882078</v>
      </c>
      <c r="X104" s="15">
        <v>7457117.5000000009</v>
      </c>
      <c r="Y104" s="14" t="s">
        <v>593</v>
      </c>
      <c r="Z104" s="14" t="s">
        <v>593</v>
      </c>
      <c r="AA104" s="14" t="s">
        <v>593</v>
      </c>
      <c r="AB104" s="14" t="s">
        <v>593</v>
      </c>
      <c r="AD104" s="4">
        <v>3410391.65</v>
      </c>
      <c r="AE104" s="23">
        <f t="shared" si="9"/>
        <v>3410391.65</v>
      </c>
      <c r="AF104" s="4" t="s">
        <v>623</v>
      </c>
      <c r="AG104" s="24"/>
      <c r="AH104" s="24"/>
      <c r="AI104" s="32"/>
      <c r="AJ104" s="30"/>
      <c r="AK104" s="15"/>
      <c r="AL104" s="35"/>
      <c r="AM104" s="15"/>
      <c r="AN104" s="35"/>
      <c r="AO104" s="2"/>
      <c r="AP104" s="27" t="str">
        <f t="shared" si="10"/>
        <v xml:space="preserve"> </v>
      </c>
      <c r="AR104" s="36" t="s">
        <v>659</v>
      </c>
      <c r="AS104" s="36" t="s">
        <v>659</v>
      </c>
      <c r="AT104" s="36" t="s">
        <v>659</v>
      </c>
      <c r="AU104" s="36" t="s">
        <v>659</v>
      </c>
      <c r="AV104" s="36" t="s">
        <v>659</v>
      </c>
      <c r="AW104" s="36" t="s">
        <v>659</v>
      </c>
      <c r="AX104" s="36" t="s">
        <v>659</v>
      </c>
      <c r="AY104" s="36" t="s">
        <v>659</v>
      </c>
      <c r="AZ104" s="36" t="s">
        <v>659</v>
      </c>
      <c r="BA104" s="36" t="s">
        <v>659</v>
      </c>
      <c r="BB104" s="36"/>
    </row>
    <row r="105" spans="1:54" s="51" customFormat="1" ht="37.5" hidden="1" customHeight="1" x14ac:dyDescent="0.25">
      <c r="A105" s="2">
        <v>926</v>
      </c>
      <c r="B105" s="3" t="s">
        <v>27</v>
      </c>
      <c r="C105" s="81" t="s">
        <v>199</v>
      </c>
      <c r="D105" s="14" t="s">
        <v>943</v>
      </c>
      <c r="E105" s="14" t="s">
        <v>561</v>
      </c>
      <c r="F105" s="14">
        <v>10328877574</v>
      </c>
      <c r="G105" s="14" t="s">
        <v>92</v>
      </c>
      <c r="H105" s="14" t="s">
        <v>505</v>
      </c>
      <c r="I105" s="14" t="s">
        <v>506</v>
      </c>
      <c r="J105" s="14" t="s">
        <v>16</v>
      </c>
      <c r="K105" s="14" t="s">
        <v>514</v>
      </c>
      <c r="L105" s="14" t="s">
        <v>596</v>
      </c>
      <c r="M105" s="14" t="s">
        <v>593</v>
      </c>
      <c r="N105" s="2" t="s">
        <v>19</v>
      </c>
      <c r="O105" s="2" t="s">
        <v>19</v>
      </c>
      <c r="P105" s="2" t="s">
        <v>649</v>
      </c>
      <c r="Q105" s="2" t="s">
        <v>515</v>
      </c>
      <c r="R105" s="4">
        <v>6723</v>
      </c>
      <c r="S105" s="4">
        <v>0</v>
      </c>
      <c r="T105" s="4">
        <f t="shared" si="7"/>
        <v>6723</v>
      </c>
      <c r="U105" s="15">
        <v>1.218</v>
      </c>
      <c r="V105" s="4">
        <f t="shared" si="8"/>
        <v>0.96</v>
      </c>
      <c r="W105" s="4">
        <f t="shared" si="6"/>
        <v>1926.0355020080322</v>
      </c>
      <c r="X105" s="15">
        <v>23094710</v>
      </c>
      <c r="Y105" s="14" t="s">
        <v>593</v>
      </c>
      <c r="Z105" s="14" t="s">
        <v>593</v>
      </c>
      <c r="AA105" s="14" t="s">
        <v>593</v>
      </c>
      <c r="AB105" s="14" t="s">
        <v>593</v>
      </c>
      <c r="AD105" s="4">
        <v>12948736.68</v>
      </c>
      <c r="AE105" s="23">
        <f t="shared" si="9"/>
        <v>12948736.68</v>
      </c>
      <c r="AF105" s="4" t="s">
        <v>623</v>
      </c>
      <c r="AG105" s="24"/>
      <c r="AH105" s="24"/>
      <c r="AI105" s="32"/>
      <c r="AJ105" s="35"/>
      <c r="AK105" s="15"/>
      <c r="AL105" s="35"/>
      <c r="AM105" s="15"/>
      <c r="AN105" s="35"/>
      <c r="AO105" s="36"/>
      <c r="AP105" s="27" t="str">
        <f t="shared" si="10"/>
        <v xml:space="preserve"> </v>
      </c>
      <c r="AR105" s="36" t="s">
        <v>659</v>
      </c>
      <c r="AS105" s="36" t="s">
        <v>659</v>
      </c>
      <c r="AT105" s="36" t="s">
        <v>659</v>
      </c>
      <c r="AU105" s="36" t="s">
        <v>659</v>
      </c>
      <c r="AV105" s="36" t="s">
        <v>659</v>
      </c>
      <c r="AW105" s="36" t="s">
        <v>659</v>
      </c>
      <c r="AX105" s="36" t="s">
        <v>659</v>
      </c>
      <c r="AY105" s="36" t="s">
        <v>659</v>
      </c>
      <c r="AZ105" s="36" t="s">
        <v>659</v>
      </c>
      <c r="BA105" s="36" t="s">
        <v>659</v>
      </c>
      <c r="BB105" s="36"/>
    </row>
    <row r="106" spans="1:54" s="51" customFormat="1" ht="37.5" hidden="1" customHeight="1" x14ac:dyDescent="0.25">
      <c r="A106" s="2">
        <v>927</v>
      </c>
      <c r="B106" s="3" t="s">
        <v>27</v>
      </c>
      <c r="C106" s="81" t="s">
        <v>200</v>
      </c>
      <c r="D106" s="14" t="s">
        <v>943</v>
      </c>
      <c r="E106" s="14" t="s">
        <v>562</v>
      </c>
      <c r="F106" s="14">
        <v>10328883914</v>
      </c>
      <c r="G106" s="14" t="s">
        <v>92</v>
      </c>
      <c r="H106" s="14" t="s">
        <v>683</v>
      </c>
      <c r="I106" s="14" t="s">
        <v>507</v>
      </c>
      <c r="J106" s="14" t="s">
        <v>16</v>
      </c>
      <c r="K106" s="14" t="s">
        <v>514</v>
      </c>
      <c r="L106" s="14" t="s">
        <v>596</v>
      </c>
      <c r="M106" s="14" t="s">
        <v>593</v>
      </c>
      <c r="N106" s="2" t="s">
        <v>605</v>
      </c>
      <c r="O106" s="2" t="s">
        <v>29</v>
      </c>
      <c r="P106" s="2" t="s">
        <v>659</v>
      </c>
      <c r="Q106" s="2" t="s">
        <v>515</v>
      </c>
      <c r="R106" s="4">
        <v>2118</v>
      </c>
      <c r="S106" s="4">
        <v>0</v>
      </c>
      <c r="T106" s="4">
        <f t="shared" si="7"/>
        <v>2118</v>
      </c>
      <c r="U106" s="15">
        <v>0.45</v>
      </c>
      <c r="V106" s="4">
        <f t="shared" si="8"/>
        <v>0.30299999999999999</v>
      </c>
      <c r="W106" s="4">
        <f t="shared" si="6"/>
        <v>993.16813031161473</v>
      </c>
      <c r="X106" s="15">
        <v>3660000</v>
      </c>
      <c r="Y106" s="14" t="s">
        <v>593</v>
      </c>
      <c r="Z106" s="14" t="s">
        <v>593</v>
      </c>
      <c r="AA106" s="14" t="s">
        <v>593</v>
      </c>
      <c r="AB106" s="14" t="s">
        <v>593</v>
      </c>
      <c r="AD106" s="4">
        <v>2103530.1</v>
      </c>
      <c r="AE106" s="23">
        <f t="shared" si="9"/>
        <v>2103530.1</v>
      </c>
      <c r="AF106" s="4" t="s">
        <v>623</v>
      </c>
      <c r="AG106" s="24"/>
      <c r="AH106" s="24"/>
      <c r="AI106" s="32"/>
      <c r="AJ106" s="35"/>
      <c r="AK106" s="15"/>
      <c r="AL106" s="35"/>
      <c r="AM106" s="15"/>
      <c r="AN106" s="35"/>
      <c r="AO106" s="36"/>
      <c r="AP106" s="27" t="str">
        <f t="shared" si="10"/>
        <v xml:space="preserve"> </v>
      </c>
      <c r="AR106" s="36" t="s">
        <v>659</v>
      </c>
      <c r="AS106" s="36" t="s">
        <v>659</v>
      </c>
      <c r="AT106" s="36" t="s">
        <v>659</v>
      </c>
      <c r="AU106" s="36" t="s">
        <v>659</v>
      </c>
      <c r="AV106" s="36" t="s">
        <v>659</v>
      </c>
      <c r="AW106" s="36" t="s">
        <v>659</v>
      </c>
      <c r="AX106" s="36" t="s">
        <v>659</v>
      </c>
      <c r="AY106" s="36" t="s">
        <v>659</v>
      </c>
      <c r="AZ106" s="36" t="s">
        <v>659</v>
      </c>
      <c r="BA106" s="36" t="s">
        <v>659</v>
      </c>
      <c r="BB106" s="36"/>
    </row>
    <row r="107" spans="1:54" s="51" customFormat="1" ht="37.5" hidden="1" customHeight="1" x14ac:dyDescent="0.25">
      <c r="A107" s="2">
        <v>928</v>
      </c>
      <c r="B107" s="3" t="s">
        <v>27</v>
      </c>
      <c r="C107" s="81" t="s">
        <v>201</v>
      </c>
      <c r="D107" s="14" t="s">
        <v>943</v>
      </c>
      <c r="E107" s="14" t="s">
        <v>563</v>
      </c>
      <c r="F107" s="14">
        <v>10328890694</v>
      </c>
      <c r="G107" s="14" t="s">
        <v>92</v>
      </c>
      <c r="H107" s="14" t="s">
        <v>567</v>
      </c>
      <c r="I107" s="14" t="s">
        <v>635</v>
      </c>
      <c r="J107" s="14" t="s">
        <v>16</v>
      </c>
      <c r="K107" s="14" t="s">
        <v>514</v>
      </c>
      <c r="L107" s="14" t="s">
        <v>596</v>
      </c>
      <c r="M107" s="14" t="s">
        <v>593</v>
      </c>
      <c r="N107" s="2" t="s">
        <v>19</v>
      </c>
      <c r="O107" s="2" t="s">
        <v>19</v>
      </c>
      <c r="P107" s="2" t="s">
        <v>649</v>
      </c>
      <c r="Q107" s="2" t="s">
        <v>515</v>
      </c>
      <c r="R107" s="4">
        <v>2303.25</v>
      </c>
      <c r="S107" s="4">
        <v>0</v>
      </c>
      <c r="T107" s="4">
        <f t="shared" si="7"/>
        <v>2303.25</v>
      </c>
      <c r="U107" s="15">
        <v>0.17</v>
      </c>
      <c r="V107" s="4">
        <f t="shared" si="8"/>
        <v>0.32900000000000001</v>
      </c>
      <c r="W107" s="4">
        <f t="shared" si="6"/>
        <v>1746.0974883317051</v>
      </c>
      <c r="X107" s="15">
        <v>3020000</v>
      </c>
      <c r="Y107" s="14" t="s">
        <v>593</v>
      </c>
      <c r="Z107" s="14" t="s">
        <v>593</v>
      </c>
      <c r="AA107" s="14" t="s">
        <v>593</v>
      </c>
      <c r="AB107" s="14" t="s">
        <v>593</v>
      </c>
      <c r="AD107" s="4">
        <v>4021699.04</v>
      </c>
      <c r="AE107" s="23">
        <f t="shared" si="9"/>
        <v>4021699.04</v>
      </c>
      <c r="AF107" s="4" t="s">
        <v>623</v>
      </c>
      <c r="AG107" s="24"/>
      <c r="AH107" s="24"/>
      <c r="AI107" s="32"/>
      <c r="AJ107" s="30"/>
      <c r="AK107" s="15"/>
      <c r="AL107" s="35"/>
      <c r="AM107" s="33"/>
      <c r="AN107" s="35"/>
      <c r="AO107" s="2"/>
      <c r="AP107" s="27" t="str">
        <f t="shared" si="10"/>
        <v xml:space="preserve"> </v>
      </c>
      <c r="AR107" s="36" t="s">
        <v>659</v>
      </c>
      <c r="AS107" s="36" t="s">
        <v>659</v>
      </c>
      <c r="AT107" s="36" t="s">
        <v>659</v>
      </c>
      <c r="AU107" s="36" t="s">
        <v>659</v>
      </c>
      <c r="AV107" s="36" t="s">
        <v>659</v>
      </c>
      <c r="AW107" s="36" t="s">
        <v>659</v>
      </c>
      <c r="AX107" s="36" t="s">
        <v>659</v>
      </c>
      <c r="AY107" s="36" t="s">
        <v>659</v>
      </c>
      <c r="AZ107" s="36" t="s">
        <v>659</v>
      </c>
      <c r="BA107" s="36" t="s">
        <v>659</v>
      </c>
      <c r="BB107" s="36"/>
    </row>
    <row r="108" spans="1:54" s="51" customFormat="1" ht="37.5" hidden="1" customHeight="1" x14ac:dyDescent="0.25">
      <c r="A108" s="2">
        <v>929</v>
      </c>
      <c r="B108" s="3" t="s">
        <v>27</v>
      </c>
      <c r="C108" s="81" t="s">
        <v>202</v>
      </c>
      <c r="D108" s="14" t="s">
        <v>943</v>
      </c>
      <c r="E108" s="14" t="s">
        <v>564</v>
      </c>
      <c r="F108" s="14">
        <v>10328893634</v>
      </c>
      <c r="G108" s="14" t="s">
        <v>92</v>
      </c>
      <c r="H108" s="14" t="s">
        <v>508</v>
      </c>
      <c r="I108" s="14" t="s">
        <v>509</v>
      </c>
      <c r="J108" s="14" t="s">
        <v>16</v>
      </c>
      <c r="K108" s="14" t="s">
        <v>514</v>
      </c>
      <c r="L108" s="14" t="s">
        <v>596</v>
      </c>
      <c r="M108" s="14" t="s">
        <v>593</v>
      </c>
      <c r="N108" s="2" t="s">
        <v>19</v>
      </c>
      <c r="O108" s="2" t="s">
        <v>19</v>
      </c>
      <c r="P108" s="2" t="s">
        <v>649</v>
      </c>
      <c r="Q108" s="2" t="s">
        <v>515</v>
      </c>
      <c r="R108" s="4">
        <v>1853</v>
      </c>
      <c r="S108" s="4">
        <v>0</v>
      </c>
      <c r="T108" s="4">
        <f t="shared" si="7"/>
        <v>1853</v>
      </c>
      <c r="U108" s="15">
        <v>0.48699999999999999</v>
      </c>
      <c r="V108" s="4">
        <f t="shared" si="8"/>
        <v>0.26500000000000001</v>
      </c>
      <c r="W108" s="4">
        <f t="shared" si="6"/>
        <v>2393.1881057744195</v>
      </c>
      <c r="X108" s="15">
        <v>6850000</v>
      </c>
      <c r="Y108" s="14" t="s">
        <v>593</v>
      </c>
      <c r="Z108" s="14" t="s">
        <v>593</v>
      </c>
      <c r="AA108" s="14" t="s">
        <v>593</v>
      </c>
      <c r="AB108" s="14" t="s">
        <v>593</v>
      </c>
      <c r="AD108" s="4">
        <v>4434577.5599999996</v>
      </c>
      <c r="AE108" s="23">
        <f t="shared" si="9"/>
        <v>4434577.5599999996</v>
      </c>
      <c r="AF108" s="4" t="s">
        <v>623</v>
      </c>
      <c r="AG108" s="24"/>
      <c r="AH108" s="24"/>
      <c r="AI108" s="32"/>
      <c r="AJ108" s="30"/>
      <c r="AK108" s="15"/>
      <c r="AL108" s="35"/>
      <c r="AM108" s="33"/>
      <c r="AN108" s="35"/>
      <c r="AO108" s="2"/>
      <c r="AP108" s="27" t="str">
        <f t="shared" si="10"/>
        <v xml:space="preserve"> </v>
      </c>
      <c r="AR108" s="36" t="s">
        <v>659</v>
      </c>
      <c r="AS108" s="36" t="s">
        <v>659</v>
      </c>
      <c r="AT108" s="36" t="s">
        <v>659</v>
      </c>
      <c r="AU108" s="36" t="s">
        <v>659</v>
      </c>
      <c r="AV108" s="36" t="s">
        <v>659</v>
      </c>
      <c r="AW108" s="36" t="s">
        <v>659</v>
      </c>
      <c r="AX108" s="36" t="s">
        <v>659</v>
      </c>
      <c r="AY108" s="36" t="s">
        <v>659</v>
      </c>
      <c r="AZ108" s="36" t="s">
        <v>659</v>
      </c>
      <c r="BA108" s="36" t="s">
        <v>659</v>
      </c>
      <c r="BB108" s="36"/>
    </row>
    <row r="109" spans="1:54" s="51" customFormat="1" ht="37.5" hidden="1" customHeight="1" x14ac:dyDescent="0.25">
      <c r="A109" s="2">
        <v>930</v>
      </c>
      <c r="B109" s="3" t="s">
        <v>27</v>
      </c>
      <c r="C109" s="81" t="s">
        <v>203</v>
      </c>
      <c r="D109" s="14" t="s">
        <v>943</v>
      </c>
      <c r="E109" s="14" t="s">
        <v>565</v>
      </c>
      <c r="F109" s="14">
        <v>10328911114</v>
      </c>
      <c r="G109" s="14" t="s">
        <v>92</v>
      </c>
      <c r="H109" s="14" t="s">
        <v>510</v>
      </c>
      <c r="I109" s="14" t="s">
        <v>511</v>
      </c>
      <c r="J109" s="14" t="s">
        <v>16</v>
      </c>
      <c r="K109" s="14" t="s">
        <v>18</v>
      </c>
      <c r="L109" s="14" t="s">
        <v>596</v>
      </c>
      <c r="M109" s="14" t="s">
        <v>593</v>
      </c>
      <c r="N109" s="2" t="s">
        <v>605</v>
      </c>
      <c r="O109" s="2" t="s">
        <v>19</v>
      </c>
      <c r="P109" s="2" t="s">
        <v>649</v>
      </c>
      <c r="Q109" s="2" t="s">
        <v>605</v>
      </c>
      <c r="R109" s="4">
        <v>3287</v>
      </c>
      <c r="S109" s="4">
        <v>0</v>
      </c>
      <c r="T109" s="4">
        <f t="shared" si="7"/>
        <v>3287</v>
      </c>
      <c r="U109" s="15">
        <v>0.879</v>
      </c>
      <c r="V109" s="4">
        <f t="shared" si="8"/>
        <v>0.47</v>
      </c>
      <c r="W109" s="4">
        <f t="shared" si="6"/>
        <v>3239.9005111043507</v>
      </c>
      <c r="X109" s="15">
        <v>8790000</v>
      </c>
      <c r="Y109" s="14" t="s">
        <v>593</v>
      </c>
      <c r="Z109" s="14" t="s">
        <v>593</v>
      </c>
      <c r="AA109" s="14" t="s">
        <v>593</v>
      </c>
      <c r="AB109" s="14" t="s">
        <v>593</v>
      </c>
      <c r="AD109" s="4">
        <v>10649552.98</v>
      </c>
      <c r="AE109" s="23">
        <f t="shared" si="9"/>
        <v>10649552.98</v>
      </c>
      <c r="AF109" s="4" t="s">
        <v>623</v>
      </c>
      <c r="AG109" s="24"/>
      <c r="AH109" s="24"/>
      <c r="AI109" s="32"/>
      <c r="AJ109" s="30"/>
      <c r="AK109" s="15"/>
      <c r="AL109" s="35"/>
      <c r="AM109" s="33"/>
      <c r="AN109" s="35"/>
      <c r="AO109" s="2"/>
      <c r="AP109" s="27" t="str">
        <f t="shared" si="10"/>
        <v xml:space="preserve"> </v>
      </c>
      <c r="AR109" s="36" t="s">
        <v>805</v>
      </c>
      <c r="AS109" s="38" t="s">
        <v>846</v>
      </c>
      <c r="AT109" s="36" t="s">
        <v>592</v>
      </c>
      <c r="AU109" s="2"/>
      <c r="AV109" s="35" t="s">
        <v>659</v>
      </c>
      <c r="AW109" s="35" t="s">
        <v>659</v>
      </c>
      <c r="AX109" s="65">
        <v>45694</v>
      </c>
      <c r="AY109" s="2"/>
      <c r="AZ109" s="72">
        <f>AX109+30</f>
        <v>45724</v>
      </c>
      <c r="BA109" s="24">
        <v>45930</v>
      </c>
      <c r="BB109" s="2" t="s">
        <v>959</v>
      </c>
    </row>
    <row r="110" spans="1:54" s="51" customFormat="1" ht="37.5" hidden="1" customHeight="1" x14ac:dyDescent="0.25">
      <c r="A110" s="2">
        <v>931</v>
      </c>
      <c r="B110" s="3" t="s">
        <v>27</v>
      </c>
      <c r="C110" s="81" t="s">
        <v>778</v>
      </c>
      <c r="D110" s="14" t="s">
        <v>943</v>
      </c>
      <c r="E110" s="14" t="s">
        <v>531</v>
      </c>
      <c r="F110" s="14">
        <v>10328944774</v>
      </c>
      <c r="G110" s="14" t="s">
        <v>92</v>
      </c>
      <c r="H110" s="14" t="s">
        <v>776</v>
      </c>
      <c r="I110" s="14" t="s">
        <v>777</v>
      </c>
      <c r="J110" s="14" t="s">
        <v>21</v>
      </c>
      <c r="K110" s="14" t="s">
        <v>514</v>
      </c>
      <c r="L110" s="14" t="s">
        <v>596</v>
      </c>
      <c r="M110" s="14" t="s">
        <v>593</v>
      </c>
      <c r="N110" s="2" t="s">
        <v>19</v>
      </c>
      <c r="O110" s="2" t="s">
        <v>19</v>
      </c>
      <c r="P110" s="2" t="s">
        <v>649</v>
      </c>
      <c r="Q110" s="2" t="s">
        <v>23</v>
      </c>
      <c r="R110" s="4">
        <v>3206.51</v>
      </c>
      <c r="S110" s="4">
        <v>580</v>
      </c>
      <c r="T110" s="4">
        <f t="shared" si="7"/>
        <v>3786.51</v>
      </c>
      <c r="U110" s="15">
        <v>0.43</v>
      </c>
      <c r="V110" s="4">
        <f t="shared" si="8"/>
        <v>0.54100000000000004</v>
      </c>
      <c r="W110" s="4">
        <f t="shared" si="6"/>
        <v>3022.7211759641464</v>
      </c>
      <c r="X110" s="15">
        <v>11445563.960000001</v>
      </c>
      <c r="Y110" s="14" t="s">
        <v>593</v>
      </c>
      <c r="Z110" s="14" t="s">
        <v>593</v>
      </c>
      <c r="AA110" s="14" t="s">
        <v>593</v>
      </c>
      <c r="AB110" s="14" t="s">
        <v>593</v>
      </c>
      <c r="AD110" s="4">
        <v>11445563.960000001</v>
      </c>
      <c r="AE110" s="23">
        <f t="shared" si="9"/>
        <v>11445563.960000001</v>
      </c>
      <c r="AF110" s="4" t="s">
        <v>623</v>
      </c>
      <c r="AG110" s="24"/>
      <c r="AH110" s="24"/>
      <c r="AI110" s="32"/>
      <c r="AJ110" s="30"/>
      <c r="AK110" s="15"/>
      <c r="AL110" s="35"/>
      <c r="AM110" s="33"/>
      <c r="AN110" s="35"/>
      <c r="AO110" s="2"/>
      <c r="AP110" s="27" t="str">
        <f t="shared" si="10"/>
        <v xml:space="preserve"> </v>
      </c>
      <c r="AR110" s="36" t="s">
        <v>659</v>
      </c>
      <c r="AS110" s="36" t="s">
        <v>659</v>
      </c>
      <c r="AT110" s="36" t="s">
        <v>659</v>
      </c>
      <c r="AU110" s="36" t="s">
        <v>659</v>
      </c>
      <c r="AV110" s="36" t="s">
        <v>659</v>
      </c>
      <c r="AW110" s="36" t="s">
        <v>659</v>
      </c>
      <c r="AX110" s="36" t="s">
        <v>659</v>
      </c>
      <c r="AY110" s="36" t="s">
        <v>659</v>
      </c>
      <c r="AZ110" s="36" t="s">
        <v>659</v>
      </c>
      <c r="BA110" s="36" t="s">
        <v>659</v>
      </c>
      <c r="BB110" s="36"/>
    </row>
    <row r="111" spans="1:54" s="51" customFormat="1" ht="37.5" hidden="1" customHeight="1" x14ac:dyDescent="0.25">
      <c r="A111" s="2">
        <v>932</v>
      </c>
      <c r="B111" s="3" t="s">
        <v>27</v>
      </c>
      <c r="C111" s="81" t="s">
        <v>783</v>
      </c>
      <c r="D111" s="14" t="s">
        <v>943</v>
      </c>
      <c r="E111" s="14" t="s">
        <v>532</v>
      </c>
      <c r="F111" s="14">
        <v>10345431166</v>
      </c>
      <c r="G111" s="14" t="s">
        <v>92</v>
      </c>
      <c r="H111" s="14" t="s">
        <v>785</v>
      </c>
      <c r="I111" s="14" t="s">
        <v>786</v>
      </c>
      <c r="J111" s="14" t="s">
        <v>16</v>
      </c>
      <c r="K111" s="14" t="s">
        <v>514</v>
      </c>
      <c r="L111" s="14" t="s">
        <v>596</v>
      </c>
      <c r="M111" s="14" t="s">
        <v>593</v>
      </c>
      <c r="N111" s="2" t="s">
        <v>605</v>
      </c>
      <c r="O111" s="2" t="s">
        <v>86</v>
      </c>
      <c r="P111" s="2" t="s">
        <v>659</v>
      </c>
      <c r="Q111" s="2" t="s">
        <v>605</v>
      </c>
      <c r="R111" s="4">
        <v>1250</v>
      </c>
      <c r="S111" s="4">
        <v>0</v>
      </c>
      <c r="T111" s="4">
        <f t="shared" si="7"/>
        <v>1250</v>
      </c>
      <c r="U111" s="15">
        <v>0.47899999999999998</v>
      </c>
      <c r="V111" s="4">
        <f t="shared" si="8"/>
        <v>0.17899999999999999</v>
      </c>
      <c r="W111" s="4">
        <f t="shared" si="6"/>
        <v>1565.685608</v>
      </c>
      <c r="X111" s="15">
        <v>1957107.01</v>
      </c>
      <c r="Y111" s="14" t="s">
        <v>593</v>
      </c>
      <c r="Z111" s="14" t="s">
        <v>593</v>
      </c>
      <c r="AA111" s="14" t="s">
        <v>593</v>
      </c>
      <c r="AB111" s="14" t="s">
        <v>593</v>
      </c>
      <c r="AD111" s="4">
        <v>1957107.01</v>
      </c>
      <c r="AE111" s="23">
        <f t="shared" si="9"/>
        <v>1957107.01</v>
      </c>
      <c r="AF111" s="4" t="s">
        <v>623</v>
      </c>
      <c r="AG111" s="24"/>
      <c r="AH111" s="24"/>
      <c r="AI111" s="32"/>
      <c r="AJ111" s="30"/>
      <c r="AK111" s="15"/>
      <c r="AL111" s="35"/>
      <c r="AM111" s="33"/>
      <c r="AN111" s="35"/>
      <c r="AO111" s="2"/>
      <c r="AP111" s="27" t="str">
        <f t="shared" si="10"/>
        <v xml:space="preserve"> </v>
      </c>
      <c r="AR111" s="36" t="s">
        <v>659</v>
      </c>
      <c r="AS111" s="36" t="s">
        <v>659</v>
      </c>
      <c r="AT111" s="36" t="s">
        <v>659</v>
      </c>
      <c r="AU111" s="36" t="s">
        <v>659</v>
      </c>
      <c r="AV111" s="36" t="s">
        <v>659</v>
      </c>
      <c r="AW111" s="36" t="s">
        <v>659</v>
      </c>
      <c r="AX111" s="36" t="s">
        <v>659</v>
      </c>
      <c r="AY111" s="36" t="s">
        <v>659</v>
      </c>
      <c r="AZ111" s="36" t="s">
        <v>659</v>
      </c>
      <c r="BA111" s="36" t="s">
        <v>659</v>
      </c>
      <c r="BB111" s="36"/>
    </row>
    <row r="112" spans="1:54" s="51" customFormat="1" ht="37.5" hidden="1" customHeight="1" x14ac:dyDescent="0.25">
      <c r="A112" s="2">
        <v>933</v>
      </c>
      <c r="B112" s="3" t="s">
        <v>27</v>
      </c>
      <c r="C112" s="81" t="s">
        <v>784</v>
      </c>
      <c r="D112" s="14" t="s">
        <v>943</v>
      </c>
      <c r="E112" s="14" t="s">
        <v>533</v>
      </c>
      <c r="F112" s="14">
        <v>10345448386</v>
      </c>
      <c r="G112" s="14" t="s">
        <v>92</v>
      </c>
      <c r="H112" s="14" t="s">
        <v>787</v>
      </c>
      <c r="I112" s="14" t="s">
        <v>788</v>
      </c>
      <c r="J112" s="14" t="s">
        <v>16</v>
      </c>
      <c r="K112" s="14" t="s">
        <v>514</v>
      </c>
      <c r="L112" s="14" t="s">
        <v>596</v>
      </c>
      <c r="M112" s="14" t="s">
        <v>593</v>
      </c>
      <c r="N112" s="2" t="s">
        <v>605</v>
      </c>
      <c r="O112" s="2" t="s">
        <v>86</v>
      </c>
      <c r="P112" s="2" t="s">
        <v>659</v>
      </c>
      <c r="Q112" s="2" t="s">
        <v>605</v>
      </c>
      <c r="R112" s="4">
        <v>945</v>
      </c>
      <c r="S112" s="4">
        <v>0</v>
      </c>
      <c r="T112" s="4">
        <f t="shared" si="7"/>
        <v>945</v>
      </c>
      <c r="U112" s="15">
        <v>0.35</v>
      </c>
      <c r="V112" s="4">
        <f t="shared" si="8"/>
        <v>0.13500000000000001</v>
      </c>
      <c r="W112" s="4">
        <f t="shared" si="6"/>
        <v>1559.7137883597884</v>
      </c>
      <c r="X112" s="15">
        <v>1473929.53</v>
      </c>
      <c r="Y112" s="14" t="s">
        <v>593</v>
      </c>
      <c r="Z112" s="14" t="s">
        <v>593</v>
      </c>
      <c r="AA112" s="14" t="s">
        <v>593</v>
      </c>
      <c r="AB112" s="14" t="s">
        <v>593</v>
      </c>
      <c r="AD112" s="4">
        <v>1473929.53</v>
      </c>
      <c r="AE112" s="23">
        <f t="shared" si="9"/>
        <v>1473929.53</v>
      </c>
      <c r="AF112" s="4" t="s">
        <v>623</v>
      </c>
      <c r="AG112" s="24"/>
      <c r="AH112" s="24"/>
      <c r="AI112" s="32"/>
      <c r="AJ112" s="30"/>
      <c r="AK112" s="15"/>
      <c r="AL112" s="35"/>
      <c r="AM112" s="33"/>
      <c r="AN112" s="35"/>
      <c r="AO112" s="2"/>
      <c r="AP112" s="27" t="str">
        <f t="shared" si="10"/>
        <v xml:space="preserve"> </v>
      </c>
      <c r="AR112" s="36" t="s">
        <v>659</v>
      </c>
      <c r="AS112" s="36" t="s">
        <v>659</v>
      </c>
      <c r="AT112" s="36" t="s">
        <v>659</v>
      </c>
      <c r="AU112" s="36" t="s">
        <v>659</v>
      </c>
      <c r="AV112" s="36" t="s">
        <v>659</v>
      </c>
      <c r="AW112" s="36" t="s">
        <v>659</v>
      </c>
      <c r="AX112" s="36" t="s">
        <v>659</v>
      </c>
      <c r="AY112" s="36" t="s">
        <v>659</v>
      </c>
      <c r="AZ112" s="36" t="s">
        <v>659</v>
      </c>
      <c r="BA112" s="36" t="s">
        <v>659</v>
      </c>
      <c r="BB112" s="36"/>
    </row>
    <row r="113" spans="1:54" s="51" customFormat="1" ht="37.5" hidden="1" customHeight="1" x14ac:dyDescent="0.25">
      <c r="A113" s="2">
        <v>934</v>
      </c>
      <c r="B113" s="3" t="s">
        <v>27</v>
      </c>
      <c r="C113" s="81" t="s">
        <v>861</v>
      </c>
      <c r="D113" s="14" t="s">
        <v>943</v>
      </c>
      <c r="E113" s="14" t="s">
        <v>534</v>
      </c>
      <c r="F113" s="14">
        <v>10345459266</v>
      </c>
      <c r="G113" s="14" t="s">
        <v>92</v>
      </c>
      <c r="H113" s="14" t="s">
        <v>789</v>
      </c>
      <c r="I113" s="14" t="s">
        <v>790</v>
      </c>
      <c r="J113" s="14" t="s">
        <v>16</v>
      </c>
      <c r="K113" s="14" t="s">
        <v>514</v>
      </c>
      <c r="L113" s="14" t="s">
        <v>596</v>
      </c>
      <c r="M113" s="14" t="s">
        <v>593</v>
      </c>
      <c r="N113" s="2" t="s">
        <v>605</v>
      </c>
      <c r="O113" s="2" t="s">
        <v>86</v>
      </c>
      <c r="P113" s="2" t="s">
        <v>659</v>
      </c>
      <c r="Q113" s="2" t="s">
        <v>605</v>
      </c>
      <c r="R113" s="4">
        <v>705</v>
      </c>
      <c r="S113" s="4">
        <v>0</v>
      </c>
      <c r="T113" s="4">
        <f t="shared" si="7"/>
        <v>705</v>
      </c>
      <c r="U113" s="15">
        <v>0.27100000000000002</v>
      </c>
      <c r="V113" s="4">
        <f t="shared" si="8"/>
        <v>0.10100000000000001</v>
      </c>
      <c r="W113" s="4">
        <f t="shared" si="6"/>
        <v>1566.2789078014182</v>
      </c>
      <c r="X113" s="15">
        <v>1104226.6299999999</v>
      </c>
      <c r="Y113" s="14" t="s">
        <v>593</v>
      </c>
      <c r="Z113" s="14" t="s">
        <v>593</v>
      </c>
      <c r="AA113" s="14" t="s">
        <v>593</v>
      </c>
      <c r="AB113" s="14" t="s">
        <v>593</v>
      </c>
      <c r="AD113" s="4">
        <v>1104226.6299999999</v>
      </c>
      <c r="AE113" s="23">
        <f t="shared" si="9"/>
        <v>1104226.6299999999</v>
      </c>
      <c r="AF113" s="4" t="s">
        <v>623</v>
      </c>
      <c r="AG113" s="24"/>
      <c r="AH113" s="24"/>
      <c r="AI113" s="32"/>
      <c r="AJ113" s="30"/>
      <c r="AK113" s="15"/>
      <c r="AL113" s="35"/>
      <c r="AM113" s="33"/>
      <c r="AN113" s="35"/>
      <c r="AO113" s="2"/>
      <c r="AP113" s="27" t="str">
        <f t="shared" si="10"/>
        <v xml:space="preserve"> </v>
      </c>
      <c r="AR113" s="36" t="s">
        <v>659</v>
      </c>
      <c r="AS113" s="36" t="s">
        <v>659</v>
      </c>
      <c r="AT113" s="36" t="s">
        <v>659</v>
      </c>
      <c r="AU113" s="36" t="s">
        <v>659</v>
      </c>
      <c r="AV113" s="36" t="s">
        <v>659</v>
      </c>
      <c r="AW113" s="36" t="s">
        <v>659</v>
      </c>
      <c r="AX113" s="36" t="s">
        <v>659</v>
      </c>
      <c r="AY113" s="36" t="s">
        <v>659</v>
      </c>
      <c r="AZ113" s="36" t="s">
        <v>659</v>
      </c>
      <c r="BA113" s="36" t="s">
        <v>659</v>
      </c>
      <c r="BB113" s="36"/>
    </row>
    <row r="114" spans="1:54" ht="168.75" hidden="1" customHeight="1" x14ac:dyDescent="0.3">
      <c r="A114" s="2">
        <v>935</v>
      </c>
      <c r="B114" s="3" t="s">
        <v>27</v>
      </c>
      <c r="C114" s="81" t="s">
        <v>815</v>
      </c>
      <c r="D114" s="14" t="s">
        <v>943</v>
      </c>
      <c r="E114" s="2" t="s">
        <v>816</v>
      </c>
      <c r="F114" s="14" t="e">
        <v>#N/A</v>
      </c>
      <c r="G114" s="14" t="s">
        <v>92</v>
      </c>
      <c r="H114" s="2" t="s">
        <v>817</v>
      </c>
      <c r="I114" s="2" t="s">
        <v>818</v>
      </c>
      <c r="J114" s="14" t="s">
        <v>16</v>
      </c>
      <c r="K114" s="2" t="s">
        <v>18</v>
      </c>
      <c r="L114" s="2" t="s">
        <v>606</v>
      </c>
      <c r="M114" s="14" t="s">
        <v>593</v>
      </c>
      <c r="N114" s="2" t="s">
        <v>605</v>
      </c>
      <c r="O114" s="2" t="s">
        <v>19</v>
      </c>
      <c r="P114" s="2" t="s">
        <v>649</v>
      </c>
      <c r="Q114" s="2" t="s">
        <v>23</v>
      </c>
      <c r="R114" s="4">
        <v>29733.599999999999</v>
      </c>
      <c r="S114" s="4">
        <v>2322</v>
      </c>
      <c r="T114" s="4">
        <f t="shared" si="7"/>
        <v>32055.599999999999</v>
      </c>
      <c r="U114" s="4">
        <v>3.1387</v>
      </c>
      <c r="V114" s="4">
        <f t="shared" si="8"/>
        <v>4.5789999999999997</v>
      </c>
      <c r="W114" s="4">
        <f t="shared" si="6"/>
        <v>16086.235166398383</v>
      </c>
      <c r="X114" s="4">
        <v>515655000</v>
      </c>
      <c r="Y114" s="4" t="s">
        <v>593</v>
      </c>
      <c r="Z114" s="4" t="s">
        <v>593</v>
      </c>
      <c r="AA114" s="4" t="s">
        <v>593</v>
      </c>
      <c r="AB114" s="4" t="s">
        <v>593</v>
      </c>
      <c r="AC114" s="51"/>
      <c r="AD114" s="4">
        <v>515653920</v>
      </c>
      <c r="AE114" s="23">
        <f t="shared" si="9"/>
        <v>513075650.39999998</v>
      </c>
      <c r="AF114" s="35" t="s">
        <v>819</v>
      </c>
      <c r="AG114" s="35">
        <v>45495</v>
      </c>
      <c r="AH114" s="35">
        <v>45860</v>
      </c>
      <c r="AI114" s="37" t="s">
        <v>820</v>
      </c>
      <c r="AJ114" s="35">
        <v>45464</v>
      </c>
      <c r="AK114" s="61">
        <v>515653920</v>
      </c>
      <c r="AL114" s="35">
        <v>45482</v>
      </c>
      <c r="AM114" s="61">
        <v>513075650.39999998</v>
      </c>
      <c r="AN114" s="35">
        <v>45495</v>
      </c>
      <c r="AO114" s="36" t="s">
        <v>821</v>
      </c>
      <c r="AP114" s="27">
        <f t="shared" si="10"/>
        <v>5.0000000000000044E-3</v>
      </c>
      <c r="AQ114" s="37"/>
      <c r="AR114" s="38" t="s">
        <v>863</v>
      </c>
      <c r="AS114" s="38" t="s">
        <v>847</v>
      </c>
      <c r="AT114" s="36" t="s">
        <v>592</v>
      </c>
      <c r="AU114" s="36"/>
      <c r="AV114" s="36" t="s">
        <v>659</v>
      </c>
      <c r="AW114" s="36" t="s">
        <v>659</v>
      </c>
      <c r="AX114" s="62">
        <v>45607</v>
      </c>
      <c r="AY114" s="36" t="s">
        <v>860</v>
      </c>
      <c r="AZ114" s="65">
        <v>45688</v>
      </c>
      <c r="BA114" s="35">
        <v>45860</v>
      </c>
      <c r="BB114" s="2"/>
    </row>
    <row r="115" spans="1:54" ht="37.5" hidden="1" customHeight="1" x14ac:dyDescent="0.3">
      <c r="A115" s="2">
        <v>936</v>
      </c>
      <c r="B115" s="3" t="s">
        <v>38</v>
      </c>
      <c r="C115" s="81" t="s">
        <v>150</v>
      </c>
      <c r="D115" s="14" t="s">
        <v>944</v>
      </c>
      <c r="E115" s="14" t="s">
        <v>261</v>
      </c>
      <c r="F115" s="68">
        <v>10319272574</v>
      </c>
      <c r="G115" s="14" t="s">
        <v>92</v>
      </c>
      <c r="H115" s="14" t="s">
        <v>405</v>
      </c>
      <c r="I115" s="14" t="s">
        <v>406</v>
      </c>
      <c r="J115" s="14" t="s">
        <v>17</v>
      </c>
      <c r="K115" s="14" t="s">
        <v>18</v>
      </c>
      <c r="L115" s="14" t="s">
        <v>596</v>
      </c>
      <c r="M115" s="14" t="s">
        <v>593</v>
      </c>
      <c r="N115" s="2" t="s">
        <v>84</v>
      </c>
      <c r="O115" s="2" t="s">
        <v>19</v>
      </c>
      <c r="P115" s="2" t="s">
        <v>649</v>
      </c>
      <c r="Q115" s="2" t="s">
        <v>592</v>
      </c>
      <c r="R115" s="4">
        <v>1135</v>
      </c>
      <c r="S115" s="4">
        <v>0</v>
      </c>
      <c r="T115" s="4">
        <f t="shared" si="7"/>
        <v>1135</v>
      </c>
      <c r="U115" s="15">
        <v>0.255</v>
      </c>
      <c r="V115" s="4">
        <f t="shared" si="8"/>
        <v>0.16200000000000001</v>
      </c>
      <c r="W115" s="4">
        <f t="shared" si="6"/>
        <v>5147.136563876652</v>
      </c>
      <c r="X115" s="15">
        <v>5507700</v>
      </c>
      <c r="Y115" s="14" t="s">
        <v>593</v>
      </c>
      <c r="Z115" s="14" t="s">
        <v>593</v>
      </c>
      <c r="AA115" s="14" t="s">
        <v>593</v>
      </c>
      <c r="AB115" s="14" t="s">
        <v>593</v>
      </c>
      <c r="AC115" s="51"/>
      <c r="AD115" s="4">
        <v>5842000</v>
      </c>
      <c r="AE115" s="23">
        <f t="shared" si="9"/>
        <v>5842000</v>
      </c>
      <c r="AF115" s="4" t="s">
        <v>623</v>
      </c>
      <c r="AG115" s="24"/>
      <c r="AH115" s="35"/>
      <c r="AI115" s="37"/>
      <c r="AJ115" s="35"/>
      <c r="AK115" s="4"/>
      <c r="AL115" s="35"/>
      <c r="AM115" s="4"/>
      <c r="AN115" s="35"/>
      <c r="AO115" s="36"/>
      <c r="AP115" s="27" t="str">
        <f t="shared" si="10"/>
        <v xml:space="preserve"> </v>
      </c>
      <c r="AQ115" s="51"/>
      <c r="AR115" s="36" t="s">
        <v>807</v>
      </c>
      <c r="AS115" s="38" t="s">
        <v>846</v>
      </c>
      <c r="AT115" s="36" t="s">
        <v>593</v>
      </c>
      <c r="AU115" s="36" t="s">
        <v>854</v>
      </c>
      <c r="AV115" s="35">
        <v>45356</v>
      </c>
      <c r="AW115" s="35">
        <v>45378</v>
      </c>
      <c r="AX115" s="72">
        <f>AZ115-40</f>
        <v>45389</v>
      </c>
      <c r="AY115" s="60"/>
      <c r="AZ115" s="72">
        <v>45429</v>
      </c>
      <c r="BA115" s="24">
        <v>45900</v>
      </c>
      <c r="BB115" s="2"/>
    </row>
    <row r="116" spans="1:54" ht="37.5" hidden="1" customHeight="1" x14ac:dyDescent="0.3">
      <c r="A116" s="2">
        <v>937</v>
      </c>
      <c r="B116" s="3" t="s">
        <v>38</v>
      </c>
      <c r="C116" s="81" t="s">
        <v>772</v>
      </c>
      <c r="D116" s="14" t="s">
        <v>944</v>
      </c>
      <c r="E116" s="14" t="s">
        <v>773</v>
      </c>
      <c r="F116" s="68">
        <v>10237001150</v>
      </c>
      <c r="G116" s="14" t="s">
        <v>92</v>
      </c>
      <c r="H116" s="14" t="s">
        <v>774</v>
      </c>
      <c r="I116" s="14" t="s">
        <v>775</v>
      </c>
      <c r="J116" s="14" t="s">
        <v>16</v>
      </c>
      <c r="K116" s="14" t="s">
        <v>514</v>
      </c>
      <c r="L116" s="14" t="s">
        <v>596</v>
      </c>
      <c r="M116" s="14" t="s">
        <v>593</v>
      </c>
      <c r="N116" s="2" t="s">
        <v>19</v>
      </c>
      <c r="O116" s="2" t="s">
        <v>19</v>
      </c>
      <c r="P116" s="2" t="s">
        <v>649</v>
      </c>
      <c r="Q116" s="2" t="s">
        <v>592</v>
      </c>
      <c r="R116" s="4">
        <v>3700</v>
      </c>
      <c r="S116" s="4">
        <v>0</v>
      </c>
      <c r="T116" s="4">
        <f t="shared" si="7"/>
        <v>3700</v>
      </c>
      <c r="U116" s="15">
        <v>0.82</v>
      </c>
      <c r="V116" s="4">
        <f t="shared" si="8"/>
        <v>0.52900000000000003</v>
      </c>
      <c r="W116" s="4">
        <f t="shared" si="6"/>
        <v>2090.2785945945943</v>
      </c>
      <c r="X116" s="15">
        <v>15200000</v>
      </c>
      <c r="Y116" s="14" t="s">
        <v>593</v>
      </c>
      <c r="Z116" s="14" t="s">
        <v>593</v>
      </c>
      <c r="AA116" s="14" t="s">
        <v>593</v>
      </c>
      <c r="AB116" s="14" t="s">
        <v>593</v>
      </c>
      <c r="AC116" s="51"/>
      <c r="AD116" s="4">
        <v>7734030.7999999998</v>
      </c>
      <c r="AE116" s="23">
        <f t="shared" si="9"/>
        <v>7734030.7999999998</v>
      </c>
      <c r="AF116" s="4" t="s">
        <v>960</v>
      </c>
      <c r="AG116" s="24">
        <v>45824</v>
      </c>
      <c r="AH116" s="35">
        <v>45830</v>
      </c>
      <c r="AI116" s="37" t="s">
        <v>948</v>
      </c>
      <c r="AJ116" s="35">
        <v>45688</v>
      </c>
      <c r="AK116" s="4">
        <v>38605213.189999998</v>
      </c>
      <c r="AL116" s="35">
        <v>45698</v>
      </c>
      <c r="AM116" s="4"/>
      <c r="AN116" s="35"/>
      <c r="AO116" s="36"/>
      <c r="AP116" s="27" t="str">
        <f t="shared" si="10"/>
        <v xml:space="preserve"> </v>
      </c>
      <c r="AQ116" s="51"/>
      <c r="AR116" s="36" t="s">
        <v>659</v>
      </c>
      <c r="AS116" s="36" t="s">
        <v>659</v>
      </c>
      <c r="AT116" s="36" t="s">
        <v>659</v>
      </c>
      <c r="AU116" s="36" t="s">
        <v>659</v>
      </c>
      <c r="AV116" s="36" t="s">
        <v>659</v>
      </c>
      <c r="AW116" s="36" t="s">
        <v>659</v>
      </c>
      <c r="AX116" s="36" t="s">
        <v>659</v>
      </c>
      <c r="AY116" s="36" t="s">
        <v>659</v>
      </c>
      <c r="AZ116" s="36" t="s">
        <v>659</v>
      </c>
      <c r="BA116" s="36" t="s">
        <v>659</v>
      </c>
      <c r="BB116" s="36"/>
    </row>
    <row r="117" spans="1:54" ht="37.5" hidden="1" customHeight="1" x14ac:dyDescent="0.3">
      <c r="A117" s="2">
        <v>938</v>
      </c>
      <c r="B117" s="3" t="s">
        <v>38</v>
      </c>
      <c r="C117" s="81" t="s">
        <v>961</v>
      </c>
      <c r="D117" s="14" t="s">
        <v>944</v>
      </c>
      <c r="E117" s="14" t="s">
        <v>962</v>
      </c>
      <c r="F117" s="68">
        <v>10330652374</v>
      </c>
      <c r="G117" s="14" t="s">
        <v>92</v>
      </c>
      <c r="H117" s="14" t="s">
        <v>407</v>
      </c>
      <c r="I117" s="14" t="s">
        <v>408</v>
      </c>
      <c r="J117" s="14" t="s">
        <v>16</v>
      </c>
      <c r="K117" s="14" t="s">
        <v>18</v>
      </c>
      <c r="L117" s="14" t="s">
        <v>596</v>
      </c>
      <c r="M117" s="14" t="s">
        <v>593</v>
      </c>
      <c r="N117" s="2" t="s">
        <v>84</v>
      </c>
      <c r="O117" s="2" t="s">
        <v>19</v>
      </c>
      <c r="P117" s="2" t="s">
        <v>649</v>
      </c>
      <c r="Q117" s="2" t="s">
        <v>592</v>
      </c>
      <c r="R117" s="4">
        <v>2303</v>
      </c>
      <c r="S117" s="4">
        <v>0</v>
      </c>
      <c r="T117" s="4">
        <f t="shared" si="7"/>
        <v>2303</v>
      </c>
      <c r="U117" s="15">
        <v>0.56299999999999994</v>
      </c>
      <c r="V117" s="4">
        <f t="shared" si="8"/>
        <v>0.32900000000000001</v>
      </c>
      <c r="W117" s="4">
        <f t="shared" si="6"/>
        <v>3149.3356491532782</v>
      </c>
      <c r="X117" s="15">
        <v>3000000</v>
      </c>
      <c r="Y117" s="14" t="s">
        <v>593</v>
      </c>
      <c r="Z117" s="14" t="s">
        <v>593</v>
      </c>
      <c r="AA117" s="14" t="s">
        <v>593</v>
      </c>
      <c r="AB117" s="14" t="s">
        <v>593</v>
      </c>
      <c r="AC117" s="51"/>
      <c r="AD117" s="4">
        <v>7252920</v>
      </c>
      <c r="AE117" s="23">
        <f t="shared" si="9"/>
        <v>7252920</v>
      </c>
      <c r="AF117" s="4" t="s">
        <v>623</v>
      </c>
      <c r="AG117" s="24"/>
      <c r="AH117" s="35"/>
      <c r="AI117" s="37"/>
      <c r="AJ117" s="35"/>
      <c r="AK117" s="4"/>
      <c r="AL117" s="35"/>
      <c r="AM117" s="4"/>
      <c r="AN117" s="35"/>
      <c r="AO117" s="36"/>
      <c r="AP117" s="27" t="str">
        <f t="shared" si="10"/>
        <v xml:space="preserve"> </v>
      </c>
      <c r="AQ117" s="51"/>
      <c r="AR117" s="36" t="s">
        <v>807</v>
      </c>
      <c r="AS117" s="38" t="s">
        <v>846</v>
      </c>
      <c r="AT117" s="36" t="s">
        <v>593</v>
      </c>
      <c r="AU117" s="36" t="s">
        <v>855</v>
      </c>
      <c r="AV117" s="35">
        <v>44830</v>
      </c>
      <c r="AW117" s="35">
        <v>44852</v>
      </c>
      <c r="AX117" s="72">
        <f>AZ117-40</f>
        <v>45021</v>
      </c>
      <c r="AY117" s="60"/>
      <c r="AZ117" s="35">
        <v>45061</v>
      </c>
      <c r="BA117" s="24">
        <v>45900</v>
      </c>
      <c r="BB117" s="2"/>
    </row>
    <row r="118" spans="1:54" ht="37.5" hidden="1" customHeight="1" x14ac:dyDescent="0.3">
      <c r="A118" s="2">
        <v>940</v>
      </c>
      <c r="B118" s="3" t="s">
        <v>38</v>
      </c>
      <c r="C118" s="81" t="s">
        <v>151</v>
      </c>
      <c r="D118" s="14" t="s">
        <v>944</v>
      </c>
      <c r="E118" s="14" t="s">
        <v>262</v>
      </c>
      <c r="F118" s="68">
        <v>10237082970</v>
      </c>
      <c r="G118" s="14" t="s">
        <v>92</v>
      </c>
      <c r="H118" s="14" t="s">
        <v>638</v>
      </c>
      <c r="I118" s="14" t="s">
        <v>639</v>
      </c>
      <c r="J118" s="14" t="s">
        <v>17</v>
      </c>
      <c r="K118" s="14" t="s">
        <v>514</v>
      </c>
      <c r="L118" s="14" t="s">
        <v>596</v>
      </c>
      <c r="M118" s="14" t="s">
        <v>593</v>
      </c>
      <c r="N118" s="2" t="s">
        <v>19</v>
      </c>
      <c r="O118" s="2" t="s">
        <v>19</v>
      </c>
      <c r="P118" s="2" t="s">
        <v>649</v>
      </c>
      <c r="Q118" s="2" t="s">
        <v>23</v>
      </c>
      <c r="R118" s="4">
        <v>1300</v>
      </c>
      <c r="S118" s="4">
        <v>0</v>
      </c>
      <c r="T118" s="4">
        <f t="shared" si="7"/>
        <v>1300</v>
      </c>
      <c r="U118" s="15">
        <v>0.312</v>
      </c>
      <c r="V118" s="4">
        <f t="shared" si="8"/>
        <v>0.186</v>
      </c>
      <c r="W118" s="4">
        <f t="shared" si="6"/>
        <v>2284.8566692307691</v>
      </c>
      <c r="X118" s="15">
        <v>4720000</v>
      </c>
      <c r="Y118" s="14" t="s">
        <v>593</v>
      </c>
      <c r="Z118" s="14" t="s">
        <v>593</v>
      </c>
      <c r="AA118" s="14" t="s">
        <v>593</v>
      </c>
      <c r="AB118" s="14" t="s">
        <v>593</v>
      </c>
      <c r="AC118" s="51"/>
      <c r="AD118" s="4">
        <v>2970313.67</v>
      </c>
      <c r="AE118" s="23">
        <f t="shared" si="9"/>
        <v>2970313.67</v>
      </c>
      <c r="AF118" s="4" t="s">
        <v>960</v>
      </c>
      <c r="AG118" s="24">
        <v>45812</v>
      </c>
      <c r="AH118" s="35">
        <v>45816</v>
      </c>
      <c r="AI118" s="37" t="s">
        <v>948</v>
      </c>
      <c r="AJ118" s="35">
        <v>45688</v>
      </c>
      <c r="AK118" s="4">
        <v>38605213.189999998</v>
      </c>
      <c r="AL118" s="35">
        <v>45698</v>
      </c>
      <c r="AM118" s="4"/>
      <c r="AN118" s="35"/>
      <c r="AO118" s="36"/>
      <c r="AP118" s="27" t="str">
        <f t="shared" si="10"/>
        <v xml:space="preserve"> </v>
      </c>
      <c r="AQ118" s="51"/>
      <c r="AR118" s="36" t="s">
        <v>659</v>
      </c>
      <c r="AS118" s="36" t="s">
        <v>659</v>
      </c>
      <c r="AT118" s="36" t="s">
        <v>659</v>
      </c>
      <c r="AU118" s="36" t="s">
        <v>659</v>
      </c>
      <c r="AV118" s="36" t="s">
        <v>659</v>
      </c>
      <c r="AW118" s="36" t="s">
        <v>659</v>
      </c>
      <c r="AX118" s="36" t="s">
        <v>659</v>
      </c>
      <c r="AY118" s="36" t="s">
        <v>659</v>
      </c>
      <c r="AZ118" s="36" t="s">
        <v>659</v>
      </c>
      <c r="BA118" s="36" t="s">
        <v>659</v>
      </c>
      <c r="BB118" s="36"/>
    </row>
    <row r="119" spans="1:54" ht="37.5" hidden="1" customHeight="1" x14ac:dyDescent="0.3">
      <c r="A119" s="2">
        <v>941</v>
      </c>
      <c r="B119" s="3" t="s">
        <v>38</v>
      </c>
      <c r="C119" s="81" t="s">
        <v>152</v>
      </c>
      <c r="D119" s="14" t="s">
        <v>944</v>
      </c>
      <c r="E119" s="14" t="s">
        <v>263</v>
      </c>
      <c r="F119" s="68">
        <v>10330775094</v>
      </c>
      <c r="G119" s="14" t="s">
        <v>92</v>
      </c>
      <c r="H119" s="14" t="s">
        <v>409</v>
      </c>
      <c r="I119" s="14" t="s">
        <v>410</v>
      </c>
      <c r="J119" s="14" t="s">
        <v>16</v>
      </c>
      <c r="K119" s="14" t="s">
        <v>18</v>
      </c>
      <c r="L119" s="14" t="s">
        <v>596</v>
      </c>
      <c r="M119" s="14" t="s">
        <v>593</v>
      </c>
      <c r="N119" s="2" t="s">
        <v>568</v>
      </c>
      <c r="O119" s="2" t="s">
        <v>19</v>
      </c>
      <c r="P119" s="2" t="s">
        <v>649</v>
      </c>
      <c r="Q119" s="2" t="s">
        <v>592</v>
      </c>
      <c r="R119" s="4">
        <v>2918</v>
      </c>
      <c r="S119" s="4">
        <v>0</v>
      </c>
      <c r="T119" s="4">
        <f t="shared" si="7"/>
        <v>2918</v>
      </c>
      <c r="U119" s="15">
        <v>0.72299999999999998</v>
      </c>
      <c r="V119" s="4">
        <f t="shared" si="8"/>
        <v>0.41699999999999998</v>
      </c>
      <c r="W119" s="4">
        <f t="shared" si="6"/>
        <v>3666.8951336531873</v>
      </c>
      <c r="X119" s="15">
        <v>10191380</v>
      </c>
      <c r="Y119" s="14" t="s">
        <v>593</v>
      </c>
      <c r="Z119" s="14" t="s">
        <v>593</v>
      </c>
      <c r="AA119" s="14" t="s">
        <v>593</v>
      </c>
      <c r="AB119" s="14" t="s">
        <v>593</v>
      </c>
      <c r="AC119" s="51"/>
      <c r="AD119" s="4">
        <v>10700000</v>
      </c>
      <c r="AE119" s="23">
        <f t="shared" si="9"/>
        <v>10700000</v>
      </c>
      <c r="AF119" s="4" t="s">
        <v>623</v>
      </c>
      <c r="AG119" s="24"/>
      <c r="AH119" s="35"/>
      <c r="AI119" s="37"/>
      <c r="AJ119" s="35"/>
      <c r="AK119" s="4"/>
      <c r="AL119" s="35"/>
      <c r="AM119" s="4"/>
      <c r="AN119" s="35"/>
      <c r="AO119" s="36"/>
      <c r="AP119" s="27" t="str">
        <f t="shared" si="10"/>
        <v xml:space="preserve"> </v>
      </c>
      <c r="AQ119" s="51"/>
      <c r="AR119" s="36" t="s">
        <v>807</v>
      </c>
      <c r="AS119" s="38" t="s">
        <v>846</v>
      </c>
      <c r="AT119" s="36" t="s">
        <v>593</v>
      </c>
      <c r="AU119" s="36" t="s">
        <v>951</v>
      </c>
      <c r="AV119" s="72">
        <v>44950</v>
      </c>
      <c r="AW119" s="35">
        <v>44964</v>
      </c>
      <c r="AX119" s="72">
        <f>AZ119-40</f>
        <v>45031</v>
      </c>
      <c r="AY119" s="60"/>
      <c r="AZ119" s="35">
        <v>45071</v>
      </c>
      <c r="BA119" s="24">
        <v>45900</v>
      </c>
      <c r="BB119" s="2"/>
    </row>
    <row r="120" spans="1:54" ht="37.5" hidden="1" customHeight="1" x14ac:dyDescent="0.3">
      <c r="A120" s="2">
        <v>942</v>
      </c>
      <c r="B120" s="3" t="s">
        <v>38</v>
      </c>
      <c r="C120" s="81" t="s">
        <v>153</v>
      </c>
      <c r="D120" s="14" t="s">
        <v>944</v>
      </c>
      <c r="E120" s="14" t="s">
        <v>264</v>
      </c>
      <c r="F120" s="68">
        <v>10330813114</v>
      </c>
      <c r="G120" s="14" t="s">
        <v>92</v>
      </c>
      <c r="H120" s="14" t="s">
        <v>411</v>
      </c>
      <c r="I120" s="14" t="s">
        <v>412</v>
      </c>
      <c r="J120" s="14" t="s">
        <v>17</v>
      </c>
      <c r="K120" s="14" t="s">
        <v>18</v>
      </c>
      <c r="L120" s="14" t="s">
        <v>596</v>
      </c>
      <c r="M120" s="14" t="s">
        <v>593</v>
      </c>
      <c r="N120" s="2" t="s">
        <v>23</v>
      </c>
      <c r="O120" s="2" t="s">
        <v>19</v>
      </c>
      <c r="P120" s="2" t="s">
        <v>649</v>
      </c>
      <c r="Q120" s="2" t="s">
        <v>592</v>
      </c>
      <c r="R120" s="4">
        <v>3000</v>
      </c>
      <c r="S120" s="4">
        <v>0</v>
      </c>
      <c r="T120" s="4">
        <f t="shared" si="7"/>
        <v>3000</v>
      </c>
      <c r="U120" s="15">
        <v>0.65</v>
      </c>
      <c r="V120" s="4">
        <f t="shared" si="8"/>
        <v>0.42899999999999999</v>
      </c>
      <c r="W120" s="4">
        <f t="shared" si="6"/>
        <v>2833.3333333333335</v>
      </c>
      <c r="X120" s="15">
        <v>8500000</v>
      </c>
      <c r="Y120" s="14" t="s">
        <v>593</v>
      </c>
      <c r="Z120" s="14" t="s">
        <v>593</v>
      </c>
      <c r="AA120" s="14" t="s">
        <v>593</v>
      </c>
      <c r="AB120" s="14" t="s">
        <v>593</v>
      </c>
      <c r="AC120" s="51"/>
      <c r="AD120" s="4">
        <v>8500000</v>
      </c>
      <c r="AE120" s="23">
        <f t="shared" si="9"/>
        <v>8500000</v>
      </c>
      <c r="AF120" s="4" t="s">
        <v>623</v>
      </c>
      <c r="AG120" s="24"/>
      <c r="AH120" s="35"/>
      <c r="AI120" s="37"/>
      <c r="AJ120" s="35"/>
      <c r="AK120" s="4"/>
      <c r="AL120" s="35"/>
      <c r="AM120" s="4"/>
      <c r="AN120" s="35"/>
      <c r="AO120" s="36"/>
      <c r="AP120" s="27" t="str">
        <f t="shared" si="10"/>
        <v xml:space="preserve"> </v>
      </c>
      <c r="AQ120" s="51"/>
      <c r="AR120" s="38" t="s">
        <v>809</v>
      </c>
      <c r="AS120" s="38" t="s">
        <v>846</v>
      </c>
      <c r="AT120" s="36" t="s">
        <v>592</v>
      </c>
      <c r="AU120" s="36"/>
      <c r="AV120" s="65">
        <v>45681</v>
      </c>
      <c r="AW120" s="65">
        <v>45695</v>
      </c>
      <c r="AX120" s="35">
        <v>45721</v>
      </c>
      <c r="AY120" s="36"/>
      <c r="AZ120" s="35">
        <v>45777</v>
      </c>
      <c r="BA120" s="24">
        <v>45900</v>
      </c>
      <c r="BB120" s="2"/>
    </row>
    <row r="121" spans="1:54" s="51" customFormat="1" ht="37.5" hidden="1" customHeight="1" x14ac:dyDescent="0.25">
      <c r="A121" s="2">
        <v>943</v>
      </c>
      <c r="B121" s="3" t="s">
        <v>38</v>
      </c>
      <c r="C121" s="81" t="s">
        <v>154</v>
      </c>
      <c r="D121" s="14" t="s">
        <v>944</v>
      </c>
      <c r="E121" s="14" t="s">
        <v>265</v>
      </c>
      <c r="F121" s="68">
        <v>10237207030</v>
      </c>
      <c r="G121" s="14" t="s">
        <v>92</v>
      </c>
      <c r="H121" s="14" t="s">
        <v>640</v>
      </c>
      <c r="I121" s="14" t="s">
        <v>641</v>
      </c>
      <c r="J121" s="14" t="s">
        <v>21</v>
      </c>
      <c r="K121" s="14" t="s">
        <v>514</v>
      </c>
      <c r="L121" s="14" t="s">
        <v>596</v>
      </c>
      <c r="M121" s="14" t="s">
        <v>593</v>
      </c>
      <c r="N121" s="2" t="s">
        <v>19</v>
      </c>
      <c r="O121" s="2" t="s">
        <v>19</v>
      </c>
      <c r="P121" s="2" t="s">
        <v>649</v>
      </c>
      <c r="Q121" s="2" t="s">
        <v>515</v>
      </c>
      <c r="R121" s="4">
        <v>2375</v>
      </c>
      <c r="S121" s="4">
        <v>0</v>
      </c>
      <c r="T121" s="4">
        <f t="shared" si="7"/>
        <v>2375</v>
      </c>
      <c r="U121" s="15">
        <v>0.27200000000000002</v>
      </c>
      <c r="V121" s="4">
        <f t="shared" si="8"/>
        <v>0.33900000000000002</v>
      </c>
      <c r="W121" s="4">
        <f t="shared" si="6"/>
        <v>1840.1659157894735</v>
      </c>
      <c r="X121" s="15">
        <v>6785000</v>
      </c>
      <c r="Y121" s="14" t="s">
        <v>593</v>
      </c>
      <c r="Z121" s="14" t="s">
        <v>593</v>
      </c>
      <c r="AA121" s="14" t="s">
        <v>593</v>
      </c>
      <c r="AB121" s="14" t="s">
        <v>593</v>
      </c>
      <c r="AD121" s="15">
        <v>4370394.05</v>
      </c>
      <c r="AE121" s="23">
        <f t="shared" si="9"/>
        <v>4370394.05</v>
      </c>
      <c r="AF121" s="4" t="s">
        <v>960</v>
      </c>
      <c r="AG121" s="24">
        <v>45796</v>
      </c>
      <c r="AH121" s="30">
        <v>45803</v>
      </c>
      <c r="AI121" s="32" t="s">
        <v>948</v>
      </c>
      <c r="AJ121" s="35">
        <v>45688</v>
      </c>
      <c r="AK121" s="4">
        <v>38605213.189999998</v>
      </c>
      <c r="AL121" s="35">
        <v>45698</v>
      </c>
      <c r="AM121" s="4"/>
      <c r="AN121" s="30"/>
      <c r="AO121" s="28"/>
      <c r="AP121" s="27" t="str">
        <f t="shared" si="10"/>
        <v xml:space="preserve"> </v>
      </c>
      <c r="AR121" s="36" t="s">
        <v>659</v>
      </c>
      <c r="AS121" s="36" t="s">
        <v>659</v>
      </c>
      <c r="AT121" s="36" t="s">
        <v>659</v>
      </c>
      <c r="AU121" s="36" t="s">
        <v>659</v>
      </c>
      <c r="AV121" s="36" t="s">
        <v>659</v>
      </c>
      <c r="AW121" s="36" t="s">
        <v>659</v>
      </c>
      <c r="AX121" s="36" t="s">
        <v>659</v>
      </c>
      <c r="AY121" s="36" t="s">
        <v>659</v>
      </c>
      <c r="AZ121" s="36" t="s">
        <v>659</v>
      </c>
      <c r="BA121" s="36" t="s">
        <v>659</v>
      </c>
      <c r="BB121" s="36"/>
    </row>
    <row r="122" spans="1:54" s="51" customFormat="1" ht="37.5" hidden="1" customHeight="1" x14ac:dyDescent="0.25">
      <c r="A122" s="2">
        <v>944</v>
      </c>
      <c r="B122" s="3" t="s">
        <v>38</v>
      </c>
      <c r="C122" s="81" t="s">
        <v>155</v>
      </c>
      <c r="D122" s="14" t="s">
        <v>944</v>
      </c>
      <c r="E122" s="14" t="s">
        <v>266</v>
      </c>
      <c r="F122" s="68">
        <v>10330852274</v>
      </c>
      <c r="G122" s="14" t="s">
        <v>92</v>
      </c>
      <c r="H122" s="14" t="s">
        <v>413</v>
      </c>
      <c r="I122" s="14" t="s">
        <v>414</v>
      </c>
      <c r="J122" s="14" t="s">
        <v>16</v>
      </c>
      <c r="K122" s="14" t="s">
        <v>18</v>
      </c>
      <c r="L122" s="14" t="s">
        <v>596</v>
      </c>
      <c r="M122" s="14" t="s">
        <v>593</v>
      </c>
      <c r="N122" s="2" t="s">
        <v>23</v>
      </c>
      <c r="O122" s="2" t="s">
        <v>19</v>
      </c>
      <c r="P122" s="2" t="s">
        <v>649</v>
      </c>
      <c r="Q122" s="2" t="s">
        <v>592</v>
      </c>
      <c r="R122" s="4">
        <v>2800</v>
      </c>
      <c r="S122" s="4">
        <v>0</v>
      </c>
      <c r="T122" s="4">
        <f t="shared" si="7"/>
        <v>2800</v>
      </c>
      <c r="U122" s="15">
        <v>0.76</v>
      </c>
      <c r="V122" s="4">
        <f t="shared" si="8"/>
        <v>0.4</v>
      </c>
      <c r="W122" s="4">
        <f t="shared" si="6"/>
        <v>3157.1428571428573</v>
      </c>
      <c r="X122" s="15">
        <v>8840000</v>
      </c>
      <c r="Y122" s="14" t="s">
        <v>593</v>
      </c>
      <c r="Z122" s="14" t="s">
        <v>593</v>
      </c>
      <c r="AA122" s="14" t="s">
        <v>593</v>
      </c>
      <c r="AB122" s="14" t="s">
        <v>593</v>
      </c>
      <c r="AD122" s="15">
        <v>8840000</v>
      </c>
      <c r="AE122" s="23">
        <f t="shared" si="9"/>
        <v>8840000</v>
      </c>
      <c r="AF122" s="4" t="s">
        <v>623</v>
      </c>
      <c r="AG122" s="24"/>
      <c r="AH122" s="30"/>
      <c r="AI122" s="32"/>
      <c r="AJ122" s="30"/>
      <c r="AK122" s="15"/>
      <c r="AL122" s="30"/>
      <c r="AM122" s="4"/>
      <c r="AN122" s="30"/>
      <c r="AO122" s="28"/>
      <c r="AP122" s="27" t="str">
        <f t="shared" si="10"/>
        <v xml:space="preserve"> </v>
      </c>
      <c r="AR122" s="38" t="s">
        <v>863</v>
      </c>
      <c r="AS122" s="38" t="s">
        <v>846</v>
      </c>
      <c r="AT122" s="36" t="s">
        <v>592</v>
      </c>
      <c r="AU122" s="2" t="s">
        <v>659</v>
      </c>
      <c r="AV122" s="35" t="s">
        <v>659</v>
      </c>
      <c r="AW122" s="35" t="s">
        <v>659</v>
      </c>
      <c r="AX122" s="35">
        <v>45677</v>
      </c>
      <c r="AY122" s="36" t="s">
        <v>856</v>
      </c>
      <c r="AZ122" s="35">
        <v>45740</v>
      </c>
      <c r="BA122" s="24">
        <v>45900</v>
      </c>
      <c r="BB122" s="2"/>
    </row>
    <row r="123" spans="1:54" s="51" customFormat="1" ht="37.5" hidden="1" customHeight="1" x14ac:dyDescent="0.25">
      <c r="A123" s="2">
        <v>945</v>
      </c>
      <c r="B123" s="3" t="s">
        <v>38</v>
      </c>
      <c r="C123" s="81" t="s">
        <v>156</v>
      </c>
      <c r="D123" s="14" t="s">
        <v>944</v>
      </c>
      <c r="E123" s="14" t="s">
        <v>267</v>
      </c>
      <c r="F123" s="68">
        <v>10330879454</v>
      </c>
      <c r="G123" s="14" t="s">
        <v>92</v>
      </c>
      <c r="H123" s="14" t="s">
        <v>415</v>
      </c>
      <c r="I123" s="14" t="s">
        <v>416</v>
      </c>
      <c r="J123" s="14" t="s">
        <v>16</v>
      </c>
      <c r="K123" s="14" t="s">
        <v>18</v>
      </c>
      <c r="L123" s="14" t="s">
        <v>596</v>
      </c>
      <c r="M123" s="14" t="s">
        <v>593</v>
      </c>
      <c r="N123" s="2" t="s">
        <v>84</v>
      </c>
      <c r="O123" s="2" t="s">
        <v>23</v>
      </c>
      <c r="P123" s="2" t="s">
        <v>659</v>
      </c>
      <c r="Q123" s="2" t="s">
        <v>592</v>
      </c>
      <c r="R123" s="4">
        <v>630</v>
      </c>
      <c r="S123" s="4">
        <v>0</v>
      </c>
      <c r="T123" s="4">
        <f t="shared" si="7"/>
        <v>630</v>
      </c>
      <c r="U123" s="15">
        <v>0.2</v>
      </c>
      <c r="V123" s="4">
        <f t="shared" si="8"/>
        <v>0.09</v>
      </c>
      <c r="W123" s="4">
        <f t="shared" si="6"/>
        <v>3071.4285714285716</v>
      </c>
      <c r="X123" s="15">
        <v>1935000</v>
      </c>
      <c r="Y123" s="14" t="s">
        <v>593</v>
      </c>
      <c r="Z123" s="14" t="s">
        <v>593</v>
      </c>
      <c r="AA123" s="14" t="s">
        <v>593</v>
      </c>
      <c r="AB123" s="14" t="s">
        <v>593</v>
      </c>
      <c r="AD123" s="15">
        <v>1935000</v>
      </c>
      <c r="AE123" s="23">
        <f t="shared" si="9"/>
        <v>1935000</v>
      </c>
      <c r="AF123" s="4" t="s">
        <v>623</v>
      </c>
      <c r="AG123" s="24"/>
      <c r="AH123" s="30"/>
      <c r="AI123" s="32"/>
      <c r="AJ123" s="30"/>
      <c r="AK123" s="15"/>
      <c r="AL123" s="30"/>
      <c r="AM123" s="4"/>
      <c r="AN123" s="30"/>
      <c r="AO123" s="28"/>
      <c r="AP123" s="27" t="str">
        <f t="shared" si="10"/>
        <v xml:space="preserve"> </v>
      </c>
      <c r="AR123" s="38" t="s">
        <v>863</v>
      </c>
      <c r="AS123" s="38" t="s">
        <v>846</v>
      </c>
      <c r="AT123" s="36" t="s">
        <v>592</v>
      </c>
      <c r="AU123" s="2"/>
      <c r="AV123" s="35" t="s">
        <v>659</v>
      </c>
      <c r="AW123" s="35" t="s">
        <v>659</v>
      </c>
      <c r="AX123" s="35">
        <v>45673</v>
      </c>
      <c r="AY123" s="36" t="s">
        <v>849</v>
      </c>
      <c r="AZ123" s="35">
        <v>45740</v>
      </c>
      <c r="BA123" s="24">
        <v>45900</v>
      </c>
      <c r="BB123" s="2"/>
    </row>
    <row r="124" spans="1:54" s="51" customFormat="1" ht="37.5" hidden="1" customHeight="1" x14ac:dyDescent="0.25">
      <c r="A124" s="2">
        <v>946</v>
      </c>
      <c r="B124" s="3" t="s">
        <v>38</v>
      </c>
      <c r="C124" s="81" t="s">
        <v>157</v>
      </c>
      <c r="D124" s="14" t="s">
        <v>944</v>
      </c>
      <c r="E124" s="14" t="s">
        <v>268</v>
      </c>
      <c r="F124" s="68">
        <v>10330938354</v>
      </c>
      <c r="G124" s="14" t="s">
        <v>92</v>
      </c>
      <c r="H124" s="14" t="s">
        <v>417</v>
      </c>
      <c r="I124" s="14" t="s">
        <v>418</v>
      </c>
      <c r="J124" s="14" t="s">
        <v>16</v>
      </c>
      <c r="K124" s="14" t="s">
        <v>18</v>
      </c>
      <c r="L124" s="14" t="s">
        <v>596</v>
      </c>
      <c r="M124" s="14" t="s">
        <v>593</v>
      </c>
      <c r="N124" s="2" t="s">
        <v>84</v>
      </c>
      <c r="O124" s="2" t="s">
        <v>23</v>
      </c>
      <c r="P124" s="2" t="s">
        <v>659</v>
      </c>
      <c r="Q124" s="2" t="s">
        <v>592</v>
      </c>
      <c r="R124" s="4">
        <v>1150</v>
      </c>
      <c r="S124" s="4">
        <v>0</v>
      </c>
      <c r="T124" s="4">
        <f t="shared" si="7"/>
        <v>1150</v>
      </c>
      <c r="U124" s="15">
        <v>0.38</v>
      </c>
      <c r="V124" s="4">
        <f t="shared" si="8"/>
        <v>0.16400000000000001</v>
      </c>
      <c r="W124" s="4">
        <f t="shared" si="6"/>
        <v>2986.9565217391305</v>
      </c>
      <c r="X124" s="15">
        <v>3435000</v>
      </c>
      <c r="Y124" s="14" t="s">
        <v>593</v>
      </c>
      <c r="Z124" s="14" t="s">
        <v>593</v>
      </c>
      <c r="AA124" s="14" t="s">
        <v>593</v>
      </c>
      <c r="AB124" s="14" t="s">
        <v>593</v>
      </c>
      <c r="AD124" s="15">
        <v>3435000</v>
      </c>
      <c r="AE124" s="23">
        <f t="shared" si="9"/>
        <v>3435000</v>
      </c>
      <c r="AF124" s="4" t="s">
        <v>623</v>
      </c>
      <c r="AG124" s="24"/>
      <c r="AH124" s="30"/>
      <c r="AI124" s="32"/>
      <c r="AJ124" s="30"/>
      <c r="AK124" s="15"/>
      <c r="AL124" s="30"/>
      <c r="AM124" s="4"/>
      <c r="AN124" s="30"/>
      <c r="AO124" s="28"/>
      <c r="AP124" s="27" t="str">
        <f t="shared" si="10"/>
        <v xml:space="preserve"> </v>
      </c>
      <c r="AR124" s="38" t="s">
        <v>863</v>
      </c>
      <c r="AS124" s="38" t="s">
        <v>846</v>
      </c>
      <c r="AT124" s="36" t="s">
        <v>592</v>
      </c>
      <c r="AU124" s="2"/>
      <c r="AV124" s="35" t="s">
        <v>659</v>
      </c>
      <c r="AW124" s="35" t="s">
        <v>659</v>
      </c>
      <c r="AX124" s="35">
        <v>45677</v>
      </c>
      <c r="AY124" s="36" t="s">
        <v>852</v>
      </c>
      <c r="AZ124" s="35">
        <v>45740</v>
      </c>
      <c r="BA124" s="24">
        <v>45900</v>
      </c>
      <c r="BB124" s="2"/>
    </row>
    <row r="125" spans="1:54" s="51" customFormat="1" ht="37.5" hidden="1" customHeight="1" x14ac:dyDescent="0.25">
      <c r="A125" s="2">
        <v>947</v>
      </c>
      <c r="B125" s="3" t="s">
        <v>38</v>
      </c>
      <c r="C125" s="81" t="s">
        <v>158</v>
      </c>
      <c r="D125" s="14" t="s">
        <v>944</v>
      </c>
      <c r="E125" s="14" t="s">
        <v>269</v>
      </c>
      <c r="F125" s="68">
        <v>10330956174</v>
      </c>
      <c r="G125" s="14" t="s">
        <v>92</v>
      </c>
      <c r="H125" s="14" t="s">
        <v>419</v>
      </c>
      <c r="I125" s="14" t="s">
        <v>420</v>
      </c>
      <c r="J125" s="14" t="s">
        <v>16</v>
      </c>
      <c r="K125" s="14" t="s">
        <v>18</v>
      </c>
      <c r="L125" s="14" t="s">
        <v>596</v>
      </c>
      <c r="M125" s="14" t="s">
        <v>593</v>
      </c>
      <c r="N125" s="2" t="s">
        <v>84</v>
      </c>
      <c r="O125" s="2" t="s">
        <v>23</v>
      </c>
      <c r="P125" s="2" t="s">
        <v>659</v>
      </c>
      <c r="Q125" s="2" t="s">
        <v>592</v>
      </c>
      <c r="R125" s="4">
        <v>700</v>
      </c>
      <c r="S125" s="4">
        <v>0</v>
      </c>
      <c r="T125" s="4">
        <f t="shared" si="7"/>
        <v>700</v>
      </c>
      <c r="U125" s="15">
        <v>0.19</v>
      </c>
      <c r="V125" s="4">
        <f t="shared" si="8"/>
        <v>0.1</v>
      </c>
      <c r="W125" s="4">
        <f t="shared" si="6"/>
        <v>3014.2857142857142</v>
      </c>
      <c r="X125" s="15">
        <v>2269000</v>
      </c>
      <c r="Y125" s="14" t="s">
        <v>593</v>
      </c>
      <c r="Z125" s="14" t="s">
        <v>593</v>
      </c>
      <c r="AA125" s="14" t="s">
        <v>593</v>
      </c>
      <c r="AB125" s="14" t="s">
        <v>593</v>
      </c>
      <c r="AD125" s="15">
        <v>2110000</v>
      </c>
      <c r="AE125" s="23">
        <f t="shared" si="9"/>
        <v>2110000</v>
      </c>
      <c r="AF125" s="4" t="s">
        <v>623</v>
      </c>
      <c r="AG125" s="24"/>
      <c r="AH125" s="30"/>
      <c r="AI125" s="32"/>
      <c r="AJ125" s="30"/>
      <c r="AK125" s="15"/>
      <c r="AL125" s="30"/>
      <c r="AM125" s="4"/>
      <c r="AN125" s="30"/>
      <c r="AO125" s="28"/>
      <c r="AP125" s="27" t="str">
        <f t="shared" si="10"/>
        <v xml:space="preserve"> </v>
      </c>
      <c r="AR125" s="38" t="s">
        <v>863</v>
      </c>
      <c r="AS125" s="38" t="s">
        <v>846</v>
      </c>
      <c r="AT125" s="36" t="s">
        <v>592</v>
      </c>
      <c r="AU125" s="2"/>
      <c r="AV125" s="35" t="s">
        <v>659</v>
      </c>
      <c r="AW125" s="35" t="s">
        <v>659</v>
      </c>
      <c r="AX125" s="35">
        <v>45677</v>
      </c>
      <c r="AY125" s="36" t="s">
        <v>853</v>
      </c>
      <c r="AZ125" s="35">
        <v>45740</v>
      </c>
      <c r="BA125" s="24">
        <v>45900</v>
      </c>
      <c r="BB125" s="2"/>
    </row>
    <row r="126" spans="1:54" s="51" customFormat="1" ht="37.5" hidden="1" customHeight="1" x14ac:dyDescent="0.25">
      <c r="A126" s="2">
        <v>948</v>
      </c>
      <c r="B126" s="3" t="s">
        <v>38</v>
      </c>
      <c r="C126" s="81" t="s">
        <v>159</v>
      </c>
      <c r="D126" s="14" t="s">
        <v>944</v>
      </c>
      <c r="E126" s="14" t="s">
        <v>270</v>
      </c>
      <c r="F126" s="68">
        <v>10330981974</v>
      </c>
      <c r="G126" s="14" t="s">
        <v>92</v>
      </c>
      <c r="H126" s="14" t="s">
        <v>421</v>
      </c>
      <c r="I126" s="14" t="s">
        <v>422</v>
      </c>
      <c r="J126" s="14" t="s">
        <v>16</v>
      </c>
      <c r="K126" s="14" t="s">
        <v>18</v>
      </c>
      <c r="L126" s="14" t="s">
        <v>596</v>
      </c>
      <c r="M126" s="14" t="s">
        <v>593</v>
      </c>
      <c r="N126" s="2" t="s">
        <v>84</v>
      </c>
      <c r="O126" s="2" t="s">
        <v>23</v>
      </c>
      <c r="P126" s="2" t="s">
        <v>659</v>
      </c>
      <c r="Q126" s="2" t="s">
        <v>592</v>
      </c>
      <c r="R126" s="4">
        <v>560</v>
      </c>
      <c r="S126" s="4">
        <v>0</v>
      </c>
      <c r="T126" s="4">
        <f t="shared" si="7"/>
        <v>560</v>
      </c>
      <c r="U126" s="15">
        <v>0.19</v>
      </c>
      <c r="V126" s="4">
        <f t="shared" si="8"/>
        <v>0.08</v>
      </c>
      <c r="W126" s="4">
        <f t="shared" si="6"/>
        <v>3035.7142857142858</v>
      </c>
      <c r="X126" s="15">
        <v>1700000</v>
      </c>
      <c r="Y126" s="14" t="s">
        <v>593</v>
      </c>
      <c r="Z126" s="14" t="s">
        <v>593</v>
      </c>
      <c r="AA126" s="14" t="s">
        <v>593</v>
      </c>
      <c r="AB126" s="14" t="s">
        <v>593</v>
      </c>
      <c r="AD126" s="4">
        <v>1700000</v>
      </c>
      <c r="AE126" s="23">
        <f t="shared" si="9"/>
        <v>1700000</v>
      </c>
      <c r="AF126" s="4" t="s">
        <v>623</v>
      </c>
      <c r="AG126" s="24"/>
      <c r="AH126" s="24"/>
      <c r="AI126" s="34"/>
      <c r="AJ126" s="30"/>
      <c r="AK126" s="4"/>
      <c r="AL126" s="30"/>
      <c r="AM126" s="4"/>
      <c r="AN126" s="35"/>
      <c r="AO126" s="36"/>
      <c r="AP126" s="27" t="str">
        <f t="shared" si="10"/>
        <v xml:space="preserve"> </v>
      </c>
      <c r="AR126" s="38" t="s">
        <v>863</v>
      </c>
      <c r="AS126" s="38" t="s">
        <v>846</v>
      </c>
      <c r="AT126" s="36" t="s">
        <v>592</v>
      </c>
      <c r="AU126" s="2"/>
      <c r="AV126" s="35" t="s">
        <v>659</v>
      </c>
      <c r="AW126" s="35" t="s">
        <v>659</v>
      </c>
      <c r="AX126" s="35">
        <v>45671</v>
      </c>
      <c r="AY126" s="36" t="s">
        <v>850</v>
      </c>
      <c r="AZ126" s="35">
        <v>45740</v>
      </c>
      <c r="BA126" s="24">
        <v>45900</v>
      </c>
      <c r="BB126" s="2"/>
    </row>
    <row r="127" spans="1:54" s="51" customFormat="1" ht="37.5" hidden="1" customHeight="1" x14ac:dyDescent="0.25">
      <c r="A127" s="2">
        <v>949</v>
      </c>
      <c r="B127" s="3" t="s">
        <v>38</v>
      </c>
      <c r="C127" s="81" t="s">
        <v>160</v>
      </c>
      <c r="D127" s="14" t="s">
        <v>944</v>
      </c>
      <c r="E127" s="14" t="s">
        <v>270</v>
      </c>
      <c r="F127" s="68">
        <v>10331056114</v>
      </c>
      <c r="G127" s="14" t="s">
        <v>92</v>
      </c>
      <c r="H127" s="14" t="s">
        <v>423</v>
      </c>
      <c r="I127" s="14" t="s">
        <v>424</v>
      </c>
      <c r="J127" s="14" t="s">
        <v>16</v>
      </c>
      <c r="K127" s="14" t="s">
        <v>18</v>
      </c>
      <c r="L127" s="14" t="s">
        <v>596</v>
      </c>
      <c r="M127" s="14" t="s">
        <v>593</v>
      </c>
      <c r="N127" s="2" t="s">
        <v>84</v>
      </c>
      <c r="O127" s="2" t="s">
        <v>23</v>
      </c>
      <c r="P127" s="2" t="s">
        <v>659</v>
      </c>
      <c r="Q127" s="2" t="s">
        <v>592</v>
      </c>
      <c r="R127" s="4">
        <v>1140</v>
      </c>
      <c r="S127" s="4">
        <v>0</v>
      </c>
      <c r="T127" s="4">
        <f t="shared" si="7"/>
        <v>1140</v>
      </c>
      <c r="U127" s="15">
        <v>0.46</v>
      </c>
      <c r="V127" s="4">
        <f t="shared" si="8"/>
        <v>0.16300000000000001</v>
      </c>
      <c r="W127" s="4">
        <f t="shared" si="6"/>
        <v>2700.5438596491226</v>
      </c>
      <c r="X127" s="15">
        <v>3078620</v>
      </c>
      <c r="Y127" s="14" t="s">
        <v>593</v>
      </c>
      <c r="Z127" s="14" t="s">
        <v>593</v>
      </c>
      <c r="AA127" s="14" t="s">
        <v>593</v>
      </c>
      <c r="AB127" s="14" t="s">
        <v>593</v>
      </c>
      <c r="AD127" s="4">
        <v>3078620</v>
      </c>
      <c r="AE127" s="23">
        <f t="shared" si="9"/>
        <v>3078620</v>
      </c>
      <c r="AF127" s="4" t="s">
        <v>623</v>
      </c>
      <c r="AG127" s="24"/>
      <c r="AH127" s="24"/>
      <c r="AI127" s="34"/>
      <c r="AJ127" s="30"/>
      <c r="AK127" s="4"/>
      <c r="AL127" s="30"/>
      <c r="AM127" s="4"/>
      <c r="AN127" s="35"/>
      <c r="AO127" s="36"/>
      <c r="AP127" s="27" t="str">
        <f t="shared" si="10"/>
        <v xml:space="preserve"> </v>
      </c>
      <c r="AR127" s="38" t="s">
        <v>863</v>
      </c>
      <c r="AS127" s="38" t="s">
        <v>846</v>
      </c>
      <c r="AT127" s="36" t="s">
        <v>592</v>
      </c>
      <c r="AU127" s="2"/>
      <c r="AV127" s="35" t="s">
        <v>659</v>
      </c>
      <c r="AW127" s="35" t="s">
        <v>659</v>
      </c>
      <c r="AX127" s="35">
        <v>45671</v>
      </c>
      <c r="AY127" s="36" t="s">
        <v>851</v>
      </c>
      <c r="AZ127" s="35">
        <v>45740</v>
      </c>
      <c r="BA127" s="24">
        <v>45900</v>
      </c>
      <c r="BB127" s="2"/>
    </row>
    <row r="128" spans="1:54" s="51" customFormat="1" ht="37.5" hidden="1" customHeight="1" x14ac:dyDescent="0.25">
      <c r="A128" s="2">
        <v>950</v>
      </c>
      <c r="B128" s="3" t="s">
        <v>38</v>
      </c>
      <c r="C128" s="81" t="s">
        <v>161</v>
      </c>
      <c r="D128" s="14" t="s">
        <v>944</v>
      </c>
      <c r="E128" s="14" t="s">
        <v>271</v>
      </c>
      <c r="F128" s="68">
        <v>10331072934</v>
      </c>
      <c r="G128" s="14" t="s">
        <v>92</v>
      </c>
      <c r="H128" s="14" t="s">
        <v>425</v>
      </c>
      <c r="I128" s="14" t="s">
        <v>426</v>
      </c>
      <c r="J128" s="14" t="s">
        <v>17</v>
      </c>
      <c r="K128" s="14" t="s">
        <v>18</v>
      </c>
      <c r="L128" s="14" t="s">
        <v>596</v>
      </c>
      <c r="M128" s="14" t="s">
        <v>593</v>
      </c>
      <c r="N128" s="2" t="s">
        <v>23</v>
      </c>
      <c r="O128" s="2" t="s">
        <v>19</v>
      </c>
      <c r="P128" s="2" t="s">
        <v>649</v>
      </c>
      <c r="Q128" s="2" t="s">
        <v>592</v>
      </c>
      <c r="R128" s="4">
        <v>880</v>
      </c>
      <c r="S128" s="4">
        <v>0</v>
      </c>
      <c r="T128" s="4">
        <f t="shared" si="7"/>
        <v>880</v>
      </c>
      <c r="U128" s="15">
        <v>0.2</v>
      </c>
      <c r="V128" s="4">
        <f t="shared" si="8"/>
        <v>0.126</v>
      </c>
      <c r="W128" s="4">
        <f t="shared" ref="W128:W191" si="12">AD128/T128</f>
        <v>3795.4545454545455</v>
      </c>
      <c r="X128" s="15">
        <v>3340000</v>
      </c>
      <c r="Y128" s="14" t="s">
        <v>593</v>
      </c>
      <c r="Z128" s="14" t="s">
        <v>593</v>
      </c>
      <c r="AA128" s="14" t="s">
        <v>593</v>
      </c>
      <c r="AB128" s="14" t="s">
        <v>593</v>
      </c>
      <c r="AD128" s="4">
        <v>3340000</v>
      </c>
      <c r="AE128" s="23">
        <f t="shared" si="9"/>
        <v>3340000</v>
      </c>
      <c r="AF128" s="4" t="s">
        <v>623</v>
      </c>
      <c r="AG128" s="24"/>
      <c r="AH128" s="24"/>
      <c r="AI128" s="34"/>
      <c r="AJ128" s="30"/>
      <c r="AK128" s="4"/>
      <c r="AL128" s="30"/>
      <c r="AM128" s="4"/>
      <c r="AN128" s="35"/>
      <c r="AO128" s="36"/>
      <c r="AP128" s="27" t="str">
        <f t="shared" si="10"/>
        <v xml:space="preserve"> </v>
      </c>
      <c r="AR128" s="38" t="s">
        <v>863</v>
      </c>
      <c r="AS128" s="38" t="s">
        <v>846</v>
      </c>
      <c r="AT128" s="36" t="s">
        <v>592</v>
      </c>
      <c r="AU128" s="2" t="s">
        <v>659</v>
      </c>
      <c r="AV128" s="35" t="s">
        <v>659</v>
      </c>
      <c r="AW128" s="35" t="s">
        <v>659</v>
      </c>
      <c r="AX128" s="35">
        <v>45691</v>
      </c>
      <c r="AY128" s="66" t="s">
        <v>952</v>
      </c>
      <c r="AZ128" s="35">
        <v>45740</v>
      </c>
      <c r="BA128" s="24">
        <v>45900</v>
      </c>
      <c r="BB128" s="2"/>
    </row>
    <row r="129" spans="1:54" s="51" customFormat="1" ht="37.5" hidden="1" customHeight="1" x14ac:dyDescent="0.25">
      <c r="A129" s="2">
        <v>951</v>
      </c>
      <c r="B129" s="3" t="s">
        <v>38</v>
      </c>
      <c r="C129" s="81" t="s">
        <v>162</v>
      </c>
      <c r="D129" s="14" t="s">
        <v>944</v>
      </c>
      <c r="E129" s="14" t="s">
        <v>272</v>
      </c>
      <c r="F129" s="68">
        <v>10237432790</v>
      </c>
      <c r="G129" s="14" t="s">
        <v>92</v>
      </c>
      <c r="H129" s="14" t="s">
        <v>427</v>
      </c>
      <c r="I129" s="14" t="s">
        <v>428</v>
      </c>
      <c r="J129" s="14" t="s">
        <v>21</v>
      </c>
      <c r="K129" s="14" t="s">
        <v>514</v>
      </c>
      <c r="L129" s="14" t="s">
        <v>596</v>
      </c>
      <c r="M129" s="14" t="s">
        <v>593</v>
      </c>
      <c r="N129" s="2" t="s">
        <v>19</v>
      </c>
      <c r="O129" s="2" t="s">
        <v>19</v>
      </c>
      <c r="P129" s="2" t="s">
        <v>656</v>
      </c>
      <c r="Q129" s="2" t="s">
        <v>23</v>
      </c>
      <c r="R129" s="4">
        <v>1650</v>
      </c>
      <c r="S129" s="4">
        <v>0</v>
      </c>
      <c r="T129" s="4">
        <f t="shared" ref="T129:T192" si="13">R129+S129</f>
        <v>1650</v>
      </c>
      <c r="U129" s="15">
        <v>0.33</v>
      </c>
      <c r="V129" s="4">
        <f t="shared" ref="V129:V192" si="14">ROUND(T129/7000,3)</f>
        <v>0.23599999999999999</v>
      </c>
      <c r="W129" s="4">
        <f t="shared" si="12"/>
        <v>2327.0099757575758</v>
      </c>
      <c r="X129" s="15">
        <v>4867500</v>
      </c>
      <c r="Y129" s="14" t="s">
        <v>593</v>
      </c>
      <c r="Z129" s="14" t="s">
        <v>593</v>
      </c>
      <c r="AA129" s="14" t="s">
        <v>593</v>
      </c>
      <c r="AB129" s="14" t="s">
        <v>593</v>
      </c>
      <c r="AD129" s="4">
        <v>3839566.46</v>
      </c>
      <c r="AE129" s="23">
        <f t="shared" ref="AE129:AE192" si="15">IF(AF129="Контракт заключен",AD129*AM129/AK129,IF(AD129=0,X129,AD129))</f>
        <v>3839566.46</v>
      </c>
      <c r="AF129" s="4" t="s">
        <v>960</v>
      </c>
      <c r="AG129" s="24">
        <v>45880</v>
      </c>
      <c r="AH129" s="24">
        <v>45884</v>
      </c>
      <c r="AI129" s="34" t="s">
        <v>948</v>
      </c>
      <c r="AJ129" s="35">
        <v>45688</v>
      </c>
      <c r="AK129" s="4">
        <v>38605213.189999998</v>
      </c>
      <c r="AL129" s="35">
        <v>45698</v>
      </c>
      <c r="AM129" s="4"/>
      <c r="AN129" s="35"/>
      <c r="AO129" s="36"/>
      <c r="AP129" s="27" t="str">
        <f t="shared" si="10"/>
        <v xml:space="preserve"> </v>
      </c>
      <c r="AR129" s="36" t="s">
        <v>659</v>
      </c>
      <c r="AS129" s="36" t="s">
        <v>659</v>
      </c>
      <c r="AT129" s="36" t="s">
        <v>659</v>
      </c>
      <c r="AU129" s="36" t="s">
        <v>659</v>
      </c>
      <c r="AV129" s="36" t="s">
        <v>659</v>
      </c>
      <c r="AW129" s="36" t="s">
        <v>659</v>
      </c>
      <c r="AX129" s="36" t="s">
        <v>659</v>
      </c>
      <c r="AY129" s="36" t="s">
        <v>659</v>
      </c>
      <c r="AZ129" s="36" t="s">
        <v>659</v>
      </c>
      <c r="BA129" s="36" t="s">
        <v>659</v>
      </c>
      <c r="BB129" s="36"/>
    </row>
    <row r="130" spans="1:54" s="51" customFormat="1" ht="37.5" hidden="1" customHeight="1" x14ac:dyDescent="0.25">
      <c r="A130" s="2">
        <v>952</v>
      </c>
      <c r="B130" s="3" t="s">
        <v>38</v>
      </c>
      <c r="C130" s="81" t="s">
        <v>163</v>
      </c>
      <c r="D130" s="14" t="s">
        <v>944</v>
      </c>
      <c r="E130" s="14" t="s">
        <v>730</v>
      </c>
      <c r="F130" s="68">
        <v>10237467150</v>
      </c>
      <c r="G130" s="14" t="s">
        <v>92</v>
      </c>
      <c r="H130" s="14" t="s">
        <v>429</v>
      </c>
      <c r="I130" s="14" t="s">
        <v>430</v>
      </c>
      <c r="J130" s="14" t="s">
        <v>16</v>
      </c>
      <c r="K130" s="14" t="s">
        <v>514</v>
      </c>
      <c r="L130" s="14" t="s">
        <v>596</v>
      </c>
      <c r="M130" s="14" t="s">
        <v>593</v>
      </c>
      <c r="N130" s="2" t="s">
        <v>19</v>
      </c>
      <c r="O130" s="2" t="s">
        <v>19</v>
      </c>
      <c r="P130" s="2" t="s">
        <v>656</v>
      </c>
      <c r="Q130" s="2" t="s">
        <v>23</v>
      </c>
      <c r="R130" s="4">
        <v>447</v>
      </c>
      <c r="S130" s="4">
        <v>0</v>
      </c>
      <c r="T130" s="4">
        <f t="shared" si="13"/>
        <v>447</v>
      </c>
      <c r="U130" s="15">
        <v>8.8999999999999996E-2</v>
      </c>
      <c r="V130" s="4">
        <f t="shared" si="14"/>
        <v>6.4000000000000001E-2</v>
      </c>
      <c r="W130" s="4">
        <f t="shared" si="12"/>
        <v>2289.1311185682325</v>
      </c>
      <c r="X130" s="15">
        <v>973500</v>
      </c>
      <c r="Y130" s="14" t="s">
        <v>593</v>
      </c>
      <c r="Z130" s="14" t="s">
        <v>593</v>
      </c>
      <c r="AA130" s="14" t="s">
        <v>593</v>
      </c>
      <c r="AB130" s="14" t="s">
        <v>593</v>
      </c>
      <c r="AD130" s="4">
        <v>1023241.61</v>
      </c>
      <c r="AE130" s="23">
        <f t="shared" si="15"/>
        <v>1023241.61</v>
      </c>
      <c r="AF130" s="4" t="s">
        <v>960</v>
      </c>
      <c r="AG130" s="24">
        <v>45891</v>
      </c>
      <c r="AH130" s="24">
        <v>45896</v>
      </c>
      <c r="AI130" s="34" t="s">
        <v>948</v>
      </c>
      <c r="AJ130" s="35">
        <v>45688</v>
      </c>
      <c r="AK130" s="4">
        <v>38605213.189999998</v>
      </c>
      <c r="AL130" s="35">
        <v>45698</v>
      </c>
      <c r="AM130" s="4"/>
      <c r="AN130" s="35"/>
      <c r="AO130" s="36"/>
      <c r="AP130" s="27" t="str">
        <f t="shared" ref="AP130:AP193" si="16">IF(AM130&gt;0,1-AM130/AK130," ")</f>
        <v xml:space="preserve"> </v>
      </c>
      <c r="AR130" s="36" t="s">
        <v>659</v>
      </c>
      <c r="AS130" s="36" t="s">
        <v>659</v>
      </c>
      <c r="AT130" s="36" t="s">
        <v>659</v>
      </c>
      <c r="AU130" s="36" t="s">
        <v>659</v>
      </c>
      <c r="AV130" s="36" t="s">
        <v>659</v>
      </c>
      <c r="AW130" s="36" t="s">
        <v>659</v>
      </c>
      <c r="AX130" s="36" t="s">
        <v>659</v>
      </c>
      <c r="AY130" s="36" t="s">
        <v>659</v>
      </c>
      <c r="AZ130" s="36" t="s">
        <v>659</v>
      </c>
      <c r="BA130" s="36" t="s">
        <v>659</v>
      </c>
      <c r="BB130" s="36"/>
    </row>
    <row r="131" spans="1:54" s="51" customFormat="1" ht="37.5" hidden="1" customHeight="1" x14ac:dyDescent="0.25">
      <c r="A131" s="2">
        <v>953</v>
      </c>
      <c r="B131" s="3" t="s">
        <v>38</v>
      </c>
      <c r="C131" s="81" t="s">
        <v>164</v>
      </c>
      <c r="D131" s="14" t="s">
        <v>944</v>
      </c>
      <c r="E131" s="14" t="s">
        <v>273</v>
      </c>
      <c r="F131" s="68">
        <v>10237562750</v>
      </c>
      <c r="G131" s="14" t="s">
        <v>92</v>
      </c>
      <c r="H131" s="14" t="s">
        <v>642</v>
      </c>
      <c r="I131" s="14" t="s">
        <v>643</v>
      </c>
      <c r="J131" s="14" t="s">
        <v>16</v>
      </c>
      <c r="K131" s="14" t="s">
        <v>514</v>
      </c>
      <c r="L131" s="14" t="s">
        <v>596</v>
      </c>
      <c r="M131" s="14" t="s">
        <v>593</v>
      </c>
      <c r="N131" s="2" t="s">
        <v>19</v>
      </c>
      <c r="O131" s="2" t="s">
        <v>19</v>
      </c>
      <c r="P131" s="2" t="s">
        <v>649</v>
      </c>
      <c r="Q131" s="2" t="s">
        <v>23</v>
      </c>
      <c r="R131" s="4">
        <v>3758</v>
      </c>
      <c r="S131" s="4">
        <v>0</v>
      </c>
      <c r="T131" s="4">
        <f t="shared" si="13"/>
        <v>3758</v>
      </c>
      <c r="U131" s="15">
        <v>1.0580000000000001</v>
      </c>
      <c r="V131" s="4">
        <f t="shared" si="14"/>
        <v>0.53700000000000003</v>
      </c>
      <c r="W131" s="4">
        <f t="shared" si="12"/>
        <v>2407.116737626397</v>
      </c>
      <c r="X131" s="15">
        <v>12567706</v>
      </c>
      <c r="Y131" s="14" t="s">
        <v>593</v>
      </c>
      <c r="Z131" s="14" t="s">
        <v>593</v>
      </c>
      <c r="AA131" s="14" t="s">
        <v>593</v>
      </c>
      <c r="AB131" s="14" t="s">
        <v>593</v>
      </c>
      <c r="AD131" s="4">
        <v>9045944.6999999993</v>
      </c>
      <c r="AE131" s="23">
        <f t="shared" si="15"/>
        <v>9045944.6999999993</v>
      </c>
      <c r="AF131" s="4" t="s">
        <v>960</v>
      </c>
      <c r="AG131" s="24">
        <v>45866</v>
      </c>
      <c r="AH131" s="24">
        <v>45872</v>
      </c>
      <c r="AI131" s="34" t="s">
        <v>948</v>
      </c>
      <c r="AJ131" s="35">
        <v>45688</v>
      </c>
      <c r="AK131" s="4">
        <v>38605213.189999998</v>
      </c>
      <c r="AL131" s="35">
        <v>45698</v>
      </c>
      <c r="AM131" s="4"/>
      <c r="AN131" s="35"/>
      <c r="AO131" s="36"/>
      <c r="AP131" s="27" t="str">
        <f t="shared" si="16"/>
        <v xml:space="preserve"> </v>
      </c>
      <c r="AR131" s="36" t="s">
        <v>659</v>
      </c>
      <c r="AS131" s="36" t="s">
        <v>659</v>
      </c>
      <c r="AT131" s="36" t="s">
        <v>659</v>
      </c>
      <c r="AU131" s="36" t="s">
        <v>659</v>
      </c>
      <c r="AV131" s="36" t="s">
        <v>659</v>
      </c>
      <c r="AW131" s="36" t="s">
        <v>659</v>
      </c>
      <c r="AX131" s="36" t="s">
        <v>659</v>
      </c>
      <c r="AY131" s="36" t="s">
        <v>659</v>
      </c>
      <c r="AZ131" s="36" t="s">
        <v>659</v>
      </c>
      <c r="BA131" s="36" t="s">
        <v>659</v>
      </c>
      <c r="BB131" s="36"/>
    </row>
    <row r="132" spans="1:54" s="51" customFormat="1" ht="37.5" hidden="1" customHeight="1" x14ac:dyDescent="0.25">
      <c r="A132" s="2">
        <v>954</v>
      </c>
      <c r="B132" s="3" t="s">
        <v>38</v>
      </c>
      <c r="C132" s="81" t="s">
        <v>165</v>
      </c>
      <c r="D132" s="14" t="s">
        <v>944</v>
      </c>
      <c r="E132" s="14" t="s">
        <v>274</v>
      </c>
      <c r="F132" s="68">
        <v>10237591130</v>
      </c>
      <c r="G132" s="14" t="s">
        <v>92</v>
      </c>
      <c r="H132" s="14" t="s">
        <v>636</v>
      </c>
      <c r="I132" s="14" t="s">
        <v>637</v>
      </c>
      <c r="J132" s="14" t="s">
        <v>16</v>
      </c>
      <c r="K132" s="14" t="s">
        <v>514</v>
      </c>
      <c r="L132" s="14" t="s">
        <v>596</v>
      </c>
      <c r="M132" s="14" t="s">
        <v>593</v>
      </c>
      <c r="N132" s="2" t="s">
        <v>19</v>
      </c>
      <c r="O132" s="2" t="s">
        <v>19</v>
      </c>
      <c r="P132" s="2" t="s">
        <v>649</v>
      </c>
      <c r="Q132" s="2" t="s">
        <v>515</v>
      </c>
      <c r="R132" s="4">
        <v>5340</v>
      </c>
      <c r="S132" s="4">
        <v>0</v>
      </c>
      <c r="T132" s="4">
        <f t="shared" si="13"/>
        <v>5340</v>
      </c>
      <c r="U132" s="15">
        <v>1.0649999999999999</v>
      </c>
      <c r="V132" s="4">
        <f t="shared" si="14"/>
        <v>0.76300000000000001</v>
      </c>
      <c r="W132" s="4">
        <f t="shared" si="12"/>
        <v>1801.8205805243447</v>
      </c>
      <c r="X132" s="15">
        <v>15588174</v>
      </c>
      <c r="Y132" s="14" t="s">
        <v>593</v>
      </c>
      <c r="Z132" s="14" t="s">
        <v>593</v>
      </c>
      <c r="AA132" s="14" t="s">
        <v>593</v>
      </c>
      <c r="AB132" s="14" t="s">
        <v>593</v>
      </c>
      <c r="AD132" s="4">
        <v>9621721.9000000004</v>
      </c>
      <c r="AE132" s="23">
        <f t="shared" si="15"/>
        <v>9621721.9000000004</v>
      </c>
      <c r="AF132" s="4" t="s">
        <v>960</v>
      </c>
      <c r="AG132" s="24">
        <v>45845</v>
      </c>
      <c r="AH132" s="24">
        <v>45851</v>
      </c>
      <c r="AI132" s="34" t="s">
        <v>948</v>
      </c>
      <c r="AJ132" s="35">
        <v>45688</v>
      </c>
      <c r="AK132" s="4">
        <v>38605213.189999998</v>
      </c>
      <c r="AL132" s="35">
        <v>45698</v>
      </c>
      <c r="AM132" s="4"/>
      <c r="AN132" s="35"/>
      <c r="AO132" s="36"/>
      <c r="AP132" s="27" t="str">
        <f t="shared" si="16"/>
        <v xml:space="preserve"> </v>
      </c>
      <c r="AR132" s="36" t="s">
        <v>659</v>
      </c>
      <c r="AS132" s="36" t="s">
        <v>659</v>
      </c>
      <c r="AT132" s="36" t="s">
        <v>659</v>
      </c>
      <c r="AU132" s="36" t="s">
        <v>659</v>
      </c>
      <c r="AV132" s="36" t="s">
        <v>659</v>
      </c>
      <c r="AW132" s="36" t="s">
        <v>659</v>
      </c>
      <c r="AX132" s="36" t="s">
        <v>659</v>
      </c>
      <c r="AY132" s="36" t="s">
        <v>659</v>
      </c>
      <c r="AZ132" s="36" t="s">
        <v>659</v>
      </c>
      <c r="BA132" s="36" t="s">
        <v>659</v>
      </c>
      <c r="BB132" s="36"/>
    </row>
    <row r="133" spans="1:54" s="51" customFormat="1" ht="75" hidden="1" customHeight="1" x14ac:dyDescent="0.25">
      <c r="A133" s="2">
        <v>955</v>
      </c>
      <c r="B133" s="3" t="s">
        <v>38</v>
      </c>
      <c r="C133" s="81" t="s">
        <v>166</v>
      </c>
      <c r="D133" s="14" t="s">
        <v>944</v>
      </c>
      <c r="E133" s="14" t="s">
        <v>275</v>
      </c>
      <c r="F133" s="68">
        <v>10331092154</v>
      </c>
      <c r="G133" s="14" t="s">
        <v>92</v>
      </c>
      <c r="H133" s="14" t="s">
        <v>431</v>
      </c>
      <c r="I133" s="14" t="s">
        <v>432</v>
      </c>
      <c r="J133" s="14" t="s">
        <v>21</v>
      </c>
      <c r="K133" s="14" t="s">
        <v>18</v>
      </c>
      <c r="L133" s="14" t="s">
        <v>595</v>
      </c>
      <c r="M133" s="14" t="s">
        <v>593</v>
      </c>
      <c r="N133" s="5" t="s">
        <v>859</v>
      </c>
      <c r="O133" s="2" t="s">
        <v>19</v>
      </c>
      <c r="P133" s="2" t="s">
        <v>649</v>
      </c>
      <c r="Q133" s="2" t="s">
        <v>592</v>
      </c>
      <c r="R133" s="4">
        <v>9300</v>
      </c>
      <c r="S133" s="4">
        <v>0</v>
      </c>
      <c r="T133" s="4">
        <f t="shared" si="13"/>
        <v>9300</v>
      </c>
      <c r="U133" s="15">
        <v>2.4</v>
      </c>
      <c r="V133" s="4">
        <f t="shared" si="14"/>
        <v>1.329</v>
      </c>
      <c r="W133" s="4">
        <f t="shared" si="12"/>
        <v>2750.5376344086021</v>
      </c>
      <c r="X133" s="15">
        <v>25580000</v>
      </c>
      <c r="Y133" s="14" t="s">
        <v>593</v>
      </c>
      <c r="Z133" s="14" t="s">
        <v>593</v>
      </c>
      <c r="AA133" s="14" t="s">
        <v>593</v>
      </c>
      <c r="AB133" s="14" t="s">
        <v>593</v>
      </c>
      <c r="AD133" s="4">
        <v>25580000</v>
      </c>
      <c r="AE133" s="23">
        <f t="shared" si="15"/>
        <v>25580000</v>
      </c>
      <c r="AF133" s="4" t="s">
        <v>623</v>
      </c>
      <c r="AG133" s="24"/>
      <c r="AH133" s="24"/>
      <c r="AI133" s="34"/>
      <c r="AJ133" s="30"/>
      <c r="AK133" s="4"/>
      <c r="AL133" s="30"/>
      <c r="AM133" s="4"/>
      <c r="AN133" s="35"/>
      <c r="AO133" s="36"/>
      <c r="AP133" s="27" t="str">
        <f t="shared" si="16"/>
        <v xml:space="preserve"> </v>
      </c>
      <c r="AR133" s="38" t="s">
        <v>806</v>
      </c>
      <c r="AS133" s="38" t="s">
        <v>846</v>
      </c>
      <c r="AT133" s="36" t="s">
        <v>592</v>
      </c>
      <c r="AU133" s="36"/>
      <c r="AV133" s="72">
        <v>45645</v>
      </c>
      <c r="AW133" s="72">
        <v>45693</v>
      </c>
      <c r="AX133" s="35">
        <v>45698</v>
      </c>
      <c r="AY133" s="36"/>
      <c r="AZ133" s="35">
        <v>45733</v>
      </c>
      <c r="BA133" s="24">
        <v>45900</v>
      </c>
      <c r="BB133" s="2"/>
    </row>
    <row r="134" spans="1:54" s="51" customFormat="1" ht="56.25" hidden="1" customHeight="1" x14ac:dyDescent="0.25">
      <c r="A134" s="2">
        <v>956</v>
      </c>
      <c r="B134" s="3" t="s">
        <v>38</v>
      </c>
      <c r="C134" s="81" t="s">
        <v>167</v>
      </c>
      <c r="D134" s="14" t="s">
        <v>944</v>
      </c>
      <c r="E134" s="14" t="s">
        <v>276</v>
      </c>
      <c r="F134" s="68">
        <v>10331113954</v>
      </c>
      <c r="G134" s="14" t="s">
        <v>92</v>
      </c>
      <c r="H134" s="14" t="s">
        <v>433</v>
      </c>
      <c r="I134" s="14" t="s">
        <v>569</v>
      </c>
      <c r="J134" s="14" t="s">
        <v>17</v>
      </c>
      <c r="K134" s="14" t="s">
        <v>18</v>
      </c>
      <c r="L134" s="14" t="s">
        <v>595</v>
      </c>
      <c r="M134" s="14" t="s">
        <v>593</v>
      </c>
      <c r="N134" s="2" t="s">
        <v>19</v>
      </c>
      <c r="O134" s="2" t="s">
        <v>19</v>
      </c>
      <c r="P134" s="2" t="s">
        <v>649</v>
      </c>
      <c r="Q134" s="2" t="s">
        <v>592</v>
      </c>
      <c r="R134" s="4">
        <v>4762.5</v>
      </c>
      <c r="S134" s="4">
        <v>0</v>
      </c>
      <c r="T134" s="4">
        <f t="shared" si="13"/>
        <v>4762.5</v>
      </c>
      <c r="U134" s="15">
        <v>0.64500000000000002</v>
      </c>
      <c r="V134" s="4">
        <f t="shared" si="14"/>
        <v>0.68</v>
      </c>
      <c r="W134" s="4">
        <f t="shared" si="12"/>
        <v>6299.212598425197</v>
      </c>
      <c r="X134" s="15">
        <v>30000000</v>
      </c>
      <c r="Y134" s="14" t="s">
        <v>593</v>
      </c>
      <c r="Z134" s="14" t="s">
        <v>593</v>
      </c>
      <c r="AA134" s="14" t="s">
        <v>593</v>
      </c>
      <c r="AB134" s="14" t="s">
        <v>593</v>
      </c>
      <c r="AD134" s="4">
        <v>30000000</v>
      </c>
      <c r="AE134" s="23">
        <f t="shared" si="15"/>
        <v>30000000</v>
      </c>
      <c r="AF134" s="4" t="s">
        <v>623</v>
      </c>
      <c r="AG134" s="24"/>
      <c r="AH134" s="24"/>
      <c r="AI134" s="34"/>
      <c r="AJ134" s="30"/>
      <c r="AK134" s="4"/>
      <c r="AL134" s="30"/>
      <c r="AM134" s="4"/>
      <c r="AN134" s="35"/>
      <c r="AO134" s="36"/>
      <c r="AP134" s="27" t="str">
        <f t="shared" si="16"/>
        <v xml:space="preserve"> </v>
      </c>
      <c r="AR134" s="36" t="s">
        <v>805</v>
      </c>
      <c r="AS134" s="38" t="s">
        <v>846</v>
      </c>
      <c r="AT134" s="36" t="s">
        <v>592</v>
      </c>
      <c r="AU134" s="36"/>
      <c r="AV134" s="35">
        <v>45432</v>
      </c>
      <c r="AW134" s="35">
        <v>45456</v>
      </c>
      <c r="AX134" s="35">
        <v>45702</v>
      </c>
      <c r="AY134" s="36"/>
      <c r="AZ134" s="35">
        <v>45736</v>
      </c>
      <c r="BA134" s="24">
        <v>45900</v>
      </c>
      <c r="BB134" s="2" t="s">
        <v>811</v>
      </c>
    </row>
    <row r="135" spans="1:54" s="51" customFormat="1" ht="37.5" hidden="1" customHeight="1" x14ac:dyDescent="0.25">
      <c r="A135" s="2">
        <v>957</v>
      </c>
      <c r="B135" s="3" t="s">
        <v>38</v>
      </c>
      <c r="C135" s="81" t="s">
        <v>168</v>
      </c>
      <c r="D135" s="14" t="s">
        <v>944</v>
      </c>
      <c r="E135" s="14" t="s">
        <v>277</v>
      </c>
      <c r="F135" s="68">
        <v>10331132954</v>
      </c>
      <c r="G135" s="14" t="s">
        <v>92</v>
      </c>
      <c r="H135" s="14" t="s">
        <v>434</v>
      </c>
      <c r="I135" s="14" t="s">
        <v>435</v>
      </c>
      <c r="J135" s="14" t="s">
        <v>17</v>
      </c>
      <c r="K135" s="14" t="s">
        <v>18</v>
      </c>
      <c r="L135" s="14" t="s">
        <v>595</v>
      </c>
      <c r="M135" s="14" t="s">
        <v>593</v>
      </c>
      <c r="N135" s="2" t="s">
        <v>23</v>
      </c>
      <c r="O135" s="2" t="s">
        <v>19</v>
      </c>
      <c r="P135" s="2" t="s">
        <v>649</v>
      </c>
      <c r="Q135" s="2" t="s">
        <v>592</v>
      </c>
      <c r="R135" s="4">
        <v>5726</v>
      </c>
      <c r="S135" s="4">
        <v>0</v>
      </c>
      <c r="T135" s="4">
        <f t="shared" si="13"/>
        <v>5726</v>
      </c>
      <c r="U135" s="15">
        <v>1.4219999999999999</v>
      </c>
      <c r="V135" s="4">
        <f t="shared" si="14"/>
        <v>0.81799999999999995</v>
      </c>
      <c r="W135" s="4">
        <f t="shared" si="12"/>
        <v>3658.7495633950402</v>
      </c>
      <c r="X135" s="15">
        <v>20850000</v>
      </c>
      <c r="Y135" s="14" t="s">
        <v>593</v>
      </c>
      <c r="Z135" s="14" t="s">
        <v>593</v>
      </c>
      <c r="AA135" s="14" t="s">
        <v>593</v>
      </c>
      <c r="AB135" s="14" t="s">
        <v>593</v>
      </c>
      <c r="AD135" s="4">
        <v>20950000</v>
      </c>
      <c r="AE135" s="23">
        <f t="shared" si="15"/>
        <v>20950000</v>
      </c>
      <c r="AF135" s="4" t="s">
        <v>623</v>
      </c>
      <c r="AG135" s="24"/>
      <c r="AH135" s="24"/>
      <c r="AI135" s="34"/>
      <c r="AJ135" s="30"/>
      <c r="AK135" s="4"/>
      <c r="AL135" s="30"/>
      <c r="AM135" s="4"/>
      <c r="AN135" s="35"/>
      <c r="AO135" s="36"/>
      <c r="AP135" s="27" t="str">
        <f t="shared" si="16"/>
        <v xml:space="preserve"> </v>
      </c>
      <c r="AR135" s="36" t="s">
        <v>807</v>
      </c>
      <c r="AS135" s="38" t="s">
        <v>846</v>
      </c>
      <c r="AT135" s="36" t="s">
        <v>593</v>
      </c>
      <c r="AU135" s="36" t="s">
        <v>812</v>
      </c>
      <c r="AV135" s="35">
        <v>44775</v>
      </c>
      <c r="AW135" s="35">
        <v>44799</v>
      </c>
      <c r="AX135" s="35">
        <v>45099</v>
      </c>
      <c r="AY135" s="60"/>
      <c r="AZ135" s="35">
        <v>45114</v>
      </c>
      <c r="BA135" s="24">
        <v>45900</v>
      </c>
      <c r="BB135" s="2"/>
    </row>
    <row r="136" spans="1:54" s="51" customFormat="1" ht="37.5" hidden="1" customHeight="1" x14ac:dyDescent="0.25">
      <c r="A136" s="2">
        <v>958</v>
      </c>
      <c r="B136" s="3" t="s">
        <v>38</v>
      </c>
      <c r="C136" s="81" t="s">
        <v>570</v>
      </c>
      <c r="D136" s="14" t="s">
        <v>944</v>
      </c>
      <c r="E136" s="14" t="s">
        <v>278</v>
      </c>
      <c r="F136" s="68">
        <v>10331152414</v>
      </c>
      <c r="G136" s="14" t="s">
        <v>92</v>
      </c>
      <c r="H136" s="14" t="s">
        <v>571</v>
      </c>
      <c r="I136" s="14" t="s">
        <v>572</v>
      </c>
      <c r="J136" s="14" t="s">
        <v>21</v>
      </c>
      <c r="K136" s="14" t="s">
        <v>18</v>
      </c>
      <c r="L136" s="14" t="s">
        <v>595</v>
      </c>
      <c r="M136" s="14" t="s">
        <v>593</v>
      </c>
      <c r="N136" s="2" t="s">
        <v>23</v>
      </c>
      <c r="O136" s="2" t="s">
        <v>19</v>
      </c>
      <c r="P136" s="2" t="s">
        <v>649</v>
      </c>
      <c r="Q136" s="2" t="s">
        <v>592</v>
      </c>
      <c r="R136" s="4">
        <v>5980</v>
      </c>
      <c r="S136" s="4">
        <v>0</v>
      </c>
      <c r="T136" s="4">
        <f t="shared" si="13"/>
        <v>5980</v>
      </c>
      <c r="U136" s="15">
        <v>1.1879999999999999</v>
      </c>
      <c r="V136" s="4">
        <f t="shared" si="14"/>
        <v>0.85399999999999998</v>
      </c>
      <c r="W136" s="4">
        <f t="shared" si="12"/>
        <v>4392.9765886287623</v>
      </c>
      <c r="X136" s="15">
        <v>26000000</v>
      </c>
      <c r="Y136" s="14" t="s">
        <v>593</v>
      </c>
      <c r="Z136" s="14" t="s">
        <v>593</v>
      </c>
      <c r="AA136" s="14" t="s">
        <v>593</v>
      </c>
      <c r="AB136" s="14" t="s">
        <v>593</v>
      </c>
      <c r="AD136" s="4">
        <v>26270000</v>
      </c>
      <c r="AE136" s="23">
        <f t="shared" si="15"/>
        <v>26270000</v>
      </c>
      <c r="AF136" s="4" t="s">
        <v>623</v>
      </c>
      <c r="AG136" s="24"/>
      <c r="AH136" s="24"/>
      <c r="AI136" s="34"/>
      <c r="AJ136" s="30"/>
      <c r="AK136" s="4"/>
      <c r="AL136" s="30"/>
      <c r="AM136" s="4"/>
      <c r="AN136" s="35"/>
      <c r="AO136" s="36"/>
      <c r="AP136" s="27" t="str">
        <f t="shared" si="16"/>
        <v xml:space="preserve"> </v>
      </c>
      <c r="AR136" s="36" t="s">
        <v>807</v>
      </c>
      <c r="AS136" s="38" t="s">
        <v>846</v>
      </c>
      <c r="AT136" s="36" t="s">
        <v>593</v>
      </c>
      <c r="AU136" s="36" t="s">
        <v>813</v>
      </c>
      <c r="AV136" s="35">
        <v>45163</v>
      </c>
      <c r="AW136" s="35">
        <v>45187</v>
      </c>
      <c r="AX136" s="35">
        <v>45356</v>
      </c>
      <c r="AY136" s="60"/>
      <c r="AZ136" s="35">
        <v>45393</v>
      </c>
      <c r="BA136" s="24">
        <v>45900</v>
      </c>
      <c r="BB136" s="2"/>
    </row>
    <row r="137" spans="1:54" s="51" customFormat="1" ht="37.5" hidden="1" customHeight="1" x14ac:dyDescent="0.25">
      <c r="A137" s="2">
        <v>959</v>
      </c>
      <c r="B137" s="3" t="s">
        <v>38</v>
      </c>
      <c r="C137" s="81" t="s">
        <v>169</v>
      </c>
      <c r="D137" s="14" t="s">
        <v>944</v>
      </c>
      <c r="E137" s="14" t="s">
        <v>279</v>
      </c>
      <c r="F137" s="68">
        <v>10331181074</v>
      </c>
      <c r="G137" s="14" t="s">
        <v>92</v>
      </c>
      <c r="H137" s="14" t="s">
        <v>436</v>
      </c>
      <c r="I137" s="14" t="s">
        <v>437</v>
      </c>
      <c r="J137" s="14" t="s">
        <v>17</v>
      </c>
      <c r="K137" s="14" t="s">
        <v>18</v>
      </c>
      <c r="L137" s="14" t="s">
        <v>595</v>
      </c>
      <c r="M137" s="14" t="s">
        <v>593</v>
      </c>
      <c r="N137" s="2" t="s">
        <v>84</v>
      </c>
      <c r="O137" s="2" t="s">
        <v>19</v>
      </c>
      <c r="P137" s="2" t="s">
        <v>649</v>
      </c>
      <c r="Q137" s="2" t="s">
        <v>592</v>
      </c>
      <c r="R137" s="4">
        <v>8349</v>
      </c>
      <c r="S137" s="4">
        <v>0</v>
      </c>
      <c r="T137" s="4">
        <f t="shared" si="13"/>
        <v>8349</v>
      </c>
      <c r="U137" s="15">
        <v>1.296</v>
      </c>
      <c r="V137" s="4">
        <f t="shared" si="14"/>
        <v>1.1930000000000001</v>
      </c>
      <c r="W137" s="4">
        <f t="shared" si="12"/>
        <v>3982.6326506168402</v>
      </c>
      <c r="X137" s="15">
        <v>32000000</v>
      </c>
      <c r="Y137" s="14" t="s">
        <v>593</v>
      </c>
      <c r="Z137" s="14" t="s">
        <v>593</v>
      </c>
      <c r="AA137" s="14" t="s">
        <v>593</v>
      </c>
      <c r="AB137" s="14" t="s">
        <v>593</v>
      </c>
      <c r="AD137" s="4">
        <v>33251000</v>
      </c>
      <c r="AE137" s="23">
        <f t="shared" si="15"/>
        <v>33251000</v>
      </c>
      <c r="AF137" s="4" t="s">
        <v>623</v>
      </c>
      <c r="AG137" s="24"/>
      <c r="AH137" s="24"/>
      <c r="AI137" s="34"/>
      <c r="AJ137" s="30"/>
      <c r="AK137" s="4"/>
      <c r="AL137" s="30"/>
      <c r="AM137" s="4"/>
      <c r="AN137" s="35"/>
      <c r="AO137" s="36"/>
      <c r="AP137" s="27" t="str">
        <f t="shared" si="16"/>
        <v xml:space="preserve"> </v>
      </c>
      <c r="AR137" s="36" t="s">
        <v>807</v>
      </c>
      <c r="AS137" s="38" t="s">
        <v>846</v>
      </c>
      <c r="AT137" s="36" t="s">
        <v>593</v>
      </c>
      <c r="AU137" s="36" t="s">
        <v>813</v>
      </c>
      <c r="AV137" s="35">
        <v>45163</v>
      </c>
      <c r="AW137" s="35">
        <v>45187</v>
      </c>
      <c r="AX137" s="35">
        <v>45356</v>
      </c>
      <c r="AY137" s="60"/>
      <c r="AZ137" s="35">
        <v>45393</v>
      </c>
      <c r="BA137" s="24">
        <v>45900</v>
      </c>
      <c r="BB137" s="2"/>
    </row>
    <row r="138" spans="1:54" s="71" customFormat="1" ht="37.5" hidden="1" customHeight="1" x14ac:dyDescent="0.25">
      <c r="A138" s="2">
        <v>960</v>
      </c>
      <c r="B138" s="67" t="s">
        <v>52</v>
      </c>
      <c r="C138" s="84" t="s">
        <v>93</v>
      </c>
      <c r="D138" s="14" t="s">
        <v>944</v>
      </c>
      <c r="E138" s="68" t="s">
        <v>94</v>
      </c>
      <c r="F138" s="68">
        <v>10313775370</v>
      </c>
      <c r="G138" s="68" t="s">
        <v>92</v>
      </c>
      <c r="H138" s="68" t="s">
        <v>512</v>
      </c>
      <c r="I138" s="68" t="s">
        <v>513</v>
      </c>
      <c r="J138" s="14" t="s">
        <v>21</v>
      </c>
      <c r="K138" s="68" t="s">
        <v>514</v>
      </c>
      <c r="L138" s="68" t="s">
        <v>596</v>
      </c>
      <c r="M138" s="68" t="s">
        <v>593</v>
      </c>
      <c r="N138" s="66" t="s">
        <v>19</v>
      </c>
      <c r="O138" s="66" t="s">
        <v>19</v>
      </c>
      <c r="P138" s="66" t="s">
        <v>649</v>
      </c>
      <c r="Q138" s="66" t="s">
        <v>659</v>
      </c>
      <c r="R138" s="70">
        <v>8946</v>
      </c>
      <c r="S138" s="70">
        <v>0</v>
      </c>
      <c r="T138" s="4">
        <f t="shared" si="13"/>
        <v>8946</v>
      </c>
      <c r="U138" s="69">
        <v>1.077</v>
      </c>
      <c r="V138" s="4">
        <f t="shared" si="14"/>
        <v>1.278</v>
      </c>
      <c r="W138" s="4">
        <f t="shared" si="12"/>
        <v>2673.0476458752514</v>
      </c>
      <c r="X138" s="69">
        <v>23913084.239999998</v>
      </c>
      <c r="Y138" s="68" t="s">
        <v>593</v>
      </c>
      <c r="Z138" s="68" t="s">
        <v>593</v>
      </c>
      <c r="AA138" s="68" t="s">
        <v>593</v>
      </c>
      <c r="AB138" s="68" t="s">
        <v>593</v>
      </c>
      <c r="AD138" s="69">
        <v>23913084.239999998</v>
      </c>
      <c r="AE138" s="23">
        <f t="shared" si="15"/>
        <v>23913084.239999998</v>
      </c>
      <c r="AF138" s="70" t="s">
        <v>864</v>
      </c>
      <c r="AG138" s="93">
        <v>45754</v>
      </c>
      <c r="AH138" s="93">
        <v>45784</v>
      </c>
      <c r="AI138" s="94" t="s">
        <v>969</v>
      </c>
      <c r="AJ138" s="93">
        <v>45699</v>
      </c>
      <c r="AK138" s="69">
        <v>49625451.240000002</v>
      </c>
      <c r="AL138" s="93">
        <v>45728</v>
      </c>
      <c r="AM138" s="69"/>
      <c r="AN138" s="69"/>
      <c r="AO138" s="69"/>
      <c r="AP138" s="27" t="str">
        <f t="shared" si="16"/>
        <v xml:space="preserve"> </v>
      </c>
      <c r="AR138" s="73" t="s">
        <v>659</v>
      </c>
      <c r="AS138" s="73" t="s">
        <v>659</v>
      </c>
      <c r="AT138" s="73" t="s">
        <v>659</v>
      </c>
      <c r="AU138" s="73" t="s">
        <v>659</v>
      </c>
      <c r="AV138" s="73" t="s">
        <v>659</v>
      </c>
      <c r="AW138" s="73" t="s">
        <v>659</v>
      </c>
      <c r="AX138" s="73" t="s">
        <v>659</v>
      </c>
      <c r="AY138" s="73" t="s">
        <v>659</v>
      </c>
      <c r="AZ138" s="73" t="s">
        <v>659</v>
      </c>
      <c r="BA138" s="73" t="s">
        <v>659</v>
      </c>
      <c r="BB138" s="73"/>
    </row>
    <row r="139" spans="1:54" s="71" customFormat="1" ht="37.5" hidden="1" customHeight="1" x14ac:dyDescent="0.25">
      <c r="A139" s="2">
        <v>961</v>
      </c>
      <c r="B139" s="67" t="s">
        <v>52</v>
      </c>
      <c r="C139" s="84" t="s">
        <v>872</v>
      </c>
      <c r="D139" s="14" t="s">
        <v>944</v>
      </c>
      <c r="E139" s="68" t="s">
        <v>204</v>
      </c>
      <c r="F139" s="68">
        <v>10277300770</v>
      </c>
      <c r="G139" s="68" t="s">
        <v>92</v>
      </c>
      <c r="H139" s="68" t="s">
        <v>749</v>
      </c>
      <c r="I139" s="71" t="s">
        <v>822</v>
      </c>
      <c r="J139" s="14" t="s">
        <v>21</v>
      </c>
      <c r="K139" s="68" t="s">
        <v>514</v>
      </c>
      <c r="L139" s="68" t="s">
        <v>596</v>
      </c>
      <c r="M139" s="68" t="s">
        <v>593</v>
      </c>
      <c r="N139" s="66" t="s">
        <v>19</v>
      </c>
      <c r="O139" s="66" t="s">
        <v>19</v>
      </c>
      <c r="P139" s="66" t="s">
        <v>649</v>
      </c>
      <c r="Q139" s="66" t="s">
        <v>659</v>
      </c>
      <c r="R139" s="70">
        <v>12700.2</v>
      </c>
      <c r="S139" s="70">
        <v>0</v>
      </c>
      <c r="T139" s="4">
        <f t="shared" si="13"/>
        <v>12700.2</v>
      </c>
      <c r="U139" s="69">
        <v>0.86399999999999999</v>
      </c>
      <c r="V139" s="4">
        <f t="shared" si="14"/>
        <v>1.8140000000000001</v>
      </c>
      <c r="W139" s="4">
        <f t="shared" si="12"/>
        <v>2609.2734925434243</v>
      </c>
      <c r="X139" s="69">
        <v>33138295.210000001</v>
      </c>
      <c r="Y139" s="68" t="s">
        <v>593</v>
      </c>
      <c r="Z139" s="68" t="s">
        <v>593</v>
      </c>
      <c r="AA139" s="68" t="s">
        <v>593</v>
      </c>
      <c r="AB139" s="68" t="s">
        <v>593</v>
      </c>
      <c r="AD139" s="69">
        <v>33138295.210000001</v>
      </c>
      <c r="AE139" s="23">
        <f t="shared" si="15"/>
        <v>33138295.210000001</v>
      </c>
      <c r="AF139" s="70" t="s">
        <v>864</v>
      </c>
      <c r="AG139" s="93">
        <v>45759</v>
      </c>
      <c r="AH139" s="93">
        <v>45796</v>
      </c>
      <c r="AI139" s="94" t="s">
        <v>970</v>
      </c>
      <c r="AJ139" s="93">
        <v>45699</v>
      </c>
      <c r="AK139" s="69">
        <v>49979320.109999999</v>
      </c>
      <c r="AL139" s="93">
        <v>45720</v>
      </c>
      <c r="AM139" s="69"/>
      <c r="AN139" s="69"/>
      <c r="AO139" s="69"/>
      <c r="AP139" s="27" t="str">
        <f t="shared" si="16"/>
        <v xml:space="preserve"> </v>
      </c>
      <c r="AR139" s="73" t="s">
        <v>659</v>
      </c>
      <c r="AS139" s="73" t="s">
        <v>659</v>
      </c>
      <c r="AT139" s="73" t="s">
        <v>659</v>
      </c>
      <c r="AU139" s="73" t="s">
        <v>659</v>
      </c>
      <c r="AV139" s="73" t="s">
        <v>659</v>
      </c>
      <c r="AW139" s="73" t="s">
        <v>659</v>
      </c>
      <c r="AX139" s="73" t="s">
        <v>659</v>
      </c>
      <c r="AY139" s="73" t="s">
        <v>659</v>
      </c>
      <c r="AZ139" s="73" t="s">
        <v>659</v>
      </c>
      <c r="BA139" s="73" t="s">
        <v>659</v>
      </c>
      <c r="BB139" s="73"/>
    </row>
    <row r="140" spans="1:54" s="71" customFormat="1" ht="37.5" hidden="1" customHeight="1" x14ac:dyDescent="0.25">
      <c r="A140" s="2">
        <v>962</v>
      </c>
      <c r="B140" s="67" t="s">
        <v>52</v>
      </c>
      <c r="C140" s="84" t="s">
        <v>744</v>
      </c>
      <c r="D140" s="14" t="s">
        <v>944</v>
      </c>
      <c r="E140" s="68" t="s">
        <v>206</v>
      </c>
      <c r="F140" s="68">
        <v>10313849030</v>
      </c>
      <c r="G140" s="68" t="s">
        <v>92</v>
      </c>
      <c r="H140" s="68" t="s">
        <v>294</v>
      </c>
      <c r="I140" s="68" t="s">
        <v>295</v>
      </c>
      <c r="J140" s="14" t="s">
        <v>16</v>
      </c>
      <c r="K140" s="68" t="s">
        <v>514</v>
      </c>
      <c r="L140" s="68" t="s">
        <v>596</v>
      </c>
      <c r="M140" s="68" t="s">
        <v>593</v>
      </c>
      <c r="N140" s="66" t="s">
        <v>23</v>
      </c>
      <c r="O140" s="66" t="s">
        <v>23</v>
      </c>
      <c r="P140" s="66" t="s">
        <v>659</v>
      </c>
      <c r="Q140" s="66" t="s">
        <v>659</v>
      </c>
      <c r="R140" s="70">
        <v>3800</v>
      </c>
      <c r="S140" s="70">
        <v>0</v>
      </c>
      <c r="T140" s="4">
        <f t="shared" si="13"/>
        <v>3800</v>
      </c>
      <c r="U140" s="69">
        <v>0.95</v>
      </c>
      <c r="V140" s="4">
        <f t="shared" si="14"/>
        <v>0.54300000000000004</v>
      </c>
      <c r="W140" s="4">
        <f t="shared" si="12"/>
        <v>1065.6659552631579</v>
      </c>
      <c r="X140" s="69">
        <v>7125000</v>
      </c>
      <c r="Y140" s="68" t="s">
        <v>593</v>
      </c>
      <c r="Z140" s="68" t="s">
        <v>593</v>
      </c>
      <c r="AA140" s="68" t="s">
        <v>593</v>
      </c>
      <c r="AB140" s="68" t="s">
        <v>593</v>
      </c>
      <c r="AD140" s="69">
        <v>4049530.63</v>
      </c>
      <c r="AE140" s="23">
        <f t="shared" si="15"/>
        <v>4049530.63</v>
      </c>
      <c r="AF140" s="70" t="s">
        <v>864</v>
      </c>
      <c r="AG140" s="93">
        <v>45825</v>
      </c>
      <c r="AH140" s="93">
        <v>45833</v>
      </c>
      <c r="AI140" s="94" t="s">
        <v>969</v>
      </c>
      <c r="AJ140" s="93">
        <v>45699</v>
      </c>
      <c r="AK140" s="69">
        <v>49625451.240000002</v>
      </c>
      <c r="AL140" s="93">
        <v>45728</v>
      </c>
      <c r="AM140" s="69"/>
      <c r="AN140" s="69"/>
      <c r="AO140" s="69"/>
      <c r="AP140" s="27" t="str">
        <f t="shared" si="16"/>
        <v xml:space="preserve"> </v>
      </c>
      <c r="AR140" s="73" t="s">
        <v>659</v>
      </c>
      <c r="AS140" s="73" t="s">
        <v>659</v>
      </c>
      <c r="AT140" s="73" t="s">
        <v>659</v>
      </c>
      <c r="AU140" s="73" t="s">
        <v>659</v>
      </c>
      <c r="AV140" s="73" t="s">
        <v>659</v>
      </c>
      <c r="AW140" s="73" t="s">
        <v>659</v>
      </c>
      <c r="AX140" s="73" t="s">
        <v>659</v>
      </c>
      <c r="AY140" s="73" t="s">
        <v>659</v>
      </c>
      <c r="AZ140" s="73" t="s">
        <v>659</v>
      </c>
      <c r="BA140" s="73" t="s">
        <v>659</v>
      </c>
      <c r="BB140" s="73"/>
    </row>
    <row r="141" spans="1:54" s="71" customFormat="1" ht="37.5" hidden="1" customHeight="1" x14ac:dyDescent="0.25">
      <c r="A141" s="2">
        <v>963</v>
      </c>
      <c r="B141" s="67" t="s">
        <v>52</v>
      </c>
      <c r="C141" s="84" t="s">
        <v>98</v>
      </c>
      <c r="D141" s="14" t="s">
        <v>944</v>
      </c>
      <c r="E141" s="68" t="s">
        <v>207</v>
      </c>
      <c r="F141" s="68">
        <v>10302760330</v>
      </c>
      <c r="G141" s="68" t="s">
        <v>92</v>
      </c>
      <c r="H141" s="68" t="s">
        <v>296</v>
      </c>
      <c r="I141" s="68" t="s">
        <v>297</v>
      </c>
      <c r="J141" s="14" t="s">
        <v>16</v>
      </c>
      <c r="K141" s="68" t="s">
        <v>514</v>
      </c>
      <c r="L141" s="68" t="s">
        <v>596</v>
      </c>
      <c r="M141" s="68" t="s">
        <v>593</v>
      </c>
      <c r="N141" s="66" t="s">
        <v>23</v>
      </c>
      <c r="O141" s="66" t="s">
        <v>23</v>
      </c>
      <c r="P141" s="66" t="s">
        <v>659</v>
      </c>
      <c r="Q141" s="66" t="s">
        <v>86</v>
      </c>
      <c r="R141" s="70">
        <v>3880</v>
      </c>
      <c r="S141" s="70">
        <v>0</v>
      </c>
      <c r="T141" s="4">
        <f t="shared" si="13"/>
        <v>3880</v>
      </c>
      <c r="U141" s="69">
        <v>0.97</v>
      </c>
      <c r="V141" s="4">
        <f t="shared" si="14"/>
        <v>0.55400000000000005</v>
      </c>
      <c r="W141" s="4">
        <f t="shared" si="12"/>
        <v>1231.7740463917526</v>
      </c>
      <c r="X141" s="69">
        <v>6060000</v>
      </c>
      <c r="Y141" s="68" t="s">
        <v>593</v>
      </c>
      <c r="Z141" s="68" t="s">
        <v>593</v>
      </c>
      <c r="AA141" s="68" t="s">
        <v>593</v>
      </c>
      <c r="AB141" s="68" t="s">
        <v>593</v>
      </c>
      <c r="AD141" s="69">
        <v>4779283.3</v>
      </c>
      <c r="AE141" s="23">
        <f t="shared" si="15"/>
        <v>4779283.3</v>
      </c>
      <c r="AF141" s="70" t="s">
        <v>864</v>
      </c>
      <c r="AG141" s="93">
        <v>45778</v>
      </c>
      <c r="AH141" s="93">
        <v>45786</v>
      </c>
      <c r="AI141" s="69" t="s">
        <v>971</v>
      </c>
      <c r="AJ141" s="93">
        <v>45699</v>
      </c>
      <c r="AK141" s="69">
        <v>45164351.979999997</v>
      </c>
      <c r="AL141" s="93">
        <v>45728</v>
      </c>
      <c r="AM141" s="69"/>
      <c r="AN141" s="69"/>
      <c r="AO141" s="69"/>
      <c r="AP141" s="27" t="str">
        <f t="shared" si="16"/>
        <v xml:space="preserve"> </v>
      </c>
      <c r="AR141" s="73" t="s">
        <v>659</v>
      </c>
      <c r="AS141" s="73" t="s">
        <v>659</v>
      </c>
      <c r="AT141" s="73" t="s">
        <v>659</v>
      </c>
      <c r="AU141" s="73" t="s">
        <v>659</v>
      </c>
      <c r="AV141" s="73" t="s">
        <v>659</v>
      </c>
      <c r="AW141" s="73" t="s">
        <v>659</v>
      </c>
      <c r="AX141" s="73" t="s">
        <v>659</v>
      </c>
      <c r="AY141" s="73" t="s">
        <v>659</v>
      </c>
      <c r="AZ141" s="73" t="s">
        <v>659</v>
      </c>
      <c r="BA141" s="73" t="s">
        <v>659</v>
      </c>
      <c r="BB141" s="73"/>
    </row>
    <row r="142" spans="1:54" s="71" customFormat="1" ht="37.5" hidden="1" customHeight="1" x14ac:dyDescent="0.25">
      <c r="A142" s="2">
        <v>964</v>
      </c>
      <c r="B142" s="67" t="s">
        <v>52</v>
      </c>
      <c r="C142" s="84" t="s">
        <v>99</v>
      </c>
      <c r="D142" s="14" t="s">
        <v>944</v>
      </c>
      <c r="E142" s="68" t="s">
        <v>208</v>
      </c>
      <c r="F142" s="68">
        <v>10313883870</v>
      </c>
      <c r="G142" s="68" t="s">
        <v>92</v>
      </c>
      <c r="H142" s="68" t="s">
        <v>298</v>
      </c>
      <c r="I142" s="68" t="s">
        <v>299</v>
      </c>
      <c r="J142" s="14" t="s">
        <v>16</v>
      </c>
      <c r="K142" s="68" t="s">
        <v>514</v>
      </c>
      <c r="L142" s="68" t="s">
        <v>596</v>
      </c>
      <c r="M142" s="68" t="s">
        <v>593</v>
      </c>
      <c r="N142" s="66" t="s">
        <v>23</v>
      </c>
      <c r="O142" s="66" t="s">
        <v>23</v>
      </c>
      <c r="P142" s="66" t="s">
        <v>659</v>
      </c>
      <c r="Q142" s="66" t="s">
        <v>659</v>
      </c>
      <c r="R142" s="70">
        <v>3920</v>
      </c>
      <c r="S142" s="70">
        <v>0</v>
      </c>
      <c r="T142" s="4">
        <f t="shared" si="13"/>
        <v>3920</v>
      </c>
      <c r="U142" s="69">
        <v>0.98</v>
      </c>
      <c r="V142" s="4">
        <f t="shared" si="14"/>
        <v>0.56000000000000005</v>
      </c>
      <c r="W142" s="4">
        <f t="shared" si="12"/>
        <v>1231.7362448979593</v>
      </c>
      <c r="X142" s="69">
        <v>5880000</v>
      </c>
      <c r="Y142" s="68" t="s">
        <v>593</v>
      </c>
      <c r="Z142" s="68" t="s">
        <v>593</v>
      </c>
      <c r="AA142" s="68" t="s">
        <v>593</v>
      </c>
      <c r="AB142" s="68" t="s">
        <v>593</v>
      </c>
      <c r="AD142" s="69">
        <v>4828406.08</v>
      </c>
      <c r="AE142" s="23">
        <f t="shared" si="15"/>
        <v>4828406.08</v>
      </c>
      <c r="AF142" s="70" t="s">
        <v>864</v>
      </c>
      <c r="AG142" s="93">
        <v>45799</v>
      </c>
      <c r="AH142" s="93">
        <v>45807</v>
      </c>
      <c r="AI142" s="69" t="s">
        <v>975</v>
      </c>
      <c r="AJ142" s="93">
        <v>45699</v>
      </c>
      <c r="AK142" s="69">
        <v>38245485.590000004</v>
      </c>
      <c r="AL142" s="93">
        <v>45728</v>
      </c>
      <c r="AM142" s="69"/>
      <c r="AN142" s="69"/>
      <c r="AO142" s="69"/>
      <c r="AP142" s="27" t="str">
        <f t="shared" si="16"/>
        <v xml:space="preserve"> </v>
      </c>
      <c r="AR142" s="73" t="s">
        <v>659</v>
      </c>
      <c r="AS142" s="73" t="s">
        <v>659</v>
      </c>
      <c r="AT142" s="73" t="s">
        <v>659</v>
      </c>
      <c r="AU142" s="73" t="s">
        <v>659</v>
      </c>
      <c r="AV142" s="73" t="s">
        <v>659</v>
      </c>
      <c r="AW142" s="73" t="s">
        <v>659</v>
      </c>
      <c r="AX142" s="73" t="s">
        <v>659</v>
      </c>
      <c r="AY142" s="73" t="s">
        <v>659</v>
      </c>
      <c r="AZ142" s="73" t="s">
        <v>659</v>
      </c>
      <c r="BA142" s="73" t="s">
        <v>659</v>
      </c>
      <c r="BB142" s="73"/>
    </row>
    <row r="143" spans="1:54" s="71" customFormat="1" ht="37.5" hidden="1" customHeight="1" x14ac:dyDescent="0.25">
      <c r="A143" s="2">
        <v>965</v>
      </c>
      <c r="B143" s="67" t="s">
        <v>52</v>
      </c>
      <c r="C143" s="84" t="s">
        <v>100</v>
      </c>
      <c r="D143" s="14" t="s">
        <v>944</v>
      </c>
      <c r="E143" s="68" t="s">
        <v>209</v>
      </c>
      <c r="F143" s="68">
        <v>10299756630</v>
      </c>
      <c r="G143" s="68" t="s">
        <v>92</v>
      </c>
      <c r="H143" s="68" t="s">
        <v>731</v>
      </c>
      <c r="I143" s="68" t="s">
        <v>732</v>
      </c>
      <c r="J143" s="14" t="s">
        <v>21</v>
      </c>
      <c r="K143" s="68" t="s">
        <v>514</v>
      </c>
      <c r="L143" s="68" t="s">
        <v>596</v>
      </c>
      <c r="M143" s="68" t="s">
        <v>593</v>
      </c>
      <c r="N143" s="66" t="s">
        <v>19</v>
      </c>
      <c r="O143" s="66" t="s">
        <v>19</v>
      </c>
      <c r="P143" s="66" t="s">
        <v>649</v>
      </c>
      <c r="Q143" s="66" t="s">
        <v>86</v>
      </c>
      <c r="R143" s="70">
        <v>8696</v>
      </c>
      <c r="S143" s="70">
        <v>0</v>
      </c>
      <c r="T143" s="4">
        <f t="shared" si="13"/>
        <v>8696</v>
      </c>
      <c r="U143" s="69">
        <v>1.087</v>
      </c>
      <c r="V143" s="4">
        <f t="shared" si="14"/>
        <v>1.242</v>
      </c>
      <c r="W143" s="4">
        <f t="shared" si="12"/>
        <v>2028.626765179393</v>
      </c>
      <c r="X143" s="69">
        <v>17937500</v>
      </c>
      <c r="Y143" s="68" t="s">
        <v>593</v>
      </c>
      <c r="Z143" s="68" t="s">
        <v>593</v>
      </c>
      <c r="AA143" s="68" t="s">
        <v>593</v>
      </c>
      <c r="AB143" s="68" t="s">
        <v>593</v>
      </c>
      <c r="AD143" s="69">
        <v>17640938.350000001</v>
      </c>
      <c r="AE143" s="23">
        <f t="shared" si="15"/>
        <v>17640938.350000001</v>
      </c>
      <c r="AF143" s="70" t="s">
        <v>864</v>
      </c>
      <c r="AG143" s="93">
        <v>45828</v>
      </c>
      <c r="AH143" s="93">
        <v>45849</v>
      </c>
      <c r="AI143" s="69" t="s">
        <v>973</v>
      </c>
      <c r="AJ143" s="93">
        <v>45699</v>
      </c>
      <c r="AK143" s="69">
        <v>47004280.509999998</v>
      </c>
      <c r="AL143" s="93">
        <v>45719</v>
      </c>
      <c r="AM143" s="69"/>
      <c r="AN143" s="69"/>
      <c r="AO143" s="69"/>
      <c r="AP143" s="27" t="str">
        <f t="shared" si="16"/>
        <v xml:space="preserve"> </v>
      </c>
      <c r="AR143" s="73" t="s">
        <v>659</v>
      </c>
      <c r="AS143" s="73" t="s">
        <v>659</v>
      </c>
      <c r="AT143" s="73" t="s">
        <v>659</v>
      </c>
      <c r="AU143" s="73" t="s">
        <v>659</v>
      </c>
      <c r="AV143" s="73" t="s">
        <v>659</v>
      </c>
      <c r="AW143" s="73" t="s">
        <v>659</v>
      </c>
      <c r="AX143" s="73" t="s">
        <v>659</v>
      </c>
      <c r="AY143" s="73" t="s">
        <v>659</v>
      </c>
      <c r="AZ143" s="73" t="s">
        <v>659</v>
      </c>
      <c r="BA143" s="73" t="s">
        <v>659</v>
      </c>
      <c r="BB143" s="73"/>
    </row>
    <row r="144" spans="1:54" s="71" customFormat="1" ht="37.5" hidden="1" x14ac:dyDescent="0.25">
      <c r="A144" s="2">
        <v>966</v>
      </c>
      <c r="B144" s="67" t="s">
        <v>52</v>
      </c>
      <c r="C144" s="84" t="s">
        <v>101</v>
      </c>
      <c r="D144" s="14" t="s">
        <v>944</v>
      </c>
      <c r="E144" s="68" t="s">
        <v>210</v>
      </c>
      <c r="F144" s="68">
        <v>10275489310</v>
      </c>
      <c r="G144" s="68" t="s">
        <v>92</v>
      </c>
      <c r="H144" s="68" t="s">
        <v>823</v>
      </c>
      <c r="I144" s="68" t="s">
        <v>769</v>
      </c>
      <c r="J144" s="14" t="s">
        <v>16</v>
      </c>
      <c r="K144" s="68" t="s">
        <v>514</v>
      </c>
      <c r="L144" s="68" t="s">
        <v>596</v>
      </c>
      <c r="M144" s="68" t="s">
        <v>593</v>
      </c>
      <c r="N144" s="66" t="s">
        <v>23</v>
      </c>
      <c r="O144" s="66" t="s">
        <v>23</v>
      </c>
      <c r="P144" s="66" t="s">
        <v>659</v>
      </c>
      <c r="Q144" s="66" t="s">
        <v>659</v>
      </c>
      <c r="R144" s="70">
        <v>4100</v>
      </c>
      <c r="S144" s="70">
        <v>0</v>
      </c>
      <c r="T144" s="4">
        <f t="shared" si="13"/>
        <v>4100</v>
      </c>
      <c r="U144" s="69">
        <v>1.0249999999999999</v>
      </c>
      <c r="V144" s="4">
        <f t="shared" si="14"/>
        <v>0.58599999999999997</v>
      </c>
      <c r="W144" s="4">
        <f t="shared" si="12"/>
        <v>980.67377804878049</v>
      </c>
      <c r="X144" s="69">
        <v>10647000</v>
      </c>
      <c r="Y144" s="68" t="s">
        <v>593</v>
      </c>
      <c r="Z144" s="68" t="s">
        <v>593</v>
      </c>
      <c r="AA144" s="68" t="s">
        <v>593</v>
      </c>
      <c r="AB144" s="68" t="s">
        <v>593</v>
      </c>
      <c r="AD144" s="69">
        <v>4020762.49</v>
      </c>
      <c r="AE144" s="23">
        <f t="shared" si="15"/>
        <v>4020762.49</v>
      </c>
      <c r="AF144" s="70" t="s">
        <v>864</v>
      </c>
      <c r="AG144" s="93">
        <v>45891</v>
      </c>
      <c r="AH144" s="93">
        <v>45899</v>
      </c>
      <c r="AI144" s="69" t="s">
        <v>972</v>
      </c>
      <c r="AJ144" s="93">
        <v>45699</v>
      </c>
      <c r="AK144" s="69">
        <v>49541919.890000001</v>
      </c>
      <c r="AL144" s="93">
        <v>45728</v>
      </c>
      <c r="AM144" s="69"/>
      <c r="AN144" s="69"/>
      <c r="AO144" s="69"/>
      <c r="AP144" s="27" t="str">
        <f t="shared" si="16"/>
        <v xml:space="preserve"> </v>
      </c>
      <c r="AR144" s="73" t="s">
        <v>659</v>
      </c>
      <c r="AS144" s="73" t="s">
        <v>659</v>
      </c>
      <c r="AT144" s="73" t="s">
        <v>659</v>
      </c>
      <c r="AU144" s="73" t="s">
        <v>659</v>
      </c>
      <c r="AV144" s="73" t="s">
        <v>659</v>
      </c>
      <c r="AW144" s="73" t="s">
        <v>659</v>
      </c>
      <c r="AX144" s="73" t="s">
        <v>659</v>
      </c>
      <c r="AY144" s="73" t="s">
        <v>659</v>
      </c>
      <c r="AZ144" s="73" t="s">
        <v>659</v>
      </c>
      <c r="BA144" s="73" t="s">
        <v>659</v>
      </c>
      <c r="BB144" s="73"/>
    </row>
    <row r="145" spans="1:54" s="71" customFormat="1" ht="37.5" hidden="1" x14ac:dyDescent="0.25">
      <c r="A145" s="2">
        <v>967</v>
      </c>
      <c r="B145" s="67" t="s">
        <v>52</v>
      </c>
      <c r="C145" s="84" t="s">
        <v>873</v>
      </c>
      <c r="D145" s="14" t="s">
        <v>944</v>
      </c>
      <c r="E145" s="68" t="s">
        <v>211</v>
      </c>
      <c r="F145" s="68">
        <v>10275560650</v>
      </c>
      <c r="G145" s="68" t="s">
        <v>92</v>
      </c>
      <c r="H145" s="68" t="s">
        <v>874</v>
      </c>
      <c r="I145" s="68" t="s">
        <v>875</v>
      </c>
      <c r="J145" s="14" t="s">
        <v>16</v>
      </c>
      <c r="K145" s="68" t="s">
        <v>514</v>
      </c>
      <c r="L145" s="68" t="s">
        <v>596</v>
      </c>
      <c r="M145" s="68" t="s">
        <v>593</v>
      </c>
      <c r="N145" s="66" t="s">
        <v>605</v>
      </c>
      <c r="O145" s="66" t="s">
        <v>23</v>
      </c>
      <c r="P145" s="66" t="s">
        <v>659</v>
      </c>
      <c r="Q145" s="66" t="s">
        <v>659</v>
      </c>
      <c r="R145" s="70">
        <v>1800</v>
      </c>
      <c r="S145" s="70">
        <v>0</v>
      </c>
      <c r="T145" s="4">
        <f t="shared" si="13"/>
        <v>1800</v>
      </c>
      <c r="U145" s="69">
        <v>0.6</v>
      </c>
      <c r="V145" s="4">
        <f t="shared" si="14"/>
        <v>0.25700000000000001</v>
      </c>
      <c r="W145" s="4">
        <f t="shared" si="12"/>
        <v>1220.8772222222221</v>
      </c>
      <c r="X145" s="69">
        <v>6000000</v>
      </c>
      <c r="Y145" s="68" t="s">
        <v>593</v>
      </c>
      <c r="Z145" s="68" t="s">
        <v>593</v>
      </c>
      <c r="AA145" s="68" t="s">
        <v>593</v>
      </c>
      <c r="AB145" s="68" t="s">
        <v>593</v>
      </c>
      <c r="AD145" s="69">
        <v>2197579</v>
      </c>
      <c r="AE145" s="23">
        <f t="shared" si="15"/>
        <v>2197579</v>
      </c>
      <c r="AF145" s="70" t="s">
        <v>864</v>
      </c>
      <c r="AG145" s="93">
        <v>45879</v>
      </c>
      <c r="AH145" s="93">
        <v>45883</v>
      </c>
      <c r="AI145" s="69" t="s">
        <v>972</v>
      </c>
      <c r="AJ145" s="93">
        <v>45699</v>
      </c>
      <c r="AK145" s="69">
        <v>49541919.890000001</v>
      </c>
      <c r="AL145" s="93">
        <v>45728</v>
      </c>
      <c r="AM145" s="69"/>
      <c r="AN145" s="69"/>
      <c r="AO145" s="69"/>
      <c r="AP145" s="27" t="str">
        <f t="shared" si="16"/>
        <v xml:space="preserve"> </v>
      </c>
      <c r="AR145" s="73" t="s">
        <v>659</v>
      </c>
      <c r="AS145" s="73" t="s">
        <v>659</v>
      </c>
      <c r="AT145" s="73" t="s">
        <v>659</v>
      </c>
      <c r="AU145" s="73" t="s">
        <v>659</v>
      </c>
      <c r="AV145" s="73" t="s">
        <v>659</v>
      </c>
      <c r="AW145" s="73" t="s">
        <v>659</v>
      </c>
      <c r="AX145" s="73" t="s">
        <v>659</v>
      </c>
      <c r="AY145" s="73" t="s">
        <v>659</v>
      </c>
      <c r="AZ145" s="73" t="s">
        <v>659</v>
      </c>
      <c r="BA145" s="73" t="s">
        <v>659</v>
      </c>
      <c r="BB145" s="73"/>
    </row>
    <row r="146" spans="1:54" s="71" customFormat="1" ht="37.5" hidden="1" customHeight="1" x14ac:dyDescent="0.25">
      <c r="A146" s="2">
        <v>968</v>
      </c>
      <c r="B146" s="67" t="s">
        <v>52</v>
      </c>
      <c r="C146" s="84" t="s">
        <v>103</v>
      </c>
      <c r="D146" s="14" t="s">
        <v>944</v>
      </c>
      <c r="E146" s="68" t="s">
        <v>214</v>
      </c>
      <c r="F146" s="68">
        <v>10314062910</v>
      </c>
      <c r="G146" s="68" t="s">
        <v>92</v>
      </c>
      <c r="H146" s="68" t="s">
        <v>300</v>
      </c>
      <c r="I146" s="68" t="s">
        <v>824</v>
      </c>
      <c r="J146" s="14" t="s">
        <v>17</v>
      </c>
      <c r="K146" s="68" t="s">
        <v>514</v>
      </c>
      <c r="L146" s="68" t="s">
        <v>596</v>
      </c>
      <c r="M146" s="68" t="s">
        <v>593</v>
      </c>
      <c r="N146" s="66" t="s">
        <v>605</v>
      </c>
      <c r="O146" s="66" t="s">
        <v>23</v>
      </c>
      <c r="P146" s="66" t="s">
        <v>659</v>
      </c>
      <c r="Q146" s="66" t="s">
        <v>659</v>
      </c>
      <c r="R146" s="70">
        <v>1020</v>
      </c>
      <c r="S146" s="70">
        <v>0</v>
      </c>
      <c r="T146" s="4">
        <f t="shared" si="13"/>
        <v>1020</v>
      </c>
      <c r="U146" s="69">
        <v>0.255</v>
      </c>
      <c r="V146" s="4">
        <f t="shared" si="14"/>
        <v>0.14599999999999999</v>
      </c>
      <c r="W146" s="4">
        <f t="shared" si="12"/>
        <v>1377.3930000000003</v>
      </c>
      <c r="X146" s="69">
        <v>2550000</v>
      </c>
      <c r="Y146" s="68" t="s">
        <v>593</v>
      </c>
      <c r="Z146" s="68" t="s">
        <v>593</v>
      </c>
      <c r="AA146" s="68" t="s">
        <v>593</v>
      </c>
      <c r="AB146" s="68" t="s">
        <v>593</v>
      </c>
      <c r="AD146" s="69">
        <v>1404940.8600000003</v>
      </c>
      <c r="AE146" s="23">
        <f t="shared" si="15"/>
        <v>1404940.8600000003</v>
      </c>
      <c r="AF146" s="70" t="s">
        <v>864</v>
      </c>
      <c r="AG146" s="93">
        <v>45807</v>
      </c>
      <c r="AH146" s="93">
        <v>45811</v>
      </c>
      <c r="AI146" s="69" t="s">
        <v>975</v>
      </c>
      <c r="AJ146" s="93">
        <v>45699</v>
      </c>
      <c r="AK146" s="69">
        <v>38245485.590000004</v>
      </c>
      <c r="AL146" s="93">
        <v>45728</v>
      </c>
      <c r="AM146" s="69"/>
      <c r="AN146" s="69"/>
      <c r="AO146" s="69"/>
      <c r="AP146" s="27" t="str">
        <f t="shared" si="16"/>
        <v xml:space="preserve"> </v>
      </c>
      <c r="AR146" s="73" t="s">
        <v>659</v>
      </c>
      <c r="AS146" s="73" t="s">
        <v>659</v>
      </c>
      <c r="AT146" s="73" t="s">
        <v>659</v>
      </c>
      <c r="AU146" s="73" t="s">
        <v>659</v>
      </c>
      <c r="AV146" s="73" t="s">
        <v>659</v>
      </c>
      <c r="AW146" s="73" t="s">
        <v>659</v>
      </c>
      <c r="AX146" s="73" t="s">
        <v>659</v>
      </c>
      <c r="AY146" s="73" t="s">
        <v>659</v>
      </c>
      <c r="AZ146" s="73" t="s">
        <v>659</v>
      </c>
      <c r="BA146" s="73" t="s">
        <v>659</v>
      </c>
      <c r="BB146" s="73"/>
    </row>
    <row r="147" spans="1:54" s="71" customFormat="1" ht="37.5" hidden="1" customHeight="1" x14ac:dyDescent="0.25">
      <c r="A147" s="2">
        <v>969</v>
      </c>
      <c r="B147" s="67" t="s">
        <v>52</v>
      </c>
      <c r="C147" s="84" t="s">
        <v>104</v>
      </c>
      <c r="D147" s="14" t="s">
        <v>944</v>
      </c>
      <c r="E147" s="68" t="s">
        <v>215</v>
      </c>
      <c r="F147" s="68">
        <v>10302846270</v>
      </c>
      <c r="G147" s="68" t="s">
        <v>92</v>
      </c>
      <c r="H147" s="68" t="s">
        <v>301</v>
      </c>
      <c r="I147" s="68" t="s">
        <v>741</v>
      </c>
      <c r="J147" s="14" t="s">
        <v>16</v>
      </c>
      <c r="K147" s="68" t="s">
        <v>514</v>
      </c>
      <c r="L147" s="68" t="s">
        <v>596</v>
      </c>
      <c r="M147" s="68" t="s">
        <v>593</v>
      </c>
      <c r="N147" s="66" t="s">
        <v>605</v>
      </c>
      <c r="O147" s="66" t="s">
        <v>23</v>
      </c>
      <c r="P147" s="66" t="s">
        <v>659</v>
      </c>
      <c r="Q147" s="66" t="s">
        <v>86</v>
      </c>
      <c r="R147" s="70">
        <v>3800</v>
      </c>
      <c r="S147" s="70">
        <v>0</v>
      </c>
      <c r="T147" s="4">
        <f t="shared" si="13"/>
        <v>3800</v>
      </c>
      <c r="U147" s="69">
        <v>1.02</v>
      </c>
      <c r="V147" s="4">
        <f t="shared" si="14"/>
        <v>0.54300000000000004</v>
      </c>
      <c r="W147" s="4">
        <f t="shared" si="12"/>
        <v>1131.0510026315787</v>
      </c>
      <c r="X147" s="69">
        <v>5700000</v>
      </c>
      <c r="Y147" s="68" t="s">
        <v>593</v>
      </c>
      <c r="Z147" s="68" t="s">
        <v>593</v>
      </c>
      <c r="AA147" s="68" t="s">
        <v>593</v>
      </c>
      <c r="AB147" s="68" t="s">
        <v>593</v>
      </c>
      <c r="AD147" s="69">
        <v>4297993.8099999996</v>
      </c>
      <c r="AE147" s="23">
        <f t="shared" si="15"/>
        <v>4297993.8099999996</v>
      </c>
      <c r="AF147" s="70" t="s">
        <v>864</v>
      </c>
      <c r="AG147" s="93">
        <v>45852</v>
      </c>
      <c r="AH147" s="93">
        <v>45860</v>
      </c>
      <c r="AI147" s="69" t="s">
        <v>971</v>
      </c>
      <c r="AJ147" s="93">
        <v>45699</v>
      </c>
      <c r="AK147" s="69">
        <v>45164351.979999997</v>
      </c>
      <c r="AL147" s="93">
        <v>45728</v>
      </c>
      <c r="AM147" s="69"/>
      <c r="AN147" s="69"/>
      <c r="AO147" s="69"/>
      <c r="AP147" s="27" t="str">
        <f t="shared" si="16"/>
        <v xml:space="preserve"> </v>
      </c>
      <c r="AR147" s="73" t="s">
        <v>659</v>
      </c>
      <c r="AS147" s="73" t="s">
        <v>659</v>
      </c>
      <c r="AT147" s="73" t="s">
        <v>659</v>
      </c>
      <c r="AU147" s="73" t="s">
        <v>659</v>
      </c>
      <c r="AV147" s="73" t="s">
        <v>659</v>
      </c>
      <c r="AW147" s="73" t="s">
        <v>659</v>
      </c>
      <c r="AX147" s="73" t="s">
        <v>659</v>
      </c>
      <c r="AY147" s="73" t="s">
        <v>659</v>
      </c>
      <c r="AZ147" s="73" t="s">
        <v>659</v>
      </c>
      <c r="BA147" s="73" t="s">
        <v>659</v>
      </c>
      <c r="BB147" s="73"/>
    </row>
    <row r="148" spans="1:54" s="71" customFormat="1" ht="37.5" hidden="1" customHeight="1" x14ac:dyDescent="0.25">
      <c r="A148" s="2">
        <v>970</v>
      </c>
      <c r="B148" s="67" t="s">
        <v>52</v>
      </c>
      <c r="C148" s="84" t="s">
        <v>105</v>
      </c>
      <c r="D148" s="14" t="s">
        <v>944</v>
      </c>
      <c r="E148" s="68" t="s">
        <v>217</v>
      </c>
      <c r="F148" s="68">
        <v>10314383510</v>
      </c>
      <c r="G148" s="68" t="s">
        <v>92</v>
      </c>
      <c r="H148" s="68" t="s">
        <v>576</v>
      </c>
      <c r="I148" s="68" t="s">
        <v>750</v>
      </c>
      <c r="J148" s="14" t="s">
        <v>16</v>
      </c>
      <c r="K148" s="68" t="s">
        <v>514</v>
      </c>
      <c r="L148" s="68" t="s">
        <v>596</v>
      </c>
      <c r="M148" s="68" t="s">
        <v>593</v>
      </c>
      <c r="N148" s="66" t="s">
        <v>605</v>
      </c>
      <c r="O148" s="66" t="s">
        <v>23</v>
      </c>
      <c r="P148" s="66" t="s">
        <v>659</v>
      </c>
      <c r="Q148" s="66" t="s">
        <v>86</v>
      </c>
      <c r="R148" s="70">
        <v>4400</v>
      </c>
      <c r="S148" s="70">
        <v>0</v>
      </c>
      <c r="T148" s="4">
        <f t="shared" si="13"/>
        <v>4400</v>
      </c>
      <c r="U148" s="69">
        <v>1.1000000000000001</v>
      </c>
      <c r="V148" s="4">
        <f t="shared" si="14"/>
        <v>0.629</v>
      </c>
      <c r="W148" s="4">
        <f t="shared" si="12"/>
        <v>1353.0351499999999</v>
      </c>
      <c r="X148" s="69">
        <v>6975000</v>
      </c>
      <c r="Y148" s="68" t="s">
        <v>593</v>
      </c>
      <c r="Z148" s="68" t="s">
        <v>593</v>
      </c>
      <c r="AA148" s="68" t="s">
        <v>593</v>
      </c>
      <c r="AB148" s="68" t="s">
        <v>593</v>
      </c>
      <c r="AC148" s="85"/>
      <c r="AD148" s="69">
        <v>5953354.6600000001</v>
      </c>
      <c r="AE148" s="23">
        <f t="shared" si="15"/>
        <v>5953354.6600000001</v>
      </c>
      <c r="AF148" s="70" t="s">
        <v>864</v>
      </c>
      <c r="AG148" s="93">
        <v>45839</v>
      </c>
      <c r="AH148" s="93">
        <v>45847</v>
      </c>
      <c r="AI148" s="94" t="s">
        <v>969</v>
      </c>
      <c r="AJ148" s="93">
        <v>45699</v>
      </c>
      <c r="AK148" s="69">
        <v>49625451.240000002</v>
      </c>
      <c r="AL148" s="93">
        <v>45728</v>
      </c>
      <c r="AM148" s="69"/>
      <c r="AN148" s="69"/>
      <c r="AO148" s="69"/>
      <c r="AP148" s="27" t="str">
        <f t="shared" si="16"/>
        <v xml:space="preserve"> </v>
      </c>
      <c r="AR148" s="73" t="s">
        <v>659</v>
      </c>
      <c r="AS148" s="73" t="s">
        <v>659</v>
      </c>
      <c r="AT148" s="73" t="s">
        <v>659</v>
      </c>
      <c r="AU148" s="73" t="s">
        <v>659</v>
      </c>
      <c r="AV148" s="73" t="s">
        <v>659</v>
      </c>
      <c r="AW148" s="73" t="s">
        <v>659</v>
      </c>
      <c r="AX148" s="73" t="s">
        <v>659</v>
      </c>
      <c r="AY148" s="73" t="s">
        <v>659</v>
      </c>
      <c r="AZ148" s="73" t="s">
        <v>659</v>
      </c>
      <c r="BA148" s="73" t="s">
        <v>659</v>
      </c>
      <c r="BB148" s="73"/>
    </row>
    <row r="149" spans="1:54" s="71" customFormat="1" ht="37.5" hidden="1" customHeight="1" x14ac:dyDescent="0.25">
      <c r="A149" s="2">
        <v>971</v>
      </c>
      <c r="B149" s="67" t="s">
        <v>52</v>
      </c>
      <c r="C149" s="84" t="s">
        <v>107</v>
      </c>
      <c r="D149" s="14" t="s">
        <v>944</v>
      </c>
      <c r="E149" s="68" t="s">
        <v>219</v>
      </c>
      <c r="F149" s="68">
        <v>10314263210</v>
      </c>
      <c r="G149" s="68" t="s">
        <v>92</v>
      </c>
      <c r="H149" s="68" t="s">
        <v>876</v>
      </c>
      <c r="I149" s="68" t="s">
        <v>877</v>
      </c>
      <c r="J149" s="14" t="s">
        <v>16</v>
      </c>
      <c r="K149" s="68" t="s">
        <v>514</v>
      </c>
      <c r="L149" s="68" t="s">
        <v>596</v>
      </c>
      <c r="M149" s="68" t="s">
        <v>593</v>
      </c>
      <c r="N149" s="66" t="s">
        <v>605</v>
      </c>
      <c r="O149" s="66" t="s">
        <v>23</v>
      </c>
      <c r="P149" s="66" t="s">
        <v>659</v>
      </c>
      <c r="Q149" s="66" t="s">
        <v>659</v>
      </c>
      <c r="R149" s="70">
        <v>820</v>
      </c>
      <c r="S149" s="70">
        <v>0</v>
      </c>
      <c r="T149" s="4">
        <f t="shared" si="13"/>
        <v>820</v>
      </c>
      <c r="U149" s="69">
        <v>0.20499999999999999</v>
      </c>
      <c r="V149" s="4">
        <f t="shared" si="14"/>
        <v>0.11700000000000001</v>
      </c>
      <c r="W149" s="4">
        <f t="shared" si="12"/>
        <v>1189.8893902439024</v>
      </c>
      <c r="X149" s="69">
        <v>2580000</v>
      </c>
      <c r="Y149" s="68" t="s">
        <v>593</v>
      </c>
      <c r="Z149" s="68" t="s">
        <v>593</v>
      </c>
      <c r="AA149" s="68" t="s">
        <v>593</v>
      </c>
      <c r="AB149" s="68" t="s">
        <v>593</v>
      </c>
      <c r="AC149" s="85"/>
      <c r="AD149" s="69">
        <v>975709.3</v>
      </c>
      <c r="AE149" s="23">
        <f t="shared" si="15"/>
        <v>975709.3</v>
      </c>
      <c r="AF149" s="70" t="s">
        <v>864</v>
      </c>
      <c r="AG149" s="93">
        <v>45813</v>
      </c>
      <c r="AH149" s="93">
        <v>45817</v>
      </c>
      <c r="AI149" s="69" t="s">
        <v>975</v>
      </c>
      <c r="AJ149" s="93">
        <v>45699</v>
      </c>
      <c r="AK149" s="69">
        <v>38245485.590000004</v>
      </c>
      <c r="AL149" s="93">
        <v>45728</v>
      </c>
      <c r="AM149" s="69"/>
      <c r="AN149" s="69"/>
      <c r="AO149" s="69"/>
      <c r="AP149" s="27" t="str">
        <f t="shared" si="16"/>
        <v xml:space="preserve"> </v>
      </c>
      <c r="AR149" s="73" t="s">
        <v>659</v>
      </c>
      <c r="AS149" s="73" t="s">
        <v>659</v>
      </c>
      <c r="AT149" s="73" t="s">
        <v>659</v>
      </c>
      <c r="AU149" s="73" t="s">
        <v>659</v>
      </c>
      <c r="AV149" s="73" t="s">
        <v>659</v>
      </c>
      <c r="AW149" s="73" t="s">
        <v>659</v>
      </c>
      <c r="AX149" s="73" t="s">
        <v>659</v>
      </c>
      <c r="AY149" s="73" t="s">
        <v>659</v>
      </c>
      <c r="AZ149" s="73" t="s">
        <v>659</v>
      </c>
      <c r="BA149" s="73" t="s">
        <v>659</v>
      </c>
      <c r="BB149" s="73"/>
    </row>
    <row r="150" spans="1:54" s="71" customFormat="1" ht="37.5" hidden="1" customHeight="1" x14ac:dyDescent="0.25">
      <c r="A150" s="2">
        <v>972</v>
      </c>
      <c r="B150" s="67" t="s">
        <v>52</v>
      </c>
      <c r="C150" s="84" t="s">
        <v>108</v>
      </c>
      <c r="D150" s="14" t="s">
        <v>944</v>
      </c>
      <c r="E150" s="68" t="s">
        <v>220</v>
      </c>
      <c r="F150" s="68">
        <v>10299761490</v>
      </c>
      <c r="G150" s="68" t="s">
        <v>92</v>
      </c>
      <c r="H150" s="68" t="s">
        <v>752</v>
      </c>
      <c r="I150" s="68" t="s">
        <v>753</v>
      </c>
      <c r="J150" s="14" t="s">
        <v>16</v>
      </c>
      <c r="K150" s="68" t="s">
        <v>514</v>
      </c>
      <c r="L150" s="68" t="s">
        <v>596</v>
      </c>
      <c r="M150" s="68" t="s">
        <v>593</v>
      </c>
      <c r="N150" s="66" t="s">
        <v>605</v>
      </c>
      <c r="O150" s="66" t="s">
        <v>23</v>
      </c>
      <c r="P150" s="66" t="s">
        <v>659</v>
      </c>
      <c r="Q150" s="66" t="s">
        <v>659</v>
      </c>
      <c r="R150" s="70">
        <v>2800</v>
      </c>
      <c r="S150" s="70">
        <v>0</v>
      </c>
      <c r="T150" s="4">
        <f t="shared" si="13"/>
        <v>2800</v>
      </c>
      <c r="U150" s="69">
        <v>0.7</v>
      </c>
      <c r="V150" s="4">
        <f t="shared" si="14"/>
        <v>0.4</v>
      </c>
      <c r="W150" s="4">
        <f t="shared" si="12"/>
        <v>1044.6328892857143</v>
      </c>
      <c r="X150" s="69">
        <v>5298750</v>
      </c>
      <c r="Y150" s="68" t="s">
        <v>593</v>
      </c>
      <c r="Z150" s="68" t="s">
        <v>593</v>
      </c>
      <c r="AA150" s="68" t="s">
        <v>593</v>
      </c>
      <c r="AB150" s="68" t="s">
        <v>593</v>
      </c>
      <c r="AD150" s="69">
        <v>2924972.09</v>
      </c>
      <c r="AE150" s="23">
        <f t="shared" si="15"/>
        <v>2924972.09</v>
      </c>
      <c r="AF150" s="70" t="s">
        <v>864</v>
      </c>
      <c r="AG150" s="93">
        <v>45816</v>
      </c>
      <c r="AH150" s="93">
        <v>45824</v>
      </c>
      <c r="AI150" s="69" t="s">
        <v>973</v>
      </c>
      <c r="AJ150" s="93">
        <v>45699</v>
      </c>
      <c r="AK150" s="69">
        <v>47004280.509999998</v>
      </c>
      <c r="AL150" s="93">
        <v>45719</v>
      </c>
      <c r="AM150" s="69"/>
      <c r="AN150" s="69"/>
      <c r="AO150" s="69"/>
      <c r="AP150" s="27" t="str">
        <f t="shared" si="16"/>
        <v xml:space="preserve"> </v>
      </c>
      <c r="AR150" s="73" t="s">
        <v>659</v>
      </c>
      <c r="AS150" s="73" t="s">
        <v>659</v>
      </c>
      <c r="AT150" s="73" t="s">
        <v>659</v>
      </c>
      <c r="AU150" s="73" t="s">
        <v>659</v>
      </c>
      <c r="AV150" s="73" t="s">
        <v>659</v>
      </c>
      <c r="AW150" s="73" t="s">
        <v>659</v>
      </c>
      <c r="AX150" s="73" t="s">
        <v>659</v>
      </c>
      <c r="AY150" s="73" t="s">
        <v>659</v>
      </c>
      <c r="AZ150" s="73" t="s">
        <v>659</v>
      </c>
      <c r="BA150" s="73" t="s">
        <v>659</v>
      </c>
      <c r="BB150" s="73"/>
    </row>
    <row r="151" spans="1:54" s="71" customFormat="1" ht="37.5" hidden="1" customHeight="1" x14ac:dyDescent="0.25">
      <c r="A151" s="2">
        <v>973</v>
      </c>
      <c r="B151" s="67" t="s">
        <v>52</v>
      </c>
      <c r="C151" s="84" t="s">
        <v>109</v>
      </c>
      <c r="D151" s="14" t="s">
        <v>944</v>
      </c>
      <c r="E151" s="68" t="s">
        <v>222</v>
      </c>
      <c r="F151" s="68">
        <v>10319100614</v>
      </c>
      <c r="G151" s="68" t="s">
        <v>92</v>
      </c>
      <c r="H151" s="68" t="s">
        <v>302</v>
      </c>
      <c r="I151" s="68" t="s">
        <v>825</v>
      </c>
      <c r="J151" s="14" t="s">
        <v>16</v>
      </c>
      <c r="K151" s="68" t="s">
        <v>514</v>
      </c>
      <c r="L151" s="68" t="s">
        <v>596</v>
      </c>
      <c r="M151" s="68" t="s">
        <v>593</v>
      </c>
      <c r="N151" s="66" t="s">
        <v>605</v>
      </c>
      <c r="O151" s="66" t="s">
        <v>23</v>
      </c>
      <c r="P151" s="66" t="s">
        <v>659</v>
      </c>
      <c r="Q151" s="66" t="s">
        <v>659</v>
      </c>
      <c r="R151" s="70">
        <v>720</v>
      </c>
      <c r="S151" s="70">
        <v>0</v>
      </c>
      <c r="T151" s="4">
        <f t="shared" si="13"/>
        <v>720</v>
      </c>
      <c r="U151" s="69">
        <v>0.17699999999999999</v>
      </c>
      <c r="V151" s="4">
        <f t="shared" si="14"/>
        <v>0.10299999999999999</v>
      </c>
      <c r="W151" s="4">
        <f t="shared" si="12"/>
        <v>1189.8893333333333</v>
      </c>
      <c r="X151" s="69">
        <v>1327500</v>
      </c>
      <c r="Y151" s="68" t="s">
        <v>593</v>
      </c>
      <c r="Z151" s="68" t="s">
        <v>593</v>
      </c>
      <c r="AA151" s="68" t="s">
        <v>593</v>
      </c>
      <c r="AB151" s="68" t="s">
        <v>593</v>
      </c>
      <c r="AD151" s="69">
        <v>856720.32</v>
      </c>
      <c r="AE151" s="23">
        <f t="shared" si="15"/>
        <v>856720.32</v>
      </c>
      <c r="AF151" s="70" t="s">
        <v>864</v>
      </c>
      <c r="AG151" s="93">
        <v>45849</v>
      </c>
      <c r="AH151" s="93">
        <v>45853</v>
      </c>
      <c r="AI151" s="69" t="s">
        <v>975</v>
      </c>
      <c r="AJ151" s="93">
        <v>45699</v>
      </c>
      <c r="AK151" s="69">
        <v>38245485.590000004</v>
      </c>
      <c r="AL151" s="93">
        <v>45728</v>
      </c>
      <c r="AM151" s="69"/>
      <c r="AN151" s="69"/>
      <c r="AO151" s="69"/>
      <c r="AP151" s="27" t="str">
        <f t="shared" si="16"/>
        <v xml:space="preserve"> </v>
      </c>
      <c r="AR151" s="73" t="s">
        <v>659</v>
      </c>
      <c r="AS151" s="73" t="s">
        <v>659</v>
      </c>
      <c r="AT151" s="73" t="s">
        <v>659</v>
      </c>
      <c r="AU151" s="73" t="s">
        <v>659</v>
      </c>
      <c r="AV151" s="73" t="s">
        <v>659</v>
      </c>
      <c r="AW151" s="73" t="s">
        <v>659</v>
      </c>
      <c r="AX151" s="73" t="s">
        <v>659</v>
      </c>
      <c r="AY151" s="73" t="s">
        <v>659</v>
      </c>
      <c r="AZ151" s="73" t="s">
        <v>659</v>
      </c>
      <c r="BA151" s="73" t="s">
        <v>659</v>
      </c>
      <c r="BB151" s="73"/>
    </row>
    <row r="152" spans="1:54" s="71" customFormat="1" ht="37.5" hidden="1" customHeight="1" x14ac:dyDescent="0.25">
      <c r="A152" s="2">
        <v>974</v>
      </c>
      <c r="B152" s="67" t="s">
        <v>52</v>
      </c>
      <c r="C152" s="84" t="s">
        <v>737</v>
      </c>
      <c r="D152" s="14" t="s">
        <v>944</v>
      </c>
      <c r="E152" s="68" t="s">
        <v>223</v>
      </c>
      <c r="F152" s="68">
        <v>10303358510</v>
      </c>
      <c r="G152" s="68" t="s">
        <v>92</v>
      </c>
      <c r="H152" s="68" t="s">
        <v>303</v>
      </c>
      <c r="I152" s="68" t="s">
        <v>304</v>
      </c>
      <c r="J152" s="14" t="s">
        <v>16</v>
      </c>
      <c r="K152" s="68" t="s">
        <v>514</v>
      </c>
      <c r="L152" s="68" t="s">
        <v>596</v>
      </c>
      <c r="M152" s="68" t="s">
        <v>593</v>
      </c>
      <c r="N152" s="66" t="s">
        <v>605</v>
      </c>
      <c r="O152" s="66" t="s">
        <v>23</v>
      </c>
      <c r="P152" s="66" t="s">
        <v>659</v>
      </c>
      <c r="Q152" s="66" t="s">
        <v>659</v>
      </c>
      <c r="R152" s="70">
        <v>1600</v>
      </c>
      <c r="S152" s="70">
        <v>0</v>
      </c>
      <c r="T152" s="4">
        <f t="shared" si="13"/>
        <v>1600</v>
      </c>
      <c r="U152" s="69">
        <v>0.4</v>
      </c>
      <c r="V152" s="4">
        <f t="shared" si="14"/>
        <v>0.22900000000000001</v>
      </c>
      <c r="W152" s="4">
        <f t="shared" si="12"/>
        <v>1095.3695375</v>
      </c>
      <c r="X152" s="69">
        <v>2400000</v>
      </c>
      <c r="Y152" s="68" t="s">
        <v>593</v>
      </c>
      <c r="Z152" s="68" t="s">
        <v>593</v>
      </c>
      <c r="AA152" s="68" t="s">
        <v>593</v>
      </c>
      <c r="AB152" s="68" t="s">
        <v>593</v>
      </c>
      <c r="AD152" s="69">
        <v>1752591.26</v>
      </c>
      <c r="AE152" s="23">
        <f t="shared" si="15"/>
        <v>1752591.26</v>
      </c>
      <c r="AF152" s="70" t="s">
        <v>864</v>
      </c>
      <c r="AG152" s="93">
        <v>45855</v>
      </c>
      <c r="AH152" s="93">
        <v>45859</v>
      </c>
      <c r="AI152" s="69" t="s">
        <v>971</v>
      </c>
      <c r="AJ152" s="93">
        <v>45699</v>
      </c>
      <c r="AK152" s="69">
        <v>45164351.979999997</v>
      </c>
      <c r="AL152" s="93">
        <v>45728</v>
      </c>
      <c r="AM152" s="69"/>
      <c r="AN152" s="69"/>
      <c r="AO152" s="69"/>
      <c r="AP152" s="27" t="str">
        <f t="shared" si="16"/>
        <v xml:space="preserve"> </v>
      </c>
      <c r="AR152" s="73" t="s">
        <v>659</v>
      </c>
      <c r="AS152" s="73" t="s">
        <v>659</v>
      </c>
      <c r="AT152" s="73" t="s">
        <v>659</v>
      </c>
      <c r="AU152" s="73" t="s">
        <v>659</v>
      </c>
      <c r="AV152" s="73" t="s">
        <v>659</v>
      </c>
      <c r="AW152" s="73" t="s">
        <v>659</v>
      </c>
      <c r="AX152" s="73" t="s">
        <v>659</v>
      </c>
      <c r="AY152" s="73" t="s">
        <v>659</v>
      </c>
      <c r="AZ152" s="73" t="s">
        <v>659</v>
      </c>
      <c r="BA152" s="73" t="s">
        <v>659</v>
      </c>
      <c r="BB152" s="73"/>
    </row>
    <row r="153" spans="1:54" s="71" customFormat="1" ht="37.5" hidden="1" customHeight="1" x14ac:dyDescent="0.25">
      <c r="A153" s="2">
        <v>975</v>
      </c>
      <c r="B153" s="67" t="s">
        <v>52</v>
      </c>
      <c r="C153" s="84" t="s">
        <v>738</v>
      </c>
      <c r="D153" s="14" t="s">
        <v>944</v>
      </c>
      <c r="E153" s="68" t="s">
        <v>224</v>
      </c>
      <c r="F153" s="68">
        <v>10303378550</v>
      </c>
      <c r="G153" s="68" t="s">
        <v>92</v>
      </c>
      <c r="H153" s="68" t="s">
        <v>305</v>
      </c>
      <c r="I153" s="68" t="s">
        <v>306</v>
      </c>
      <c r="J153" s="14" t="s">
        <v>16</v>
      </c>
      <c r="K153" s="68" t="s">
        <v>514</v>
      </c>
      <c r="L153" s="68" t="s">
        <v>596</v>
      </c>
      <c r="M153" s="68" t="s">
        <v>593</v>
      </c>
      <c r="N153" s="66" t="s">
        <v>605</v>
      </c>
      <c r="O153" s="66" t="s">
        <v>23</v>
      </c>
      <c r="P153" s="66" t="s">
        <v>659</v>
      </c>
      <c r="Q153" s="66" t="s">
        <v>86</v>
      </c>
      <c r="R153" s="70">
        <v>2800</v>
      </c>
      <c r="S153" s="70">
        <v>0</v>
      </c>
      <c r="T153" s="4">
        <f t="shared" si="13"/>
        <v>2800</v>
      </c>
      <c r="U153" s="69">
        <v>0.7</v>
      </c>
      <c r="V153" s="4">
        <f t="shared" si="14"/>
        <v>0.4</v>
      </c>
      <c r="W153" s="4">
        <f t="shared" si="12"/>
        <v>1353.0351678571428</v>
      </c>
      <c r="X153" s="69">
        <v>4140000</v>
      </c>
      <c r="Y153" s="68" t="s">
        <v>593</v>
      </c>
      <c r="Z153" s="68" t="s">
        <v>593</v>
      </c>
      <c r="AA153" s="68" t="s">
        <v>593</v>
      </c>
      <c r="AB153" s="68" t="s">
        <v>593</v>
      </c>
      <c r="AD153" s="69">
        <v>3788498.47</v>
      </c>
      <c r="AE153" s="23">
        <f t="shared" si="15"/>
        <v>3788498.47</v>
      </c>
      <c r="AF153" s="70" t="s">
        <v>864</v>
      </c>
      <c r="AG153" s="93">
        <v>45845</v>
      </c>
      <c r="AH153" s="93">
        <v>45849</v>
      </c>
      <c r="AI153" s="69" t="s">
        <v>971</v>
      </c>
      <c r="AJ153" s="93">
        <v>45699</v>
      </c>
      <c r="AK153" s="69">
        <v>45164351.979999997</v>
      </c>
      <c r="AL153" s="93">
        <v>45728</v>
      </c>
      <c r="AM153" s="69"/>
      <c r="AN153" s="69"/>
      <c r="AO153" s="69"/>
      <c r="AP153" s="27" t="str">
        <f t="shared" si="16"/>
        <v xml:space="preserve"> </v>
      </c>
      <c r="AR153" s="73" t="s">
        <v>659</v>
      </c>
      <c r="AS153" s="73" t="s">
        <v>659</v>
      </c>
      <c r="AT153" s="73" t="s">
        <v>659</v>
      </c>
      <c r="AU153" s="73" t="s">
        <v>659</v>
      </c>
      <c r="AV153" s="73" t="s">
        <v>659</v>
      </c>
      <c r="AW153" s="73" t="s">
        <v>659</v>
      </c>
      <c r="AX153" s="73" t="s">
        <v>659</v>
      </c>
      <c r="AY153" s="73" t="s">
        <v>659</v>
      </c>
      <c r="AZ153" s="73" t="s">
        <v>659</v>
      </c>
      <c r="BA153" s="73" t="s">
        <v>659</v>
      </c>
      <c r="BB153" s="73"/>
    </row>
    <row r="154" spans="1:54" s="71" customFormat="1" ht="37.5" hidden="1" customHeight="1" x14ac:dyDescent="0.25">
      <c r="A154" s="2">
        <v>976</v>
      </c>
      <c r="B154" s="67" t="s">
        <v>52</v>
      </c>
      <c r="C154" s="84" t="s">
        <v>110</v>
      </c>
      <c r="D154" s="14" t="s">
        <v>944</v>
      </c>
      <c r="E154" s="68" t="s">
        <v>225</v>
      </c>
      <c r="F154" s="68">
        <v>10303390730</v>
      </c>
      <c r="G154" s="68" t="s">
        <v>92</v>
      </c>
      <c r="H154" s="68" t="s">
        <v>577</v>
      </c>
      <c r="I154" s="68" t="s">
        <v>751</v>
      </c>
      <c r="J154" s="14" t="s">
        <v>16</v>
      </c>
      <c r="K154" s="68" t="s">
        <v>514</v>
      </c>
      <c r="L154" s="68" t="s">
        <v>596</v>
      </c>
      <c r="M154" s="68" t="s">
        <v>593</v>
      </c>
      <c r="N154" s="66" t="s">
        <v>605</v>
      </c>
      <c r="O154" s="66" t="s">
        <v>23</v>
      </c>
      <c r="P154" s="66" t="s">
        <v>659</v>
      </c>
      <c r="Q154" s="66" t="s">
        <v>659</v>
      </c>
      <c r="R154" s="70">
        <v>1340</v>
      </c>
      <c r="S154" s="70">
        <v>0</v>
      </c>
      <c r="T154" s="4">
        <f t="shared" si="13"/>
        <v>1340</v>
      </c>
      <c r="U154" s="69">
        <v>0.33500000000000002</v>
      </c>
      <c r="V154" s="4">
        <f t="shared" si="14"/>
        <v>0.191</v>
      </c>
      <c r="W154" s="4">
        <f t="shared" si="12"/>
        <v>1189.889291044776</v>
      </c>
      <c r="X154" s="69">
        <v>2437500</v>
      </c>
      <c r="Y154" s="68" t="s">
        <v>593</v>
      </c>
      <c r="Z154" s="68" t="s">
        <v>593</v>
      </c>
      <c r="AA154" s="68" t="s">
        <v>593</v>
      </c>
      <c r="AB154" s="68" t="s">
        <v>593</v>
      </c>
      <c r="AD154" s="69">
        <v>1594451.65</v>
      </c>
      <c r="AE154" s="23">
        <f t="shared" si="15"/>
        <v>1594451.65</v>
      </c>
      <c r="AF154" s="70" t="s">
        <v>864</v>
      </c>
      <c r="AG154" s="93">
        <v>45817</v>
      </c>
      <c r="AH154" s="93">
        <v>45821</v>
      </c>
      <c r="AI154" s="69" t="s">
        <v>971</v>
      </c>
      <c r="AJ154" s="93">
        <v>45699</v>
      </c>
      <c r="AK154" s="69">
        <v>45164351.979999997</v>
      </c>
      <c r="AL154" s="93">
        <v>45728</v>
      </c>
      <c r="AM154" s="69"/>
      <c r="AN154" s="69"/>
      <c r="AO154" s="69"/>
      <c r="AP154" s="27" t="str">
        <f t="shared" si="16"/>
        <v xml:space="preserve"> </v>
      </c>
      <c r="AR154" s="73" t="s">
        <v>659</v>
      </c>
      <c r="AS154" s="73" t="s">
        <v>659</v>
      </c>
      <c r="AT154" s="73" t="s">
        <v>659</v>
      </c>
      <c r="AU154" s="73" t="s">
        <v>659</v>
      </c>
      <c r="AV154" s="73" t="s">
        <v>659</v>
      </c>
      <c r="AW154" s="73" t="s">
        <v>659</v>
      </c>
      <c r="AX154" s="73" t="s">
        <v>659</v>
      </c>
      <c r="AY154" s="73" t="s">
        <v>659</v>
      </c>
      <c r="AZ154" s="73" t="s">
        <v>659</v>
      </c>
      <c r="BA154" s="73" t="s">
        <v>659</v>
      </c>
      <c r="BB154" s="73"/>
    </row>
    <row r="155" spans="1:54" s="71" customFormat="1" ht="37.5" hidden="1" customHeight="1" x14ac:dyDescent="0.25">
      <c r="A155" s="2">
        <v>977</v>
      </c>
      <c r="B155" s="67" t="s">
        <v>52</v>
      </c>
      <c r="C155" s="84" t="s">
        <v>573</v>
      </c>
      <c r="D155" s="14" t="s">
        <v>944</v>
      </c>
      <c r="E155" s="68" t="s">
        <v>574</v>
      </c>
      <c r="F155" s="68">
        <v>10303444390</v>
      </c>
      <c r="G155" s="68" t="s">
        <v>92</v>
      </c>
      <c r="H155" s="68" t="s">
        <v>578</v>
      </c>
      <c r="I155" s="68" t="s">
        <v>579</v>
      </c>
      <c r="J155" s="14" t="s">
        <v>16</v>
      </c>
      <c r="K155" s="68" t="s">
        <v>514</v>
      </c>
      <c r="L155" s="68" t="s">
        <v>596</v>
      </c>
      <c r="M155" s="68" t="s">
        <v>593</v>
      </c>
      <c r="N155" s="66" t="s">
        <v>23</v>
      </c>
      <c r="O155" s="66" t="s">
        <v>23</v>
      </c>
      <c r="P155" s="66" t="s">
        <v>659</v>
      </c>
      <c r="Q155" s="66" t="s">
        <v>659</v>
      </c>
      <c r="R155" s="70">
        <v>1452</v>
      </c>
      <c r="S155" s="70">
        <v>0</v>
      </c>
      <c r="T155" s="4">
        <f t="shared" si="13"/>
        <v>1452</v>
      </c>
      <c r="U155" s="69">
        <v>0.36299999999999999</v>
      </c>
      <c r="V155" s="4">
        <f t="shared" si="14"/>
        <v>0.20699999999999999</v>
      </c>
      <c r="W155" s="4">
        <f t="shared" si="12"/>
        <v>1189.8892906336089</v>
      </c>
      <c r="X155" s="69">
        <v>2617500</v>
      </c>
      <c r="Y155" s="68" t="s">
        <v>593</v>
      </c>
      <c r="Z155" s="68" t="s">
        <v>593</v>
      </c>
      <c r="AA155" s="68" t="s">
        <v>593</v>
      </c>
      <c r="AB155" s="68" t="s">
        <v>593</v>
      </c>
      <c r="AD155" s="69">
        <v>1727719.25</v>
      </c>
      <c r="AE155" s="23">
        <f t="shared" si="15"/>
        <v>1727719.25</v>
      </c>
      <c r="AF155" s="70" t="s">
        <v>864</v>
      </c>
      <c r="AG155" s="93">
        <v>45840</v>
      </c>
      <c r="AH155" s="93">
        <v>45844</v>
      </c>
      <c r="AI155" s="69" t="s">
        <v>971</v>
      </c>
      <c r="AJ155" s="93">
        <v>45699</v>
      </c>
      <c r="AK155" s="69">
        <v>45164351.979999997</v>
      </c>
      <c r="AL155" s="93">
        <v>45728</v>
      </c>
      <c r="AM155" s="69"/>
      <c r="AN155" s="69"/>
      <c r="AO155" s="69"/>
      <c r="AP155" s="27" t="str">
        <f t="shared" si="16"/>
        <v xml:space="preserve"> </v>
      </c>
      <c r="AR155" s="73" t="s">
        <v>659</v>
      </c>
      <c r="AS155" s="73" t="s">
        <v>659</v>
      </c>
      <c r="AT155" s="73" t="s">
        <v>659</v>
      </c>
      <c r="AU155" s="73" t="s">
        <v>659</v>
      </c>
      <c r="AV155" s="73" t="s">
        <v>659</v>
      </c>
      <c r="AW155" s="73" t="s">
        <v>659</v>
      </c>
      <c r="AX155" s="73" t="s">
        <v>659</v>
      </c>
      <c r="AY155" s="73" t="s">
        <v>659</v>
      </c>
      <c r="AZ155" s="73" t="s">
        <v>659</v>
      </c>
      <c r="BA155" s="73" t="s">
        <v>659</v>
      </c>
      <c r="BB155" s="73"/>
    </row>
    <row r="156" spans="1:54" s="71" customFormat="1" ht="37.5" hidden="1" customHeight="1" x14ac:dyDescent="0.25">
      <c r="A156" s="2">
        <v>978</v>
      </c>
      <c r="B156" s="67" t="s">
        <v>52</v>
      </c>
      <c r="C156" s="84" t="s">
        <v>878</v>
      </c>
      <c r="D156" s="14" t="s">
        <v>944</v>
      </c>
      <c r="E156" s="68" t="s">
        <v>575</v>
      </c>
      <c r="F156" s="68">
        <v>10303558710</v>
      </c>
      <c r="G156" s="68" t="s">
        <v>92</v>
      </c>
      <c r="H156" s="68" t="s">
        <v>879</v>
      </c>
      <c r="I156" s="68" t="s">
        <v>880</v>
      </c>
      <c r="J156" s="14" t="s">
        <v>16</v>
      </c>
      <c r="K156" s="68" t="s">
        <v>514</v>
      </c>
      <c r="L156" s="68" t="s">
        <v>596</v>
      </c>
      <c r="M156" s="68" t="s">
        <v>593</v>
      </c>
      <c r="N156" s="66" t="s">
        <v>605</v>
      </c>
      <c r="O156" s="66" t="s">
        <v>23</v>
      </c>
      <c r="P156" s="66" t="s">
        <v>659</v>
      </c>
      <c r="Q156" s="66" t="s">
        <v>659</v>
      </c>
      <c r="R156" s="70">
        <v>1420</v>
      </c>
      <c r="S156" s="70">
        <v>0</v>
      </c>
      <c r="T156" s="4">
        <f t="shared" si="13"/>
        <v>1420</v>
      </c>
      <c r="U156" s="69">
        <v>0.35499999999999998</v>
      </c>
      <c r="V156" s="4">
        <f t="shared" si="14"/>
        <v>0.20300000000000001</v>
      </c>
      <c r="W156" s="4">
        <f t="shared" si="12"/>
        <v>1189.8893169014084</v>
      </c>
      <c r="X156" s="69">
        <v>1680000</v>
      </c>
      <c r="Y156" s="68" t="s">
        <v>593</v>
      </c>
      <c r="Z156" s="68" t="s">
        <v>593</v>
      </c>
      <c r="AA156" s="68" t="s">
        <v>593</v>
      </c>
      <c r="AB156" s="68" t="s">
        <v>593</v>
      </c>
      <c r="AD156" s="69">
        <v>1689642.83</v>
      </c>
      <c r="AE156" s="23">
        <f t="shared" si="15"/>
        <v>1689642.83</v>
      </c>
      <c r="AF156" s="70" t="s">
        <v>864</v>
      </c>
      <c r="AG156" s="93">
        <v>45823</v>
      </c>
      <c r="AH156" s="93">
        <v>45827</v>
      </c>
      <c r="AI156" s="69" t="s">
        <v>971</v>
      </c>
      <c r="AJ156" s="93">
        <v>45699</v>
      </c>
      <c r="AK156" s="69">
        <v>45164351.979999997</v>
      </c>
      <c r="AL156" s="93">
        <v>45728</v>
      </c>
      <c r="AM156" s="69"/>
      <c r="AN156" s="69"/>
      <c r="AO156" s="69"/>
      <c r="AP156" s="27" t="str">
        <f t="shared" si="16"/>
        <v xml:space="preserve"> </v>
      </c>
      <c r="AR156" s="73" t="s">
        <v>659</v>
      </c>
      <c r="AS156" s="73" t="s">
        <v>659</v>
      </c>
      <c r="AT156" s="73" t="s">
        <v>659</v>
      </c>
      <c r="AU156" s="73" t="s">
        <v>659</v>
      </c>
      <c r="AV156" s="73" t="s">
        <v>659</v>
      </c>
      <c r="AW156" s="73" t="s">
        <v>659</v>
      </c>
      <c r="AX156" s="73" t="s">
        <v>659</v>
      </c>
      <c r="AY156" s="73" t="s">
        <v>659</v>
      </c>
      <c r="AZ156" s="73" t="s">
        <v>659</v>
      </c>
      <c r="BA156" s="73" t="s">
        <v>659</v>
      </c>
      <c r="BB156" s="73"/>
    </row>
    <row r="157" spans="1:54" s="71" customFormat="1" ht="37.5" hidden="1" customHeight="1" x14ac:dyDescent="0.25">
      <c r="A157" s="2">
        <v>979</v>
      </c>
      <c r="B157" s="67" t="s">
        <v>52</v>
      </c>
      <c r="C157" s="84" t="s">
        <v>881</v>
      </c>
      <c r="D157" s="14" t="s">
        <v>944</v>
      </c>
      <c r="E157" s="68" t="s">
        <v>575</v>
      </c>
      <c r="F157" s="68">
        <v>10303623010</v>
      </c>
      <c r="G157" s="68" t="s">
        <v>92</v>
      </c>
      <c r="H157" s="68" t="s">
        <v>882</v>
      </c>
      <c r="I157" s="68" t="s">
        <v>883</v>
      </c>
      <c r="J157" s="14" t="s">
        <v>16</v>
      </c>
      <c r="K157" s="68" t="s">
        <v>514</v>
      </c>
      <c r="L157" s="68" t="s">
        <v>596</v>
      </c>
      <c r="M157" s="68" t="s">
        <v>593</v>
      </c>
      <c r="N157" s="66" t="s">
        <v>605</v>
      </c>
      <c r="O157" s="66" t="s">
        <v>23</v>
      </c>
      <c r="P157" s="66" t="s">
        <v>659</v>
      </c>
      <c r="Q157" s="66" t="s">
        <v>659</v>
      </c>
      <c r="R157" s="70">
        <v>1144</v>
      </c>
      <c r="S157" s="70">
        <v>0</v>
      </c>
      <c r="T157" s="4">
        <f t="shared" si="13"/>
        <v>1144</v>
      </c>
      <c r="U157" s="69">
        <v>0.28599999999999998</v>
      </c>
      <c r="V157" s="4">
        <f t="shared" si="14"/>
        <v>0.16300000000000001</v>
      </c>
      <c r="W157" s="4">
        <f t="shared" si="12"/>
        <v>1189.8893269230769</v>
      </c>
      <c r="X157" s="69">
        <v>1680000</v>
      </c>
      <c r="Y157" s="68" t="s">
        <v>593</v>
      </c>
      <c r="Z157" s="68" t="s">
        <v>593</v>
      </c>
      <c r="AA157" s="68" t="s">
        <v>593</v>
      </c>
      <c r="AB157" s="68" t="s">
        <v>593</v>
      </c>
      <c r="AD157" s="69">
        <v>1361233.39</v>
      </c>
      <c r="AE157" s="23">
        <f t="shared" si="15"/>
        <v>1361233.39</v>
      </c>
      <c r="AF157" s="70" t="s">
        <v>864</v>
      </c>
      <c r="AG157" s="93">
        <v>45830</v>
      </c>
      <c r="AH157" s="93">
        <v>45834</v>
      </c>
      <c r="AI157" s="69" t="s">
        <v>971</v>
      </c>
      <c r="AJ157" s="93">
        <v>45699</v>
      </c>
      <c r="AK157" s="69">
        <v>45164351.979999997</v>
      </c>
      <c r="AL157" s="93">
        <v>45728</v>
      </c>
      <c r="AM157" s="69"/>
      <c r="AN157" s="69"/>
      <c r="AO157" s="69"/>
      <c r="AP157" s="27" t="str">
        <f t="shared" si="16"/>
        <v xml:space="preserve"> </v>
      </c>
      <c r="AR157" s="73" t="s">
        <v>659</v>
      </c>
      <c r="AS157" s="73" t="s">
        <v>659</v>
      </c>
      <c r="AT157" s="73" t="s">
        <v>659</v>
      </c>
      <c r="AU157" s="73" t="s">
        <v>659</v>
      </c>
      <c r="AV157" s="73" t="s">
        <v>659</v>
      </c>
      <c r="AW157" s="73" t="s">
        <v>659</v>
      </c>
      <c r="AX157" s="73" t="s">
        <v>659</v>
      </c>
      <c r="AY157" s="73" t="s">
        <v>659</v>
      </c>
      <c r="AZ157" s="73" t="s">
        <v>659</v>
      </c>
      <c r="BA157" s="73" t="s">
        <v>659</v>
      </c>
      <c r="BB157" s="73"/>
    </row>
    <row r="158" spans="1:54" s="71" customFormat="1" ht="37.5" hidden="1" customHeight="1" x14ac:dyDescent="0.25">
      <c r="A158" s="2">
        <v>980</v>
      </c>
      <c r="B158" s="67" t="s">
        <v>52</v>
      </c>
      <c r="C158" s="84" t="s">
        <v>685</v>
      </c>
      <c r="D158" s="14" t="s">
        <v>944</v>
      </c>
      <c r="E158" s="68" t="s">
        <v>216</v>
      </c>
      <c r="F158" s="68">
        <v>10302969690</v>
      </c>
      <c r="G158" s="68" t="s">
        <v>92</v>
      </c>
      <c r="H158" s="68" t="s">
        <v>826</v>
      </c>
      <c r="I158" s="68" t="s">
        <v>827</v>
      </c>
      <c r="J158" s="14" t="s">
        <v>16</v>
      </c>
      <c r="K158" s="68" t="s">
        <v>514</v>
      </c>
      <c r="L158" s="68" t="s">
        <v>596</v>
      </c>
      <c r="M158" s="68" t="s">
        <v>593</v>
      </c>
      <c r="N158" s="66" t="s">
        <v>605</v>
      </c>
      <c r="O158" s="66" t="s">
        <v>23</v>
      </c>
      <c r="P158" s="66" t="s">
        <v>659</v>
      </c>
      <c r="Q158" s="66" t="s">
        <v>659</v>
      </c>
      <c r="R158" s="70">
        <v>3360</v>
      </c>
      <c r="S158" s="70">
        <v>0</v>
      </c>
      <c r="T158" s="4">
        <f t="shared" si="13"/>
        <v>3360</v>
      </c>
      <c r="U158" s="69">
        <v>0.84</v>
      </c>
      <c r="V158" s="4">
        <f t="shared" si="14"/>
        <v>0.48</v>
      </c>
      <c r="W158" s="4">
        <f t="shared" si="12"/>
        <v>1560.5340654761906</v>
      </c>
      <c r="X158" s="69">
        <v>4980000</v>
      </c>
      <c r="Y158" s="68" t="s">
        <v>593</v>
      </c>
      <c r="Z158" s="68" t="s">
        <v>593</v>
      </c>
      <c r="AA158" s="68" t="s">
        <v>593</v>
      </c>
      <c r="AB158" s="68" t="s">
        <v>593</v>
      </c>
      <c r="AD158" s="69">
        <v>5243394.46</v>
      </c>
      <c r="AE158" s="23">
        <f t="shared" si="15"/>
        <v>5243394.46</v>
      </c>
      <c r="AF158" s="70" t="s">
        <v>864</v>
      </c>
      <c r="AG158" s="93">
        <v>45843</v>
      </c>
      <c r="AH158" s="93">
        <v>45851</v>
      </c>
      <c r="AI158" s="69" t="s">
        <v>971</v>
      </c>
      <c r="AJ158" s="93">
        <v>45699</v>
      </c>
      <c r="AK158" s="69">
        <v>45164351.979999997</v>
      </c>
      <c r="AL158" s="93">
        <v>45728</v>
      </c>
      <c r="AM158" s="69"/>
      <c r="AN158" s="69"/>
      <c r="AO158" s="69"/>
      <c r="AP158" s="27" t="str">
        <f t="shared" si="16"/>
        <v xml:space="preserve"> </v>
      </c>
      <c r="AR158" s="73" t="s">
        <v>659</v>
      </c>
      <c r="AS158" s="73" t="s">
        <v>659</v>
      </c>
      <c r="AT158" s="73" t="s">
        <v>659</v>
      </c>
      <c r="AU158" s="73" t="s">
        <v>659</v>
      </c>
      <c r="AV158" s="73" t="s">
        <v>659</v>
      </c>
      <c r="AW158" s="73" t="s">
        <v>659</v>
      </c>
      <c r="AX158" s="73" t="s">
        <v>659</v>
      </c>
      <c r="AY158" s="73" t="s">
        <v>659</v>
      </c>
      <c r="AZ158" s="73" t="s">
        <v>659</v>
      </c>
      <c r="BA158" s="73" t="s">
        <v>659</v>
      </c>
      <c r="BB158" s="73"/>
    </row>
    <row r="159" spans="1:54" s="71" customFormat="1" ht="37.5" hidden="1" customHeight="1" x14ac:dyDescent="0.25">
      <c r="A159" s="2">
        <v>981</v>
      </c>
      <c r="B159" s="67" t="s">
        <v>52</v>
      </c>
      <c r="C159" s="84" t="s">
        <v>771</v>
      </c>
      <c r="D159" s="14" t="s">
        <v>944</v>
      </c>
      <c r="E159" s="68" t="s">
        <v>756</v>
      </c>
      <c r="F159" s="68">
        <v>10302985370</v>
      </c>
      <c r="G159" s="68" t="s">
        <v>92</v>
      </c>
      <c r="H159" s="68" t="s">
        <v>884</v>
      </c>
      <c r="I159" s="68" t="s">
        <v>885</v>
      </c>
      <c r="J159" s="14" t="s">
        <v>16</v>
      </c>
      <c r="K159" s="68" t="s">
        <v>514</v>
      </c>
      <c r="L159" s="68" t="s">
        <v>596</v>
      </c>
      <c r="M159" s="68" t="s">
        <v>593</v>
      </c>
      <c r="N159" s="66" t="s">
        <v>19</v>
      </c>
      <c r="O159" s="66" t="s">
        <v>19</v>
      </c>
      <c r="P159" s="66" t="s">
        <v>649</v>
      </c>
      <c r="Q159" s="66" t="s">
        <v>659</v>
      </c>
      <c r="R159" s="70">
        <v>416</v>
      </c>
      <c r="S159" s="70">
        <v>0</v>
      </c>
      <c r="T159" s="4">
        <f t="shared" si="13"/>
        <v>416</v>
      </c>
      <c r="U159" s="69">
        <v>3.5999999999999997E-2</v>
      </c>
      <c r="V159" s="4">
        <f t="shared" si="14"/>
        <v>5.8999999999999997E-2</v>
      </c>
      <c r="W159" s="4">
        <f t="shared" si="12"/>
        <v>1462.3750721153847</v>
      </c>
      <c r="X159" s="69">
        <v>315000</v>
      </c>
      <c r="Y159" s="68" t="s">
        <v>593</v>
      </c>
      <c r="Z159" s="68" t="s">
        <v>593</v>
      </c>
      <c r="AA159" s="68" t="s">
        <v>593</v>
      </c>
      <c r="AB159" s="68" t="s">
        <v>593</v>
      </c>
      <c r="AD159" s="69">
        <v>608348.03</v>
      </c>
      <c r="AE159" s="23">
        <f t="shared" si="15"/>
        <v>608348.03</v>
      </c>
      <c r="AF159" s="70" t="s">
        <v>864</v>
      </c>
      <c r="AG159" s="93">
        <v>45838</v>
      </c>
      <c r="AH159" s="93">
        <v>45850</v>
      </c>
      <c r="AI159" s="69" t="s">
        <v>971</v>
      </c>
      <c r="AJ159" s="93">
        <v>45699</v>
      </c>
      <c r="AK159" s="69">
        <v>45164351.979999997</v>
      </c>
      <c r="AL159" s="93">
        <v>45728</v>
      </c>
      <c r="AM159" s="69"/>
      <c r="AN159" s="69"/>
      <c r="AO159" s="69"/>
      <c r="AP159" s="27" t="str">
        <f t="shared" si="16"/>
        <v xml:space="preserve"> </v>
      </c>
      <c r="AR159" s="73" t="s">
        <v>659</v>
      </c>
      <c r="AS159" s="73" t="s">
        <v>659</v>
      </c>
      <c r="AT159" s="73" t="s">
        <v>659</v>
      </c>
      <c r="AU159" s="73" t="s">
        <v>659</v>
      </c>
      <c r="AV159" s="73" t="s">
        <v>659</v>
      </c>
      <c r="AW159" s="73" t="s">
        <v>659</v>
      </c>
      <c r="AX159" s="73" t="s">
        <v>659</v>
      </c>
      <c r="AY159" s="73" t="s">
        <v>659</v>
      </c>
      <c r="AZ159" s="73" t="s">
        <v>659</v>
      </c>
      <c r="BA159" s="73" t="s">
        <v>659</v>
      </c>
      <c r="BB159" s="73"/>
    </row>
    <row r="160" spans="1:54" s="71" customFormat="1" ht="37.5" hidden="1" x14ac:dyDescent="0.25">
      <c r="A160" s="2">
        <v>982</v>
      </c>
      <c r="B160" s="67" t="s">
        <v>52</v>
      </c>
      <c r="C160" s="84" t="s">
        <v>686</v>
      </c>
      <c r="D160" s="14" t="s">
        <v>944</v>
      </c>
      <c r="E160" s="68" t="s">
        <v>212</v>
      </c>
      <c r="F160" s="68">
        <v>10276227490</v>
      </c>
      <c r="G160" s="68" t="s">
        <v>92</v>
      </c>
      <c r="H160" s="68" t="s">
        <v>754</v>
      </c>
      <c r="I160" s="68" t="s">
        <v>755</v>
      </c>
      <c r="J160" s="14" t="s">
        <v>16</v>
      </c>
      <c r="K160" s="68" t="s">
        <v>514</v>
      </c>
      <c r="L160" s="68" t="s">
        <v>596</v>
      </c>
      <c r="M160" s="68" t="s">
        <v>593</v>
      </c>
      <c r="N160" s="66" t="s">
        <v>605</v>
      </c>
      <c r="O160" s="66" t="s">
        <v>23</v>
      </c>
      <c r="P160" s="66" t="s">
        <v>659</v>
      </c>
      <c r="Q160" s="66" t="s">
        <v>515</v>
      </c>
      <c r="R160" s="70">
        <v>3180</v>
      </c>
      <c r="S160" s="70">
        <v>0</v>
      </c>
      <c r="T160" s="4">
        <f t="shared" si="13"/>
        <v>3180</v>
      </c>
      <c r="U160" s="69">
        <v>0.79500000000000004</v>
      </c>
      <c r="V160" s="4">
        <f t="shared" si="14"/>
        <v>0.45400000000000001</v>
      </c>
      <c r="W160" s="4">
        <f t="shared" si="12"/>
        <v>1236.9170251572327</v>
      </c>
      <c r="X160" s="69">
        <v>5962500</v>
      </c>
      <c r="Y160" s="68" t="s">
        <v>593</v>
      </c>
      <c r="Z160" s="68" t="s">
        <v>593</v>
      </c>
      <c r="AA160" s="68" t="s">
        <v>593</v>
      </c>
      <c r="AB160" s="68" t="s">
        <v>593</v>
      </c>
      <c r="AD160" s="69">
        <v>3933396.14</v>
      </c>
      <c r="AE160" s="23">
        <f t="shared" si="15"/>
        <v>3933396.14</v>
      </c>
      <c r="AF160" s="70" t="s">
        <v>864</v>
      </c>
      <c r="AG160" s="93">
        <v>45792</v>
      </c>
      <c r="AH160" s="93">
        <v>45800</v>
      </c>
      <c r="AI160" s="69" t="s">
        <v>972</v>
      </c>
      <c r="AJ160" s="93">
        <v>45699</v>
      </c>
      <c r="AK160" s="69">
        <v>49541919.890000001</v>
      </c>
      <c r="AL160" s="93">
        <v>45728</v>
      </c>
      <c r="AM160" s="69"/>
      <c r="AN160" s="69"/>
      <c r="AO160" s="69"/>
      <c r="AP160" s="27" t="str">
        <f t="shared" si="16"/>
        <v xml:space="preserve"> </v>
      </c>
      <c r="AR160" s="73" t="s">
        <v>659</v>
      </c>
      <c r="AS160" s="73" t="s">
        <v>659</v>
      </c>
      <c r="AT160" s="73" t="s">
        <v>659</v>
      </c>
      <c r="AU160" s="73" t="s">
        <v>659</v>
      </c>
      <c r="AV160" s="73" t="s">
        <v>659</v>
      </c>
      <c r="AW160" s="73" t="s">
        <v>659</v>
      </c>
      <c r="AX160" s="73" t="s">
        <v>659</v>
      </c>
      <c r="AY160" s="73" t="s">
        <v>659</v>
      </c>
      <c r="AZ160" s="73" t="s">
        <v>659</v>
      </c>
      <c r="BA160" s="73" t="s">
        <v>659</v>
      </c>
      <c r="BB160" s="73"/>
    </row>
    <row r="161" spans="1:54" s="71" customFormat="1" ht="37.5" hidden="1" customHeight="1" x14ac:dyDescent="0.25">
      <c r="A161" s="2">
        <v>983</v>
      </c>
      <c r="B161" s="67" t="s">
        <v>52</v>
      </c>
      <c r="C161" s="84" t="s">
        <v>88</v>
      </c>
      <c r="D161" s="14" t="s">
        <v>944</v>
      </c>
      <c r="E161" s="68" t="s">
        <v>221</v>
      </c>
      <c r="F161" s="68">
        <v>10303696770</v>
      </c>
      <c r="G161" s="68" t="s">
        <v>92</v>
      </c>
      <c r="H161" s="68" t="s">
        <v>886</v>
      </c>
      <c r="I161" s="68" t="s">
        <v>887</v>
      </c>
      <c r="J161" s="14" t="s">
        <v>16</v>
      </c>
      <c r="K161" s="68" t="s">
        <v>514</v>
      </c>
      <c r="L161" s="68" t="s">
        <v>596</v>
      </c>
      <c r="M161" s="68" t="s">
        <v>593</v>
      </c>
      <c r="N161" s="66" t="s">
        <v>605</v>
      </c>
      <c r="O161" s="66" t="s">
        <v>23</v>
      </c>
      <c r="P161" s="66" t="s">
        <v>659</v>
      </c>
      <c r="Q161" s="66" t="s">
        <v>659</v>
      </c>
      <c r="R161" s="70">
        <v>840</v>
      </c>
      <c r="S161" s="70">
        <v>0</v>
      </c>
      <c r="T161" s="4">
        <f t="shared" si="13"/>
        <v>840</v>
      </c>
      <c r="U161" s="69">
        <v>0.28000000000000003</v>
      </c>
      <c r="V161" s="4">
        <f t="shared" si="14"/>
        <v>0.12</v>
      </c>
      <c r="W161" s="4">
        <f t="shared" si="12"/>
        <v>1261.1709404761905</v>
      </c>
      <c r="X161" s="69">
        <v>3000000</v>
      </c>
      <c r="Y161" s="68" t="s">
        <v>593</v>
      </c>
      <c r="Z161" s="68" t="s">
        <v>593</v>
      </c>
      <c r="AA161" s="68" t="s">
        <v>593</v>
      </c>
      <c r="AB161" s="68" t="s">
        <v>593</v>
      </c>
      <c r="AD161" s="69">
        <v>1059383.5900000001</v>
      </c>
      <c r="AE161" s="23">
        <f t="shared" si="15"/>
        <v>1059383.5900000001</v>
      </c>
      <c r="AF161" s="70" t="s">
        <v>864</v>
      </c>
      <c r="AG161" s="93">
        <v>45856</v>
      </c>
      <c r="AH161" s="93">
        <v>45860</v>
      </c>
      <c r="AI161" s="69" t="s">
        <v>971</v>
      </c>
      <c r="AJ161" s="93">
        <v>45699</v>
      </c>
      <c r="AK161" s="69">
        <v>45164351.979999997</v>
      </c>
      <c r="AL161" s="93">
        <v>45728</v>
      </c>
      <c r="AM161" s="69"/>
      <c r="AN161" s="69"/>
      <c r="AO161" s="69"/>
      <c r="AP161" s="27" t="str">
        <f t="shared" si="16"/>
        <v xml:space="preserve"> </v>
      </c>
      <c r="AR161" s="73" t="s">
        <v>659</v>
      </c>
      <c r="AS161" s="73" t="s">
        <v>659</v>
      </c>
      <c r="AT161" s="73" t="s">
        <v>659</v>
      </c>
      <c r="AU161" s="73" t="s">
        <v>659</v>
      </c>
      <c r="AV161" s="73" t="s">
        <v>659</v>
      </c>
      <c r="AW161" s="73" t="s">
        <v>659</v>
      </c>
      <c r="AX161" s="73" t="s">
        <v>659</v>
      </c>
      <c r="AY161" s="73" t="s">
        <v>659</v>
      </c>
      <c r="AZ161" s="73" t="s">
        <v>659</v>
      </c>
      <c r="BA161" s="73" t="s">
        <v>659</v>
      </c>
      <c r="BB161" s="73"/>
    </row>
    <row r="162" spans="1:54" s="71" customFormat="1" ht="37.5" hidden="1" x14ac:dyDescent="0.25">
      <c r="A162" s="2">
        <v>984</v>
      </c>
      <c r="B162" s="67" t="s">
        <v>52</v>
      </c>
      <c r="C162" s="84" t="s">
        <v>687</v>
      </c>
      <c r="D162" s="14" t="s">
        <v>944</v>
      </c>
      <c r="E162" s="68" t="s">
        <v>226</v>
      </c>
      <c r="F162" s="68">
        <v>10276303770</v>
      </c>
      <c r="G162" s="68" t="s">
        <v>92</v>
      </c>
      <c r="H162" s="68" t="s">
        <v>688</v>
      </c>
      <c r="I162" s="68" t="s">
        <v>689</v>
      </c>
      <c r="J162" s="14" t="s">
        <v>16</v>
      </c>
      <c r="K162" s="68" t="s">
        <v>514</v>
      </c>
      <c r="L162" s="68" t="s">
        <v>596</v>
      </c>
      <c r="M162" s="68" t="s">
        <v>593</v>
      </c>
      <c r="N162" s="66" t="s">
        <v>605</v>
      </c>
      <c r="O162" s="66" t="s">
        <v>23</v>
      </c>
      <c r="P162" s="66" t="s">
        <v>659</v>
      </c>
      <c r="Q162" s="66" t="s">
        <v>659</v>
      </c>
      <c r="R162" s="70">
        <v>3040</v>
      </c>
      <c r="S162" s="70">
        <v>0</v>
      </c>
      <c r="T162" s="4">
        <f t="shared" si="13"/>
        <v>3040</v>
      </c>
      <c r="U162" s="69">
        <v>0.76</v>
      </c>
      <c r="V162" s="4">
        <f t="shared" si="14"/>
        <v>0.434</v>
      </c>
      <c r="W162" s="4">
        <f t="shared" si="12"/>
        <v>1115.9480592105263</v>
      </c>
      <c r="X162" s="69">
        <v>5137500</v>
      </c>
      <c r="Y162" s="68" t="s">
        <v>593</v>
      </c>
      <c r="Z162" s="68" t="s">
        <v>593</v>
      </c>
      <c r="AA162" s="68" t="s">
        <v>593</v>
      </c>
      <c r="AB162" s="68" t="s">
        <v>593</v>
      </c>
      <c r="AD162" s="69">
        <v>3392482.1</v>
      </c>
      <c r="AE162" s="23">
        <f t="shared" si="15"/>
        <v>3392482.1</v>
      </c>
      <c r="AF162" s="70" t="s">
        <v>864</v>
      </c>
      <c r="AG162" s="93">
        <v>45797</v>
      </c>
      <c r="AH162" s="93">
        <v>45805</v>
      </c>
      <c r="AI162" s="69" t="s">
        <v>972</v>
      </c>
      <c r="AJ162" s="93">
        <v>45699</v>
      </c>
      <c r="AK162" s="69">
        <v>49541919.890000001</v>
      </c>
      <c r="AL162" s="93">
        <v>45728</v>
      </c>
      <c r="AM162" s="69"/>
      <c r="AN162" s="69"/>
      <c r="AO162" s="69"/>
      <c r="AP162" s="27" t="str">
        <f t="shared" si="16"/>
        <v xml:space="preserve"> </v>
      </c>
      <c r="AR162" s="73" t="s">
        <v>659</v>
      </c>
      <c r="AS162" s="73" t="s">
        <v>659</v>
      </c>
      <c r="AT162" s="73" t="s">
        <v>659</v>
      </c>
      <c r="AU162" s="73" t="s">
        <v>659</v>
      </c>
      <c r="AV162" s="73" t="s">
        <v>659</v>
      </c>
      <c r="AW162" s="73" t="s">
        <v>659</v>
      </c>
      <c r="AX162" s="73" t="s">
        <v>659</v>
      </c>
      <c r="AY162" s="73" t="s">
        <v>659</v>
      </c>
      <c r="AZ162" s="73" t="s">
        <v>659</v>
      </c>
      <c r="BA162" s="73" t="s">
        <v>659</v>
      </c>
      <c r="BB162" s="73"/>
    </row>
    <row r="163" spans="1:54" s="71" customFormat="1" ht="37.5" hidden="1" customHeight="1" x14ac:dyDescent="0.25">
      <c r="A163" s="2">
        <v>985</v>
      </c>
      <c r="B163" s="67" t="s">
        <v>52</v>
      </c>
      <c r="C163" s="84" t="s">
        <v>102</v>
      </c>
      <c r="D163" s="14" t="s">
        <v>944</v>
      </c>
      <c r="E163" s="68" t="s">
        <v>213</v>
      </c>
      <c r="F163" s="68">
        <v>10302999970</v>
      </c>
      <c r="G163" s="68" t="s">
        <v>92</v>
      </c>
      <c r="H163" s="68" t="s">
        <v>739</v>
      </c>
      <c r="I163" s="68" t="s">
        <v>740</v>
      </c>
      <c r="J163" s="14" t="s">
        <v>16</v>
      </c>
      <c r="K163" s="68" t="s">
        <v>514</v>
      </c>
      <c r="L163" s="68" t="s">
        <v>596</v>
      </c>
      <c r="M163" s="68" t="s">
        <v>593</v>
      </c>
      <c r="N163" s="66" t="s">
        <v>605</v>
      </c>
      <c r="O163" s="66" t="s">
        <v>23</v>
      </c>
      <c r="P163" s="66" t="s">
        <v>659</v>
      </c>
      <c r="Q163" s="66" t="s">
        <v>659</v>
      </c>
      <c r="R163" s="70">
        <v>4480</v>
      </c>
      <c r="S163" s="70">
        <v>0</v>
      </c>
      <c r="T163" s="4">
        <f t="shared" si="13"/>
        <v>4480</v>
      </c>
      <c r="U163" s="69">
        <v>1.1200000000000001</v>
      </c>
      <c r="V163" s="4">
        <f t="shared" si="14"/>
        <v>0.64</v>
      </c>
      <c r="W163" s="4">
        <f t="shared" si="12"/>
        <v>1189.8893727678571</v>
      </c>
      <c r="X163" s="69">
        <v>9000000</v>
      </c>
      <c r="Y163" s="68" t="s">
        <v>593</v>
      </c>
      <c r="Z163" s="68" t="s">
        <v>593</v>
      </c>
      <c r="AA163" s="68" t="s">
        <v>593</v>
      </c>
      <c r="AB163" s="68" t="s">
        <v>593</v>
      </c>
      <c r="AD163" s="69">
        <v>5330704.3899999997</v>
      </c>
      <c r="AE163" s="23">
        <f t="shared" si="15"/>
        <v>5330704.3899999997</v>
      </c>
      <c r="AF163" s="70" t="s">
        <v>864</v>
      </c>
      <c r="AG163" s="93">
        <v>45834</v>
      </c>
      <c r="AH163" s="93">
        <v>45842</v>
      </c>
      <c r="AI163" s="69" t="s">
        <v>971</v>
      </c>
      <c r="AJ163" s="93">
        <v>45699</v>
      </c>
      <c r="AK163" s="69">
        <v>45164351.979999997</v>
      </c>
      <c r="AL163" s="93">
        <v>45728</v>
      </c>
      <c r="AM163" s="69"/>
      <c r="AN163" s="69"/>
      <c r="AO163" s="69"/>
      <c r="AP163" s="27" t="str">
        <f t="shared" si="16"/>
        <v xml:space="preserve"> </v>
      </c>
      <c r="AR163" s="73" t="s">
        <v>659</v>
      </c>
      <c r="AS163" s="73" t="s">
        <v>659</v>
      </c>
      <c r="AT163" s="73" t="s">
        <v>659</v>
      </c>
      <c r="AU163" s="73" t="s">
        <v>659</v>
      </c>
      <c r="AV163" s="73" t="s">
        <v>659</v>
      </c>
      <c r="AW163" s="73" t="s">
        <v>659</v>
      </c>
      <c r="AX163" s="73" t="s">
        <v>659</v>
      </c>
      <c r="AY163" s="73" t="s">
        <v>659</v>
      </c>
      <c r="AZ163" s="73" t="s">
        <v>659</v>
      </c>
      <c r="BA163" s="73" t="s">
        <v>659</v>
      </c>
      <c r="BB163" s="73"/>
    </row>
    <row r="164" spans="1:54" s="71" customFormat="1" ht="37.5" hidden="1" x14ac:dyDescent="0.25">
      <c r="A164" s="2">
        <v>986</v>
      </c>
      <c r="B164" s="67" t="s">
        <v>52</v>
      </c>
      <c r="C164" s="84" t="s">
        <v>690</v>
      </c>
      <c r="D164" s="14" t="s">
        <v>944</v>
      </c>
      <c r="E164" s="68" t="s">
        <v>691</v>
      </c>
      <c r="F164" s="68">
        <v>10275593790</v>
      </c>
      <c r="G164" s="68" t="s">
        <v>92</v>
      </c>
      <c r="H164" s="71" t="s">
        <v>888</v>
      </c>
      <c r="I164" s="68" t="s">
        <v>889</v>
      </c>
      <c r="J164" s="14" t="s">
        <v>16</v>
      </c>
      <c r="K164" s="68" t="s">
        <v>514</v>
      </c>
      <c r="L164" s="68" t="s">
        <v>596</v>
      </c>
      <c r="M164" s="68" t="s">
        <v>593</v>
      </c>
      <c r="N164" s="66" t="s">
        <v>605</v>
      </c>
      <c r="O164" s="66" t="s">
        <v>23</v>
      </c>
      <c r="P164" s="66" t="s">
        <v>659</v>
      </c>
      <c r="Q164" s="66" t="s">
        <v>659</v>
      </c>
      <c r="R164" s="70">
        <v>876</v>
      </c>
      <c r="S164" s="70">
        <v>0</v>
      </c>
      <c r="T164" s="4">
        <f t="shared" si="13"/>
        <v>876</v>
      </c>
      <c r="U164" s="69">
        <v>0.29199999999999998</v>
      </c>
      <c r="V164" s="4">
        <f t="shared" si="14"/>
        <v>0.125</v>
      </c>
      <c r="W164" s="4">
        <f t="shared" si="12"/>
        <v>1238.1223744292238</v>
      </c>
      <c r="X164" s="69">
        <v>12000000</v>
      </c>
      <c r="Y164" s="68" t="s">
        <v>593</v>
      </c>
      <c r="Z164" s="68" t="s">
        <v>593</v>
      </c>
      <c r="AA164" s="68" t="s">
        <v>593</v>
      </c>
      <c r="AB164" s="68" t="s">
        <v>593</v>
      </c>
      <c r="AD164" s="69">
        <v>1084595.2</v>
      </c>
      <c r="AE164" s="23">
        <f t="shared" si="15"/>
        <v>1084595.2</v>
      </c>
      <c r="AF164" s="70" t="s">
        <v>864</v>
      </c>
      <c r="AG164" s="93">
        <v>45873</v>
      </c>
      <c r="AH164" s="93">
        <v>45877</v>
      </c>
      <c r="AI164" s="69" t="s">
        <v>972</v>
      </c>
      <c r="AJ164" s="93">
        <v>45699</v>
      </c>
      <c r="AK164" s="69">
        <v>49541919.890000001</v>
      </c>
      <c r="AL164" s="93">
        <v>45728</v>
      </c>
      <c r="AM164" s="69"/>
      <c r="AN164" s="69"/>
      <c r="AO164" s="69"/>
      <c r="AP164" s="27" t="str">
        <f t="shared" si="16"/>
        <v xml:space="preserve"> </v>
      </c>
      <c r="AR164" s="73" t="s">
        <v>659</v>
      </c>
      <c r="AS164" s="73" t="s">
        <v>659</v>
      </c>
      <c r="AT164" s="73" t="s">
        <v>659</v>
      </c>
      <c r="AU164" s="73" t="s">
        <v>659</v>
      </c>
      <c r="AV164" s="73" t="s">
        <v>659</v>
      </c>
      <c r="AW164" s="73" t="s">
        <v>659</v>
      </c>
      <c r="AX164" s="73" t="s">
        <v>659</v>
      </c>
      <c r="AY164" s="73" t="s">
        <v>659</v>
      </c>
      <c r="AZ164" s="73" t="s">
        <v>659</v>
      </c>
      <c r="BA164" s="73" t="s">
        <v>659</v>
      </c>
      <c r="BB164" s="73"/>
    </row>
    <row r="165" spans="1:54" s="71" customFormat="1" ht="37.5" hidden="1" customHeight="1" x14ac:dyDescent="0.25">
      <c r="A165" s="2">
        <v>987</v>
      </c>
      <c r="B165" s="67" t="s">
        <v>52</v>
      </c>
      <c r="C165" s="84" t="s">
        <v>890</v>
      </c>
      <c r="D165" s="14" t="s">
        <v>944</v>
      </c>
      <c r="E165" s="68" t="s">
        <v>692</v>
      </c>
      <c r="F165" s="68">
        <v>10275676590</v>
      </c>
      <c r="G165" s="68" t="s">
        <v>92</v>
      </c>
      <c r="H165" s="68" t="s">
        <v>767</v>
      </c>
      <c r="I165" s="68" t="s">
        <v>768</v>
      </c>
      <c r="J165" s="14" t="s">
        <v>16</v>
      </c>
      <c r="K165" s="68" t="s">
        <v>514</v>
      </c>
      <c r="L165" s="68" t="s">
        <v>596</v>
      </c>
      <c r="M165" s="68" t="s">
        <v>593</v>
      </c>
      <c r="N165" s="66" t="s">
        <v>605</v>
      </c>
      <c r="O165" s="66" t="s">
        <v>23</v>
      </c>
      <c r="P165" s="66" t="s">
        <v>659</v>
      </c>
      <c r="Q165" s="66" t="s">
        <v>659</v>
      </c>
      <c r="R165" s="70">
        <v>4920</v>
      </c>
      <c r="S165" s="70">
        <v>0</v>
      </c>
      <c r="T165" s="4">
        <f t="shared" si="13"/>
        <v>4920</v>
      </c>
      <c r="U165" s="69">
        <v>1.64</v>
      </c>
      <c r="V165" s="4">
        <f t="shared" si="14"/>
        <v>0.70299999999999996</v>
      </c>
      <c r="W165" s="4">
        <f t="shared" si="12"/>
        <v>1263.8639776422763</v>
      </c>
      <c r="X165" s="69">
        <v>9600000</v>
      </c>
      <c r="Y165" s="68" t="s">
        <v>593</v>
      </c>
      <c r="Z165" s="68" t="s">
        <v>593</v>
      </c>
      <c r="AA165" s="68" t="s">
        <v>593</v>
      </c>
      <c r="AB165" s="68" t="s">
        <v>593</v>
      </c>
      <c r="AD165" s="69">
        <v>6218210.7699999996</v>
      </c>
      <c r="AE165" s="23">
        <f t="shared" si="15"/>
        <v>6218210.7699999996</v>
      </c>
      <c r="AF165" s="70" t="s">
        <v>864</v>
      </c>
      <c r="AG165" s="93">
        <v>45787</v>
      </c>
      <c r="AH165" s="93">
        <v>45795</v>
      </c>
      <c r="AI165" s="69" t="s">
        <v>972</v>
      </c>
      <c r="AJ165" s="93">
        <v>45699</v>
      </c>
      <c r="AK165" s="69">
        <v>49541919.890000001</v>
      </c>
      <c r="AL165" s="93">
        <v>45728</v>
      </c>
      <c r="AM165" s="69"/>
      <c r="AN165" s="69"/>
      <c r="AO165" s="69"/>
      <c r="AP165" s="27" t="str">
        <f t="shared" si="16"/>
        <v xml:space="preserve"> </v>
      </c>
      <c r="AR165" s="73" t="s">
        <v>659</v>
      </c>
      <c r="AS165" s="73" t="s">
        <v>659</v>
      </c>
      <c r="AT165" s="73" t="s">
        <v>659</v>
      </c>
      <c r="AU165" s="73" t="s">
        <v>659</v>
      </c>
      <c r="AV165" s="73" t="s">
        <v>659</v>
      </c>
      <c r="AW165" s="73" t="s">
        <v>659</v>
      </c>
      <c r="AX165" s="73" t="s">
        <v>659</v>
      </c>
      <c r="AY165" s="73" t="s">
        <v>659</v>
      </c>
      <c r="AZ165" s="73" t="s">
        <v>659</v>
      </c>
      <c r="BA165" s="73" t="s">
        <v>659</v>
      </c>
      <c r="BB165" s="73"/>
    </row>
    <row r="166" spans="1:54" s="71" customFormat="1" ht="37.5" hidden="1" x14ac:dyDescent="0.25">
      <c r="A166" s="2">
        <v>988</v>
      </c>
      <c r="B166" s="67" t="s">
        <v>52</v>
      </c>
      <c r="C166" s="84" t="s">
        <v>735</v>
      </c>
      <c r="D166" s="14" t="s">
        <v>944</v>
      </c>
      <c r="E166" s="68" t="s">
        <v>693</v>
      </c>
      <c r="F166" s="68">
        <v>10275896590</v>
      </c>
      <c r="G166" s="68" t="s">
        <v>92</v>
      </c>
      <c r="H166" s="68" t="s">
        <v>694</v>
      </c>
      <c r="I166" s="68" t="s">
        <v>695</v>
      </c>
      <c r="J166" s="14" t="s">
        <v>21</v>
      </c>
      <c r="K166" s="68" t="s">
        <v>514</v>
      </c>
      <c r="L166" s="68" t="s">
        <v>596</v>
      </c>
      <c r="M166" s="68" t="s">
        <v>593</v>
      </c>
      <c r="N166" s="66" t="s">
        <v>605</v>
      </c>
      <c r="O166" s="66" t="s">
        <v>23</v>
      </c>
      <c r="P166" s="66" t="s">
        <v>659</v>
      </c>
      <c r="Q166" s="66" t="s">
        <v>659</v>
      </c>
      <c r="R166" s="70">
        <v>1470</v>
      </c>
      <c r="S166" s="70">
        <v>0</v>
      </c>
      <c r="T166" s="4">
        <f t="shared" si="13"/>
        <v>1470</v>
      </c>
      <c r="U166" s="69">
        <v>0.49</v>
      </c>
      <c r="V166" s="4">
        <f t="shared" si="14"/>
        <v>0.21</v>
      </c>
      <c r="W166" s="4">
        <f t="shared" si="12"/>
        <v>1261.9841156462585</v>
      </c>
      <c r="X166" s="69">
        <v>3675000</v>
      </c>
      <c r="Y166" s="68" t="s">
        <v>593</v>
      </c>
      <c r="Z166" s="68" t="s">
        <v>593</v>
      </c>
      <c r="AA166" s="68" t="s">
        <v>593</v>
      </c>
      <c r="AB166" s="68" t="s">
        <v>593</v>
      </c>
      <c r="AD166" s="69">
        <v>1855116.65</v>
      </c>
      <c r="AE166" s="23">
        <f t="shared" si="15"/>
        <v>1855116.65</v>
      </c>
      <c r="AF166" s="70" t="s">
        <v>864</v>
      </c>
      <c r="AG166" s="93">
        <v>45796</v>
      </c>
      <c r="AH166" s="93">
        <v>45800</v>
      </c>
      <c r="AI166" s="69" t="s">
        <v>972</v>
      </c>
      <c r="AJ166" s="93">
        <v>45699</v>
      </c>
      <c r="AK166" s="69">
        <v>49541919.890000001</v>
      </c>
      <c r="AL166" s="93">
        <v>45728</v>
      </c>
      <c r="AM166" s="69"/>
      <c r="AN166" s="69"/>
      <c r="AO166" s="69"/>
      <c r="AP166" s="27" t="str">
        <f t="shared" si="16"/>
        <v xml:space="preserve"> </v>
      </c>
      <c r="AR166" s="73" t="s">
        <v>659</v>
      </c>
      <c r="AS166" s="73" t="s">
        <v>659</v>
      </c>
      <c r="AT166" s="73" t="s">
        <v>659</v>
      </c>
      <c r="AU166" s="73" t="s">
        <v>659</v>
      </c>
      <c r="AV166" s="73" t="s">
        <v>659</v>
      </c>
      <c r="AW166" s="73" t="s">
        <v>659</v>
      </c>
      <c r="AX166" s="73" t="s">
        <v>659</v>
      </c>
      <c r="AY166" s="73" t="s">
        <v>659</v>
      </c>
      <c r="AZ166" s="73" t="s">
        <v>659</v>
      </c>
      <c r="BA166" s="73" t="s">
        <v>659</v>
      </c>
      <c r="BB166" s="73"/>
    </row>
    <row r="167" spans="1:54" s="71" customFormat="1" ht="37.5" hidden="1" x14ac:dyDescent="0.25">
      <c r="A167" s="2">
        <v>989</v>
      </c>
      <c r="B167" s="67" t="s">
        <v>52</v>
      </c>
      <c r="C167" s="84" t="s">
        <v>736</v>
      </c>
      <c r="D167" s="14" t="s">
        <v>944</v>
      </c>
      <c r="E167" s="68" t="s">
        <v>696</v>
      </c>
      <c r="F167" s="68">
        <v>10276099650</v>
      </c>
      <c r="G167" s="68" t="s">
        <v>92</v>
      </c>
      <c r="H167" s="68" t="s">
        <v>891</v>
      </c>
      <c r="I167" s="68" t="s">
        <v>892</v>
      </c>
      <c r="J167" s="14" t="s">
        <v>16</v>
      </c>
      <c r="K167" s="68" t="s">
        <v>514</v>
      </c>
      <c r="L167" s="68" t="s">
        <v>596</v>
      </c>
      <c r="M167" s="68" t="s">
        <v>593</v>
      </c>
      <c r="N167" s="66" t="s">
        <v>23</v>
      </c>
      <c r="O167" s="66" t="s">
        <v>23</v>
      </c>
      <c r="P167" s="66" t="s">
        <v>659</v>
      </c>
      <c r="Q167" s="66" t="s">
        <v>659</v>
      </c>
      <c r="R167" s="70">
        <v>1950</v>
      </c>
      <c r="S167" s="70">
        <v>0</v>
      </c>
      <c r="T167" s="4">
        <f t="shared" si="13"/>
        <v>1950</v>
      </c>
      <c r="U167" s="69">
        <v>0.65</v>
      </c>
      <c r="V167" s="4">
        <f t="shared" si="14"/>
        <v>0.27900000000000003</v>
      </c>
      <c r="W167" s="4">
        <f t="shared" si="12"/>
        <v>1347.0031692307693</v>
      </c>
      <c r="X167" s="69">
        <v>8400000</v>
      </c>
      <c r="Y167" s="68" t="s">
        <v>593</v>
      </c>
      <c r="Z167" s="68" t="s">
        <v>593</v>
      </c>
      <c r="AA167" s="68" t="s">
        <v>593</v>
      </c>
      <c r="AB167" s="68" t="s">
        <v>593</v>
      </c>
      <c r="AD167" s="69">
        <v>2626656.1800000002</v>
      </c>
      <c r="AE167" s="23">
        <f t="shared" si="15"/>
        <v>2626656.1800000002</v>
      </c>
      <c r="AF167" s="70" t="s">
        <v>864</v>
      </c>
      <c r="AG167" s="93">
        <v>45870</v>
      </c>
      <c r="AH167" s="93">
        <v>45873</v>
      </c>
      <c r="AI167" s="69" t="s">
        <v>972</v>
      </c>
      <c r="AJ167" s="93">
        <v>45699</v>
      </c>
      <c r="AK167" s="69">
        <v>49541919.890000001</v>
      </c>
      <c r="AL167" s="93">
        <v>45728</v>
      </c>
      <c r="AM167" s="69"/>
      <c r="AN167" s="69"/>
      <c r="AO167" s="69"/>
      <c r="AP167" s="27" t="str">
        <f t="shared" si="16"/>
        <v xml:space="preserve"> </v>
      </c>
      <c r="AR167" s="73" t="s">
        <v>659</v>
      </c>
      <c r="AS167" s="73" t="s">
        <v>659</v>
      </c>
      <c r="AT167" s="73" t="s">
        <v>659</v>
      </c>
      <c r="AU167" s="73" t="s">
        <v>659</v>
      </c>
      <c r="AV167" s="73" t="s">
        <v>659</v>
      </c>
      <c r="AW167" s="73" t="s">
        <v>659</v>
      </c>
      <c r="AX167" s="73" t="s">
        <v>659</v>
      </c>
      <c r="AY167" s="73" t="s">
        <v>659</v>
      </c>
      <c r="AZ167" s="73" t="s">
        <v>659</v>
      </c>
      <c r="BA167" s="73" t="s">
        <v>659</v>
      </c>
      <c r="BB167" s="73"/>
    </row>
    <row r="168" spans="1:54" s="71" customFormat="1" ht="37.5" hidden="1" x14ac:dyDescent="0.25">
      <c r="A168" s="2">
        <v>990</v>
      </c>
      <c r="B168" s="67" t="s">
        <v>52</v>
      </c>
      <c r="C168" s="84" t="s">
        <v>761</v>
      </c>
      <c r="D168" s="14" t="s">
        <v>944</v>
      </c>
      <c r="E168" s="68" t="s">
        <v>697</v>
      </c>
      <c r="F168" s="68">
        <v>10276129290</v>
      </c>
      <c r="G168" s="68" t="s">
        <v>92</v>
      </c>
      <c r="H168" s="68" t="s">
        <v>893</v>
      </c>
      <c r="I168" s="68" t="s">
        <v>894</v>
      </c>
      <c r="J168" s="14" t="s">
        <v>16</v>
      </c>
      <c r="K168" s="68" t="s">
        <v>514</v>
      </c>
      <c r="L168" s="68" t="s">
        <v>596</v>
      </c>
      <c r="M168" s="68" t="s">
        <v>593</v>
      </c>
      <c r="N168" s="66" t="s">
        <v>23</v>
      </c>
      <c r="O168" s="66" t="s">
        <v>23</v>
      </c>
      <c r="P168" s="66" t="s">
        <v>659</v>
      </c>
      <c r="Q168" s="66" t="s">
        <v>659</v>
      </c>
      <c r="R168" s="70">
        <v>4800</v>
      </c>
      <c r="S168" s="70">
        <v>0</v>
      </c>
      <c r="T168" s="4">
        <f t="shared" si="13"/>
        <v>4800</v>
      </c>
      <c r="U168" s="69">
        <v>1.6</v>
      </c>
      <c r="V168" s="4">
        <f t="shared" si="14"/>
        <v>0.68600000000000005</v>
      </c>
      <c r="W168" s="4">
        <f t="shared" si="12"/>
        <v>1293.1378895833334</v>
      </c>
      <c r="X168" s="69">
        <v>9000000</v>
      </c>
      <c r="Y168" s="68" t="s">
        <v>593</v>
      </c>
      <c r="Z168" s="68" t="s">
        <v>593</v>
      </c>
      <c r="AA168" s="68" t="s">
        <v>593</v>
      </c>
      <c r="AB168" s="68" t="s">
        <v>593</v>
      </c>
      <c r="AD168" s="69">
        <v>6207061.8700000001</v>
      </c>
      <c r="AE168" s="23">
        <f t="shared" si="15"/>
        <v>6207061.8700000001</v>
      </c>
      <c r="AF168" s="70" t="s">
        <v>864</v>
      </c>
      <c r="AG168" s="93">
        <v>45818</v>
      </c>
      <c r="AH168" s="93">
        <v>45826</v>
      </c>
      <c r="AI168" s="69" t="s">
        <v>972</v>
      </c>
      <c r="AJ168" s="93">
        <v>45699</v>
      </c>
      <c r="AK168" s="69">
        <v>49541919.890000001</v>
      </c>
      <c r="AL168" s="93">
        <v>45728</v>
      </c>
      <c r="AM168" s="69"/>
      <c r="AN168" s="69"/>
      <c r="AO168" s="69"/>
      <c r="AP168" s="27" t="str">
        <f t="shared" si="16"/>
        <v xml:space="preserve"> </v>
      </c>
      <c r="AR168" s="73" t="s">
        <v>659</v>
      </c>
      <c r="AS168" s="73" t="s">
        <v>659</v>
      </c>
      <c r="AT168" s="73" t="s">
        <v>659</v>
      </c>
      <c r="AU168" s="73" t="s">
        <v>659</v>
      </c>
      <c r="AV168" s="73" t="s">
        <v>659</v>
      </c>
      <c r="AW168" s="73" t="s">
        <v>659</v>
      </c>
      <c r="AX168" s="73" t="s">
        <v>659</v>
      </c>
      <c r="AY168" s="73" t="s">
        <v>659</v>
      </c>
      <c r="AZ168" s="73" t="s">
        <v>659</v>
      </c>
      <c r="BA168" s="73" t="s">
        <v>659</v>
      </c>
      <c r="BB168" s="73"/>
    </row>
    <row r="169" spans="1:54" s="71" customFormat="1" ht="37.5" hidden="1" x14ac:dyDescent="0.25">
      <c r="A169" s="2">
        <v>991</v>
      </c>
      <c r="B169" s="67" t="s">
        <v>52</v>
      </c>
      <c r="C169" s="84" t="s">
        <v>733</v>
      </c>
      <c r="D169" s="14" t="s">
        <v>944</v>
      </c>
      <c r="E169" s="68" t="s">
        <v>698</v>
      </c>
      <c r="F169" s="68">
        <v>10276167330</v>
      </c>
      <c r="G169" s="68" t="s">
        <v>92</v>
      </c>
      <c r="H169" s="68" t="s">
        <v>895</v>
      </c>
      <c r="I169" s="68" t="s">
        <v>734</v>
      </c>
      <c r="J169" s="14" t="s">
        <v>21</v>
      </c>
      <c r="K169" s="68" t="s">
        <v>514</v>
      </c>
      <c r="L169" s="68" t="s">
        <v>596</v>
      </c>
      <c r="M169" s="68" t="s">
        <v>593</v>
      </c>
      <c r="N169" s="66" t="s">
        <v>19</v>
      </c>
      <c r="O169" s="66" t="s">
        <v>19</v>
      </c>
      <c r="P169" s="66" t="s">
        <v>649</v>
      </c>
      <c r="Q169" s="66" t="s">
        <v>23</v>
      </c>
      <c r="R169" s="70">
        <v>5550</v>
      </c>
      <c r="S169" s="70">
        <v>0</v>
      </c>
      <c r="T169" s="4">
        <f t="shared" si="13"/>
        <v>5550</v>
      </c>
      <c r="U169" s="69">
        <v>1.1100000000000001</v>
      </c>
      <c r="V169" s="4">
        <f t="shared" si="14"/>
        <v>0.79300000000000004</v>
      </c>
      <c r="W169" s="4">
        <f t="shared" si="12"/>
        <v>2126.7445729729729</v>
      </c>
      <c r="X169" s="69">
        <v>11000000</v>
      </c>
      <c r="Y169" s="68" t="s">
        <v>593</v>
      </c>
      <c r="Z169" s="68" t="s">
        <v>593</v>
      </c>
      <c r="AA169" s="68" t="s">
        <v>593</v>
      </c>
      <c r="AB169" s="68" t="s">
        <v>593</v>
      </c>
      <c r="AD169" s="69">
        <v>11803432.380000001</v>
      </c>
      <c r="AE169" s="23">
        <f t="shared" si="15"/>
        <v>11803432.380000001</v>
      </c>
      <c r="AF169" s="70" t="s">
        <v>864</v>
      </c>
      <c r="AG169" s="93">
        <v>45853</v>
      </c>
      <c r="AH169" s="93">
        <v>45874</v>
      </c>
      <c r="AI169" s="69" t="s">
        <v>972</v>
      </c>
      <c r="AJ169" s="93">
        <v>45699</v>
      </c>
      <c r="AK169" s="69">
        <v>49541919.890000001</v>
      </c>
      <c r="AL169" s="93">
        <v>45728</v>
      </c>
      <c r="AM169" s="69"/>
      <c r="AN169" s="69"/>
      <c r="AO169" s="69"/>
      <c r="AP169" s="27" t="str">
        <f t="shared" si="16"/>
        <v xml:space="preserve"> </v>
      </c>
      <c r="AR169" s="73" t="s">
        <v>659</v>
      </c>
      <c r="AS169" s="73" t="s">
        <v>659</v>
      </c>
      <c r="AT169" s="73" t="s">
        <v>659</v>
      </c>
      <c r="AU169" s="73" t="s">
        <v>659</v>
      </c>
      <c r="AV169" s="73" t="s">
        <v>659</v>
      </c>
      <c r="AW169" s="73" t="s">
        <v>659</v>
      </c>
      <c r="AX169" s="73" t="s">
        <v>659</v>
      </c>
      <c r="AY169" s="73" t="s">
        <v>659</v>
      </c>
      <c r="AZ169" s="73" t="s">
        <v>659</v>
      </c>
      <c r="BA169" s="73" t="s">
        <v>659</v>
      </c>
      <c r="BB169" s="73"/>
    </row>
    <row r="170" spans="1:54" s="71" customFormat="1" ht="37.5" hidden="1" customHeight="1" x14ac:dyDescent="0.25">
      <c r="A170" s="2">
        <v>992</v>
      </c>
      <c r="B170" s="67" t="s">
        <v>52</v>
      </c>
      <c r="C170" s="84" t="s">
        <v>745</v>
      </c>
      <c r="D170" s="14" t="s">
        <v>944</v>
      </c>
      <c r="E170" s="68" t="s">
        <v>699</v>
      </c>
      <c r="F170" s="68">
        <v>10319290514</v>
      </c>
      <c r="G170" s="68" t="s">
        <v>92</v>
      </c>
      <c r="H170" s="68" t="s">
        <v>700</v>
      </c>
      <c r="I170" s="68" t="s">
        <v>748</v>
      </c>
      <c r="J170" s="14" t="s">
        <v>21</v>
      </c>
      <c r="K170" s="68" t="s">
        <v>514</v>
      </c>
      <c r="L170" s="68" t="s">
        <v>596</v>
      </c>
      <c r="M170" s="68" t="s">
        <v>593</v>
      </c>
      <c r="N170" s="66" t="s">
        <v>19</v>
      </c>
      <c r="O170" s="66" t="s">
        <v>19</v>
      </c>
      <c r="P170" s="66" t="s">
        <v>649</v>
      </c>
      <c r="Q170" s="66" t="s">
        <v>659</v>
      </c>
      <c r="R170" s="70">
        <v>5440</v>
      </c>
      <c r="S170" s="70">
        <v>0</v>
      </c>
      <c r="T170" s="4">
        <f t="shared" si="13"/>
        <v>5440</v>
      </c>
      <c r="U170" s="69">
        <v>0.71</v>
      </c>
      <c r="V170" s="4">
        <f t="shared" si="14"/>
        <v>0.77700000000000002</v>
      </c>
      <c r="W170" s="4">
        <f t="shared" si="12"/>
        <v>2048.8298088235292</v>
      </c>
      <c r="X170" s="69">
        <v>7140000</v>
      </c>
      <c r="Y170" s="68" t="s">
        <v>593</v>
      </c>
      <c r="Z170" s="68" t="s">
        <v>593</v>
      </c>
      <c r="AA170" s="68" t="s">
        <v>593</v>
      </c>
      <c r="AB170" s="68" t="s">
        <v>593</v>
      </c>
      <c r="AD170" s="69">
        <v>11145634.16</v>
      </c>
      <c r="AE170" s="23">
        <f t="shared" si="15"/>
        <v>11145634.16</v>
      </c>
      <c r="AF170" s="70" t="s">
        <v>864</v>
      </c>
      <c r="AG170" s="93">
        <v>45818</v>
      </c>
      <c r="AH170" s="93">
        <v>45839</v>
      </c>
      <c r="AI170" s="94" t="s">
        <v>969</v>
      </c>
      <c r="AJ170" s="93">
        <v>45699</v>
      </c>
      <c r="AK170" s="69">
        <v>49625451.240000002</v>
      </c>
      <c r="AL170" s="93">
        <v>45728</v>
      </c>
      <c r="AM170" s="69"/>
      <c r="AN170" s="69"/>
      <c r="AO170" s="69"/>
      <c r="AP170" s="27" t="str">
        <f t="shared" si="16"/>
        <v xml:space="preserve"> </v>
      </c>
      <c r="AR170" s="73" t="s">
        <v>659</v>
      </c>
      <c r="AS170" s="73" t="s">
        <v>659</v>
      </c>
      <c r="AT170" s="73" t="s">
        <v>659</v>
      </c>
      <c r="AU170" s="73" t="s">
        <v>659</v>
      </c>
      <c r="AV170" s="73" t="s">
        <v>659</v>
      </c>
      <c r="AW170" s="73" t="s">
        <v>659</v>
      </c>
      <c r="AX170" s="73" t="s">
        <v>659</v>
      </c>
      <c r="AY170" s="73" t="s">
        <v>659</v>
      </c>
      <c r="AZ170" s="73" t="s">
        <v>659</v>
      </c>
      <c r="BA170" s="73" t="s">
        <v>659</v>
      </c>
      <c r="BB170" s="73"/>
    </row>
    <row r="171" spans="1:54" s="71" customFormat="1" ht="37.5" hidden="1" x14ac:dyDescent="0.25">
      <c r="A171" s="2">
        <v>993</v>
      </c>
      <c r="B171" s="67" t="s">
        <v>52</v>
      </c>
      <c r="C171" s="84" t="s">
        <v>701</v>
      </c>
      <c r="D171" s="14" t="s">
        <v>944</v>
      </c>
      <c r="E171" s="68" t="s">
        <v>702</v>
      </c>
      <c r="F171" s="68">
        <v>10276337070</v>
      </c>
      <c r="G171" s="68" t="s">
        <v>92</v>
      </c>
      <c r="H171" s="68" t="s">
        <v>742</v>
      </c>
      <c r="I171" s="68" t="s">
        <v>743</v>
      </c>
      <c r="J171" s="14" t="s">
        <v>21</v>
      </c>
      <c r="K171" s="68" t="s">
        <v>514</v>
      </c>
      <c r="L171" s="68" t="s">
        <v>596</v>
      </c>
      <c r="M171" s="68" t="s">
        <v>593</v>
      </c>
      <c r="N171" s="66" t="s">
        <v>605</v>
      </c>
      <c r="O171" s="66" t="s">
        <v>23</v>
      </c>
      <c r="P171" s="66" t="s">
        <v>659</v>
      </c>
      <c r="Q171" s="66" t="s">
        <v>86</v>
      </c>
      <c r="R171" s="70">
        <v>2640</v>
      </c>
      <c r="S171" s="70">
        <v>0</v>
      </c>
      <c r="T171" s="4">
        <f t="shared" si="13"/>
        <v>2640</v>
      </c>
      <c r="U171" s="69">
        <v>0.66</v>
      </c>
      <c r="V171" s="4">
        <f t="shared" si="14"/>
        <v>0.377</v>
      </c>
      <c r="W171" s="4">
        <f t="shared" si="12"/>
        <v>1113.7612007575758</v>
      </c>
      <c r="X171" s="69">
        <v>3393000</v>
      </c>
      <c r="Y171" s="68" t="s">
        <v>593</v>
      </c>
      <c r="Z171" s="68" t="s">
        <v>593</v>
      </c>
      <c r="AA171" s="68" t="s">
        <v>593</v>
      </c>
      <c r="AB171" s="68" t="s">
        <v>593</v>
      </c>
      <c r="AD171" s="69">
        <v>2940329.57</v>
      </c>
      <c r="AE171" s="23">
        <f t="shared" si="15"/>
        <v>2940329.57</v>
      </c>
      <c r="AF171" s="70" t="s">
        <v>864</v>
      </c>
      <c r="AG171" s="93">
        <v>45809</v>
      </c>
      <c r="AH171" s="93">
        <v>45817</v>
      </c>
      <c r="AI171" s="69" t="s">
        <v>972</v>
      </c>
      <c r="AJ171" s="93">
        <v>45699</v>
      </c>
      <c r="AK171" s="69">
        <v>49541919.890000001</v>
      </c>
      <c r="AL171" s="93">
        <v>45728</v>
      </c>
      <c r="AM171" s="69"/>
      <c r="AN171" s="69"/>
      <c r="AO171" s="69"/>
      <c r="AP171" s="27" t="str">
        <f t="shared" si="16"/>
        <v xml:space="preserve"> </v>
      </c>
      <c r="AR171" s="73" t="s">
        <v>659</v>
      </c>
      <c r="AS171" s="73" t="s">
        <v>659</v>
      </c>
      <c r="AT171" s="73" t="s">
        <v>659</v>
      </c>
      <c r="AU171" s="73" t="s">
        <v>659</v>
      </c>
      <c r="AV171" s="73" t="s">
        <v>659</v>
      </c>
      <c r="AW171" s="73" t="s">
        <v>659</v>
      </c>
      <c r="AX171" s="73" t="s">
        <v>659</v>
      </c>
      <c r="AY171" s="73" t="s">
        <v>659</v>
      </c>
      <c r="AZ171" s="73" t="s">
        <v>659</v>
      </c>
      <c r="BA171" s="73" t="s">
        <v>659</v>
      </c>
      <c r="BB171" s="73"/>
    </row>
    <row r="172" spans="1:54" s="71" customFormat="1" ht="37.5" hidden="1" x14ac:dyDescent="0.25">
      <c r="A172" s="2">
        <v>994</v>
      </c>
      <c r="B172" s="67" t="s">
        <v>52</v>
      </c>
      <c r="C172" s="84" t="s">
        <v>703</v>
      </c>
      <c r="D172" s="14" t="s">
        <v>944</v>
      </c>
      <c r="E172" s="68" t="s">
        <v>704</v>
      </c>
      <c r="F172" s="68">
        <v>10276196230</v>
      </c>
      <c r="G172" s="68" t="s">
        <v>92</v>
      </c>
      <c r="H172" s="68" t="s">
        <v>705</v>
      </c>
      <c r="I172" s="68" t="s">
        <v>706</v>
      </c>
      <c r="J172" s="14" t="s">
        <v>16</v>
      </c>
      <c r="K172" s="68" t="s">
        <v>514</v>
      </c>
      <c r="L172" s="68" t="s">
        <v>596</v>
      </c>
      <c r="M172" s="68" t="s">
        <v>593</v>
      </c>
      <c r="N172" s="66" t="s">
        <v>605</v>
      </c>
      <c r="O172" s="66" t="s">
        <v>86</v>
      </c>
      <c r="P172" s="66" t="s">
        <v>659</v>
      </c>
      <c r="Q172" s="66" t="s">
        <v>659</v>
      </c>
      <c r="R172" s="70">
        <v>2700</v>
      </c>
      <c r="S172" s="70">
        <v>0</v>
      </c>
      <c r="T172" s="4">
        <f t="shared" si="13"/>
        <v>2700</v>
      </c>
      <c r="U172" s="69">
        <v>0.9</v>
      </c>
      <c r="V172" s="4">
        <f t="shared" si="14"/>
        <v>0.38600000000000001</v>
      </c>
      <c r="W172" s="4">
        <f t="shared" si="12"/>
        <v>1208.2583481481481</v>
      </c>
      <c r="X172" s="69">
        <v>8800000</v>
      </c>
      <c r="Y172" s="68" t="s">
        <v>593</v>
      </c>
      <c r="Z172" s="68" t="s">
        <v>593</v>
      </c>
      <c r="AA172" s="68" t="s">
        <v>593</v>
      </c>
      <c r="AB172" s="68" t="s">
        <v>593</v>
      </c>
      <c r="AD172" s="69">
        <v>3262297.54</v>
      </c>
      <c r="AE172" s="23">
        <f t="shared" si="15"/>
        <v>3262297.54</v>
      </c>
      <c r="AF172" s="70" t="s">
        <v>864</v>
      </c>
      <c r="AG172" s="93">
        <v>45869</v>
      </c>
      <c r="AH172" s="93">
        <v>45877</v>
      </c>
      <c r="AI172" s="69" t="s">
        <v>972</v>
      </c>
      <c r="AJ172" s="93">
        <v>45699</v>
      </c>
      <c r="AK172" s="69">
        <v>49541919.890000001</v>
      </c>
      <c r="AL172" s="93">
        <v>45728</v>
      </c>
      <c r="AM172" s="69"/>
      <c r="AN172" s="69"/>
      <c r="AO172" s="69"/>
      <c r="AP172" s="27" t="str">
        <f t="shared" si="16"/>
        <v xml:space="preserve"> </v>
      </c>
      <c r="AR172" s="73" t="s">
        <v>659</v>
      </c>
      <c r="AS172" s="73" t="s">
        <v>659</v>
      </c>
      <c r="AT172" s="73" t="s">
        <v>659</v>
      </c>
      <c r="AU172" s="73" t="s">
        <v>659</v>
      </c>
      <c r="AV172" s="73" t="s">
        <v>659</v>
      </c>
      <c r="AW172" s="73" t="s">
        <v>659</v>
      </c>
      <c r="AX172" s="73" t="s">
        <v>659</v>
      </c>
      <c r="AY172" s="73" t="s">
        <v>659</v>
      </c>
      <c r="AZ172" s="73" t="s">
        <v>659</v>
      </c>
      <c r="BA172" s="73" t="s">
        <v>659</v>
      </c>
      <c r="BB172" s="73"/>
    </row>
    <row r="173" spans="1:54" s="71" customFormat="1" ht="37.5" hidden="1" customHeight="1" x14ac:dyDescent="0.25">
      <c r="A173" s="2">
        <v>995</v>
      </c>
      <c r="B173" s="67" t="s">
        <v>52</v>
      </c>
      <c r="C173" s="84" t="s">
        <v>707</v>
      </c>
      <c r="D173" s="14" t="s">
        <v>944</v>
      </c>
      <c r="E173" s="68" t="s">
        <v>757</v>
      </c>
      <c r="F173" s="68">
        <v>10320247254</v>
      </c>
      <c r="G173" s="68" t="s">
        <v>92</v>
      </c>
      <c r="H173" s="68" t="s">
        <v>760</v>
      </c>
      <c r="I173" s="68" t="s">
        <v>708</v>
      </c>
      <c r="J173" s="14" t="s">
        <v>16</v>
      </c>
      <c r="K173" s="68" t="s">
        <v>514</v>
      </c>
      <c r="L173" s="68" t="s">
        <v>596</v>
      </c>
      <c r="M173" s="68" t="s">
        <v>593</v>
      </c>
      <c r="N173" s="66" t="s">
        <v>605</v>
      </c>
      <c r="O173" s="66" t="s">
        <v>23</v>
      </c>
      <c r="P173" s="66" t="s">
        <v>659</v>
      </c>
      <c r="Q173" s="66" t="s">
        <v>659</v>
      </c>
      <c r="R173" s="70">
        <v>5000</v>
      </c>
      <c r="S173" s="70">
        <v>0</v>
      </c>
      <c r="T173" s="4">
        <f t="shared" si="13"/>
        <v>5000</v>
      </c>
      <c r="U173" s="69">
        <v>1</v>
      </c>
      <c r="V173" s="4">
        <f t="shared" si="14"/>
        <v>0.71399999999999997</v>
      </c>
      <c r="W173" s="4">
        <f t="shared" si="12"/>
        <v>912.76950999999997</v>
      </c>
      <c r="X173" s="69">
        <v>7125000</v>
      </c>
      <c r="Y173" s="68" t="s">
        <v>593</v>
      </c>
      <c r="Z173" s="68" t="s">
        <v>593</v>
      </c>
      <c r="AA173" s="68" t="s">
        <v>593</v>
      </c>
      <c r="AB173" s="68" t="s">
        <v>593</v>
      </c>
      <c r="AD173" s="69">
        <v>4563847.55</v>
      </c>
      <c r="AE173" s="23">
        <f t="shared" si="15"/>
        <v>4563847.55</v>
      </c>
      <c r="AF173" s="70" t="s">
        <v>864</v>
      </c>
      <c r="AG173" s="93">
        <v>45855</v>
      </c>
      <c r="AH173" s="93">
        <v>45869</v>
      </c>
      <c r="AI173" s="94" t="s">
        <v>969</v>
      </c>
      <c r="AJ173" s="93">
        <v>45699</v>
      </c>
      <c r="AK173" s="69">
        <v>49625451.240000002</v>
      </c>
      <c r="AL173" s="93">
        <v>45728</v>
      </c>
      <c r="AM173" s="69"/>
      <c r="AN173" s="69"/>
      <c r="AO173" s="69"/>
      <c r="AP173" s="27" t="str">
        <f t="shared" si="16"/>
        <v xml:space="preserve"> </v>
      </c>
      <c r="AR173" s="73" t="s">
        <v>659</v>
      </c>
      <c r="AS173" s="73" t="s">
        <v>659</v>
      </c>
      <c r="AT173" s="73" t="s">
        <v>659</v>
      </c>
      <c r="AU173" s="73" t="s">
        <v>659</v>
      </c>
      <c r="AV173" s="73" t="s">
        <v>659</v>
      </c>
      <c r="AW173" s="73" t="s">
        <v>659</v>
      </c>
      <c r="AX173" s="73" t="s">
        <v>659</v>
      </c>
      <c r="AY173" s="73" t="s">
        <v>659</v>
      </c>
      <c r="AZ173" s="73" t="s">
        <v>659</v>
      </c>
      <c r="BA173" s="73" t="s">
        <v>659</v>
      </c>
      <c r="BB173" s="73"/>
    </row>
    <row r="174" spans="1:54" s="85" customFormat="1" ht="37.5" hidden="1" customHeight="1" x14ac:dyDescent="0.25">
      <c r="A174" s="2">
        <v>996</v>
      </c>
      <c r="B174" s="67" t="s">
        <v>52</v>
      </c>
      <c r="C174" s="84" t="s">
        <v>709</v>
      </c>
      <c r="D174" s="14" t="s">
        <v>944</v>
      </c>
      <c r="E174" s="68" t="s">
        <v>710</v>
      </c>
      <c r="F174" s="68">
        <v>10303093910</v>
      </c>
      <c r="G174" s="68" t="s">
        <v>92</v>
      </c>
      <c r="H174" s="68" t="s">
        <v>711</v>
      </c>
      <c r="I174" s="68" t="s">
        <v>758</v>
      </c>
      <c r="J174" s="14" t="s">
        <v>16</v>
      </c>
      <c r="K174" s="68" t="s">
        <v>514</v>
      </c>
      <c r="L174" s="68" t="s">
        <v>596</v>
      </c>
      <c r="M174" s="68" t="s">
        <v>593</v>
      </c>
      <c r="N174" s="66" t="s">
        <v>605</v>
      </c>
      <c r="O174" s="66" t="s">
        <v>23</v>
      </c>
      <c r="P174" s="66" t="s">
        <v>659</v>
      </c>
      <c r="Q174" s="66" t="s">
        <v>659</v>
      </c>
      <c r="R174" s="70">
        <v>645</v>
      </c>
      <c r="S174" s="70">
        <v>0</v>
      </c>
      <c r="T174" s="4">
        <f t="shared" si="13"/>
        <v>645</v>
      </c>
      <c r="U174" s="69">
        <v>0.215</v>
      </c>
      <c r="V174" s="4">
        <f t="shared" si="14"/>
        <v>9.1999999999999998E-2</v>
      </c>
      <c r="W174" s="4">
        <f t="shared" si="12"/>
        <v>1746.3295813953489</v>
      </c>
      <c r="X174" s="69">
        <v>2100000</v>
      </c>
      <c r="Y174" s="68" t="s">
        <v>593</v>
      </c>
      <c r="Z174" s="68" t="s">
        <v>593</v>
      </c>
      <c r="AA174" s="68" t="s">
        <v>593</v>
      </c>
      <c r="AB174" s="68" t="s">
        <v>593</v>
      </c>
      <c r="AC174" s="71"/>
      <c r="AD174" s="69">
        <v>1126382.58</v>
      </c>
      <c r="AE174" s="23">
        <f t="shared" si="15"/>
        <v>1126382.58</v>
      </c>
      <c r="AF174" s="70" t="s">
        <v>864</v>
      </c>
      <c r="AG174" s="93">
        <v>45866</v>
      </c>
      <c r="AH174" s="93">
        <v>45870</v>
      </c>
      <c r="AI174" s="69" t="s">
        <v>971</v>
      </c>
      <c r="AJ174" s="93">
        <v>45699</v>
      </c>
      <c r="AK174" s="69">
        <v>45164351.979999997</v>
      </c>
      <c r="AL174" s="93">
        <v>45728</v>
      </c>
      <c r="AM174" s="69"/>
      <c r="AN174" s="69"/>
      <c r="AO174" s="69"/>
      <c r="AP174" s="27" t="str">
        <f t="shared" si="16"/>
        <v xml:space="preserve"> </v>
      </c>
      <c r="AR174" s="73" t="s">
        <v>659</v>
      </c>
      <c r="AS174" s="73" t="s">
        <v>659</v>
      </c>
      <c r="AT174" s="73" t="s">
        <v>659</v>
      </c>
      <c r="AU174" s="73" t="s">
        <v>659</v>
      </c>
      <c r="AV174" s="73" t="s">
        <v>659</v>
      </c>
      <c r="AW174" s="73" t="s">
        <v>659</v>
      </c>
      <c r="AX174" s="73" t="s">
        <v>659</v>
      </c>
      <c r="AY174" s="73" t="s">
        <v>659</v>
      </c>
      <c r="AZ174" s="73" t="s">
        <v>659</v>
      </c>
      <c r="BA174" s="73" t="s">
        <v>659</v>
      </c>
      <c r="BB174" s="73"/>
    </row>
    <row r="175" spans="1:54" s="71" customFormat="1" ht="37.5" hidden="1" customHeight="1" x14ac:dyDescent="0.25">
      <c r="A175" s="2">
        <v>997</v>
      </c>
      <c r="B175" s="67" t="s">
        <v>52</v>
      </c>
      <c r="C175" s="84" t="s">
        <v>712</v>
      </c>
      <c r="D175" s="14" t="s">
        <v>944</v>
      </c>
      <c r="E175" s="68" t="s">
        <v>713</v>
      </c>
      <c r="F175" s="68">
        <v>10303106010</v>
      </c>
      <c r="G175" s="68" t="s">
        <v>92</v>
      </c>
      <c r="H175" s="68" t="s">
        <v>714</v>
      </c>
      <c r="I175" s="68" t="s">
        <v>759</v>
      </c>
      <c r="J175" s="14" t="s">
        <v>16</v>
      </c>
      <c r="K175" s="68" t="s">
        <v>514</v>
      </c>
      <c r="L175" s="68" t="s">
        <v>596</v>
      </c>
      <c r="M175" s="68" t="s">
        <v>593</v>
      </c>
      <c r="N175" s="66" t="s">
        <v>605</v>
      </c>
      <c r="O175" s="66" t="s">
        <v>23</v>
      </c>
      <c r="P175" s="66" t="s">
        <v>659</v>
      </c>
      <c r="Q175" s="66" t="s">
        <v>659</v>
      </c>
      <c r="R175" s="70">
        <v>1710</v>
      </c>
      <c r="S175" s="70">
        <v>0</v>
      </c>
      <c r="T175" s="4">
        <f t="shared" si="13"/>
        <v>1710</v>
      </c>
      <c r="U175" s="69">
        <v>0.56999999999999995</v>
      </c>
      <c r="V175" s="4">
        <f t="shared" si="14"/>
        <v>0.24399999999999999</v>
      </c>
      <c r="W175" s="4">
        <f t="shared" si="12"/>
        <v>1758.2455847953217</v>
      </c>
      <c r="X175" s="69">
        <v>3300000</v>
      </c>
      <c r="Y175" s="68" t="s">
        <v>593</v>
      </c>
      <c r="Z175" s="68" t="s">
        <v>593</v>
      </c>
      <c r="AA175" s="68" t="s">
        <v>593</v>
      </c>
      <c r="AB175" s="68" t="s">
        <v>593</v>
      </c>
      <c r="AD175" s="69">
        <v>3006599.95</v>
      </c>
      <c r="AE175" s="23">
        <f t="shared" si="15"/>
        <v>3006599.95</v>
      </c>
      <c r="AF175" s="70" t="s">
        <v>864</v>
      </c>
      <c r="AG175" s="93">
        <v>45861</v>
      </c>
      <c r="AH175" s="93">
        <v>45865</v>
      </c>
      <c r="AI175" s="69" t="s">
        <v>971</v>
      </c>
      <c r="AJ175" s="93">
        <v>45699</v>
      </c>
      <c r="AK175" s="69">
        <v>45164351.979999997</v>
      </c>
      <c r="AL175" s="93">
        <v>45728</v>
      </c>
      <c r="AM175" s="69"/>
      <c r="AN175" s="69"/>
      <c r="AO175" s="69"/>
      <c r="AP175" s="27" t="str">
        <f t="shared" si="16"/>
        <v xml:space="preserve"> </v>
      </c>
      <c r="AR175" s="73" t="s">
        <v>659</v>
      </c>
      <c r="AS175" s="73" t="s">
        <v>659</v>
      </c>
      <c r="AT175" s="73" t="s">
        <v>659</v>
      </c>
      <c r="AU175" s="73" t="s">
        <v>659</v>
      </c>
      <c r="AV175" s="73" t="s">
        <v>659</v>
      </c>
      <c r="AW175" s="73" t="s">
        <v>659</v>
      </c>
      <c r="AX175" s="73" t="s">
        <v>659</v>
      </c>
      <c r="AY175" s="73" t="s">
        <v>659</v>
      </c>
      <c r="AZ175" s="73" t="s">
        <v>659</v>
      </c>
      <c r="BA175" s="73" t="s">
        <v>659</v>
      </c>
      <c r="BB175" s="73"/>
    </row>
    <row r="176" spans="1:54" s="71" customFormat="1" ht="37.5" hidden="1" customHeight="1" x14ac:dyDescent="0.25">
      <c r="A176" s="2">
        <v>998</v>
      </c>
      <c r="B176" s="67" t="s">
        <v>52</v>
      </c>
      <c r="C176" s="84" t="s">
        <v>770</v>
      </c>
      <c r="D176" s="14" t="s">
        <v>944</v>
      </c>
      <c r="E176" s="68" t="s">
        <v>715</v>
      </c>
      <c r="F176" s="68">
        <v>10299770190</v>
      </c>
      <c r="G176" s="68" t="s">
        <v>92</v>
      </c>
      <c r="H176" s="68" t="s">
        <v>716</v>
      </c>
      <c r="I176" s="68" t="s">
        <v>717</v>
      </c>
      <c r="J176" s="14" t="s">
        <v>16</v>
      </c>
      <c r="K176" s="68" t="s">
        <v>514</v>
      </c>
      <c r="L176" s="68" t="s">
        <v>596</v>
      </c>
      <c r="M176" s="68" t="s">
        <v>593</v>
      </c>
      <c r="N176" s="66" t="s">
        <v>605</v>
      </c>
      <c r="O176" s="66" t="s">
        <v>23</v>
      </c>
      <c r="P176" s="66" t="s">
        <v>659</v>
      </c>
      <c r="Q176" s="66" t="s">
        <v>592</v>
      </c>
      <c r="R176" s="70">
        <v>2520</v>
      </c>
      <c r="S176" s="70">
        <v>0</v>
      </c>
      <c r="T176" s="4">
        <f t="shared" si="13"/>
        <v>2520</v>
      </c>
      <c r="U176" s="69">
        <v>0.84299999999999997</v>
      </c>
      <c r="V176" s="4">
        <f t="shared" si="14"/>
        <v>0.36</v>
      </c>
      <c r="W176" s="4">
        <f t="shared" si="12"/>
        <v>1195.4950992063491</v>
      </c>
      <c r="X176" s="69">
        <v>4425750</v>
      </c>
      <c r="Y176" s="68" t="s">
        <v>593</v>
      </c>
      <c r="Z176" s="68" t="s">
        <v>593</v>
      </c>
      <c r="AA176" s="68" t="s">
        <v>593</v>
      </c>
      <c r="AB176" s="68" t="s">
        <v>593</v>
      </c>
      <c r="AD176" s="69">
        <v>3012647.65</v>
      </c>
      <c r="AE176" s="23">
        <f t="shared" si="15"/>
        <v>3012647.65</v>
      </c>
      <c r="AF176" s="70" t="s">
        <v>864</v>
      </c>
      <c r="AG176" s="93">
        <v>45828</v>
      </c>
      <c r="AH176" s="93">
        <v>45836</v>
      </c>
      <c r="AI176" s="69" t="s">
        <v>973</v>
      </c>
      <c r="AJ176" s="93">
        <v>45699</v>
      </c>
      <c r="AK176" s="69">
        <v>47004280.509999998</v>
      </c>
      <c r="AL176" s="93">
        <v>45719</v>
      </c>
      <c r="AM176" s="69"/>
      <c r="AN176" s="69"/>
      <c r="AO176" s="69"/>
      <c r="AP176" s="27" t="str">
        <f t="shared" si="16"/>
        <v xml:space="preserve"> </v>
      </c>
      <c r="AR176" s="73" t="s">
        <v>659</v>
      </c>
      <c r="AS176" s="73" t="s">
        <v>659</v>
      </c>
      <c r="AT176" s="73" t="s">
        <v>659</v>
      </c>
      <c r="AU176" s="73" t="s">
        <v>659</v>
      </c>
      <c r="AV176" s="73" t="s">
        <v>659</v>
      </c>
      <c r="AW176" s="73" t="s">
        <v>659</v>
      </c>
      <c r="AX176" s="73" t="s">
        <v>659</v>
      </c>
      <c r="AY176" s="73" t="s">
        <v>659</v>
      </c>
      <c r="AZ176" s="73" t="s">
        <v>659</v>
      </c>
      <c r="BA176" s="73" t="s">
        <v>659</v>
      </c>
      <c r="BB176" s="73"/>
    </row>
    <row r="177" spans="1:54" s="71" customFormat="1" ht="37.5" hidden="1" customHeight="1" x14ac:dyDescent="0.25">
      <c r="A177" s="2">
        <v>999</v>
      </c>
      <c r="B177" s="67" t="s">
        <v>52</v>
      </c>
      <c r="C177" s="84" t="s">
        <v>718</v>
      </c>
      <c r="D177" s="14" t="s">
        <v>944</v>
      </c>
      <c r="E177" s="68" t="s">
        <v>719</v>
      </c>
      <c r="F177" s="68">
        <v>10299923710</v>
      </c>
      <c r="G177" s="68" t="s">
        <v>92</v>
      </c>
      <c r="H177" s="68" t="s">
        <v>720</v>
      </c>
      <c r="I177" s="68" t="s">
        <v>721</v>
      </c>
      <c r="J177" s="14" t="s">
        <v>16</v>
      </c>
      <c r="K177" s="68" t="s">
        <v>514</v>
      </c>
      <c r="L177" s="68" t="s">
        <v>596</v>
      </c>
      <c r="M177" s="68" t="s">
        <v>593</v>
      </c>
      <c r="N177" s="66" t="s">
        <v>605</v>
      </c>
      <c r="O177" s="66" t="s">
        <v>23</v>
      </c>
      <c r="P177" s="66" t="s">
        <v>659</v>
      </c>
      <c r="Q177" s="66" t="s">
        <v>659</v>
      </c>
      <c r="R177" s="70">
        <v>12440</v>
      </c>
      <c r="S177" s="70">
        <v>0</v>
      </c>
      <c r="T177" s="4">
        <f t="shared" si="13"/>
        <v>12440</v>
      </c>
      <c r="U177" s="69">
        <v>2.35</v>
      </c>
      <c r="V177" s="4">
        <f t="shared" si="14"/>
        <v>1.7769999999999999</v>
      </c>
      <c r="W177" s="4">
        <f t="shared" si="12"/>
        <v>1189.8893649517684</v>
      </c>
      <c r="X177" s="69">
        <v>23000000</v>
      </c>
      <c r="Y177" s="68" t="s">
        <v>593</v>
      </c>
      <c r="Z177" s="68" t="s">
        <v>593</v>
      </c>
      <c r="AA177" s="68" t="s">
        <v>593</v>
      </c>
      <c r="AB177" s="68" t="s">
        <v>593</v>
      </c>
      <c r="AD177" s="69">
        <v>14802223.699999999</v>
      </c>
      <c r="AE177" s="23">
        <f t="shared" si="15"/>
        <v>14802223.699999999</v>
      </c>
      <c r="AF177" s="70" t="s">
        <v>864</v>
      </c>
      <c r="AG177" s="93">
        <v>45870</v>
      </c>
      <c r="AH177" s="93">
        <v>45892</v>
      </c>
      <c r="AI177" s="69" t="s">
        <v>974</v>
      </c>
      <c r="AJ177" s="93">
        <v>45699</v>
      </c>
      <c r="AK177" s="69">
        <v>43484190.68</v>
      </c>
      <c r="AL177" s="93">
        <v>45728</v>
      </c>
      <c r="AM177" s="69"/>
      <c r="AN177" s="69"/>
      <c r="AO177" s="69"/>
      <c r="AP177" s="27" t="str">
        <f t="shared" si="16"/>
        <v xml:space="preserve"> </v>
      </c>
      <c r="AR177" s="73" t="s">
        <v>659</v>
      </c>
      <c r="AS177" s="73" t="s">
        <v>659</v>
      </c>
      <c r="AT177" s="73" t="s">
        <v>659</v>
      </c>
      <c r="AU177" s="73" t="s">
        <v>659</v>
      </c>
      <c r="AV177" s="73" t="s">
        <v>659</v>
      </c>
      <c r="AW177" s="73" t="s">
        <v>659</v>
      </c>
      <c r="AX177" s="73" t="s">
        <v>659</v>
      </c>
      <c r="AY177" s="73" t="s">
        <v>659</v>
      </c>
      <c r="AZ177" s="73" t="s">
        <v>659</v>
      </c>
      <c r="BA177" s="73" t="s">
        <v>659</v>
      </c>
      <c r="BB177" s="73"/>
    </row>
    <row r="178" spans="1:54" s="71" customFormat="1" ht="37.5" hidden="1" customHeight="1" x14ac:dyDescent="0.25">
      <c r="A178" s="2">
        <v>1000</v>
      </c>
      <c r="B178" s="67" t="s">
        <v>52</v>
      </c>
      <c r="C178" s="84" t="s">
        <v>791</v>
      </c>
      <c r="D178" s="14" t="s">
        <v>944</v>
      </c>
      <c r="E178" s="68" t="s">
        <v>870</v>
      </c>
      <c r="F178" s="68">
        <v>10319700894</v>
      </c>
      <c r="G178" s="68" t="s">
        <v>92</v>
      </c>
      <c r="H178" s="68" t="s">
        <v>792</v>
      </c>
      <c r="I178" s="68" t="s">
        <v>793</v>
      </c>
      <c r="J178" s="14" t="s">
        <v>21</v>
      </c>
      <c r="K178" s="68" t="s">
        <v>514</v>
      </c>
      <c r="L178" s="68" t="s">
        <v>596</v>
      </c>
      <c r="M178" s="68" t="s">
        <v>593</v>
      </c>
      <c r="N178" s="66" t="s">
        <v>19</v>
      </c>
      <c r="O178" s="66" t="s">
        <v>19</v>
      </c>
      <c r="P178" s="66" t="s">
        <v>659</v>
      </c>
      <c r="Q178" s="66" t="s">
        <v>659</v>
      </c>
      <c r="R178" s="70">
        <v>4524</v>
      </c>
      <c r="S178" s="70">
        <v>0</v>
      </c>
      <c r="T178" s="4">
        <f t="shared" si="13"/>
        <v>4524</v>
      </c>
      <c r="U178" s="69">
        <v>1.268</v>
      </c>
      <c r="V178" s="4">
        <f t="shared" si="14"/>
        <v>0.64600000000000002</v>
      </c>
      <c r="W178" s="4">
        <f t="shared" si="12"/>
        <v>2840.7638903625111</v>
      </c>
      <c r="X178" s="69">
        <v>10800000</v>
      </c>
      <c r="Y178" s="68" t="s">
        <v>593</v>
      </c>
      <c r="Z178" s="68" t="s">
        <v>593</v>
      </c>
      <c r="AA178" s="68" t="s">
        <v>593</v>
      </c>
      <c r="AB178" s="68" t="s">
        <v>593</v>
      </c>
      <c r="AD178" s="69">
        <v>12851615.84</v>
      </c>
      <c r="AE178" s="23">
        <f t="shared" si="15"/>
        <v>12851615.84</v>
      </c>
      <c r="AF178" s="70" t="s">
        <v>864</v>
      </c>
      <c r="AG178" s="93">
        <v>45763</v>
      </c>
      <c r="AH178" s="93">
        <v>45779</v>
      </c>
      <c r="AI178" s="94" t="s">
        <v>970</v>
      </c>
      <c r="AJ178" s="93">
        <v>45699</v>
      </c>
      <c r="AK178" s="69">
        <v>49979320.109999999</v>
      </c>
      <c r="AL178" s="93">
        <v>45720</v>
      </c>
      <c r="AM178" s="69"/>
      <c r="AN178" s="69"/>
      <c r="AO178" s="69"/>
      <c r="AP178" s="27" t="str">
        <f t="shared" si="16"/>
        <v xml:space="preserve"> </v>
      </c>
      <c r="AR178" s="73" t="s">
        <v>659</v>
      </c>
      <c r="AS178" s="73" t="s">
        <v>659</v>
      </c>
      <c r="AT178" s="73" t="s">
        <v>659</v>
      </c>
      <c r="AU178" s="73" t="s">
        <v>659</v>
      </c>
      <c r="AV178" s="73" t="s">
        <v>659</v>
      </c>
      <c r="AW178" s="73" t="s">
        <v>659</v>
      </c>
      <c r="AX178" s="73" t="s">
        <v>659</v>
      </c>
      <c r="AY178" s="73" t="s">
        <v>659</v>
      </c>
      <c r="AZ178" s="73" t="s">
        <v>659</v>
      </c>
      <c r="BA178" s="73" t="s">
        <v>659</v>
      </c>
      <c r="BB178" s="73"/>
    </row>
    <row r="179" spans="1:54" s="75" customFormat="1" ht="37.5" hidden="1" customHeight="1" x14ac:dyDescent="0.3">
      <c r="A179" s="2">
        <v>1001</v>
      </c>
      <c r="B179" s="67" t="s">
        <v>52</v>
      </c>
      <c r="C179" s="84" t="s">
        <v>828</v>
      </c>
      <c r="D179" s="14" t="s">
        <v>944</v>
      </c>
      <c r="E179" s="86" t="s">
        <v>829</v>
      </c>
      <c r="F179" s="68">
        <v>10299930890</v>
      </c>
      <c r="G179" s="68" t="s">
        <v>92</v>
      </c>
      <c r="H179" s="68" t="s">
        <v>830</v>
      </c>
      <c r="I179" s="68" t="s">
        <v>831</v>
      </c>
      <c r="J179" s="14" t="s">
        <v>16</v>
      </c>
      <c r="K179" s="68" t="s">
        <v>514</v>
      </c>
      <c r="L179" s="68" t="s">
        <v>596</v>
      </c>
      <c r="M179" s="68" t="s">
        <v>593</v>
      </c>
      <c r="N179" s="66" t="s">
        <v>605</v>
      </c>
      <c r="O179" s="66" t="s">
        <v>23</v>
      </c>
      <c r="P179" s="66" t="s">
        <v>659</v>
      </c>
      <c r="Q179" s="66" t="s">
        <v>659</v>
      </c>
      <c r="R179" s="70">
        <v>3008</v>
      </c>
      <c r="S179" s="70">
        <v>0</v>
      </c>
      <c r="T179" s="4">
        <f t="shared" si="13"/>
        <v>3008</v>
      </c>
      <c r="U179" s="69">
        <v>0.752</v>
      </c>
      <c r="V179" s="4">
        <f t="shared" si="14"/>
        <v>0.43</v>
      </c>
      <c r="W179" s="4">
        <f t="shared" si="12"/>
        <v>1194.6643085106384</v>
      </c>
      <c r="X179" s="69">
        <v>3593550</v>
      </c>
      <c r="Y179" s="68" t="s">
        <v>593</v>
      </c>
      <c r="Z179" s="68" t="s">
        <v>593</v>
      </c>
      <c r="AA179" s="68" t="s">
        <v>593</v>
      </c>
      <c r="AB179" s="68" t="s">
        <v>593</v>
      </c>
      <c r="AC179" s="71"/>
      <c r="AD179" s="69">
        <v>3593550.24</v>
      </c>
      <c r="AE179" s="23">
        <f t="shared" si="15"/>
        <v>3593550.24</v>
      </c>
      <c r="AF179" s="70" t="s">
        <v>864</v>
      </c>
      <c r="AG179" s="93">
        <v>45849</v>
      </c>
      <c r="AH179" s="93">
        <v>45857</v>
      </c>
      <c r="AI179" s="69" t="s">
        <v>974</v>
      </c>
      <c r="AJ179" s="93">
        <v>45699</v>
      </c>
      <c r="AK179" s="69">
        <v>43484190.68</v>
      </c>
      <c r="AL179" s="93">
        <v>45728</v>
      </c>
      <c r="AM179" s="69"/>
      <c r="AN179" s="69"/>
      <c r="AO179" s="69"/>
      <c r="AP179" s="27" t="str">
        <f t="shared" si="16"/>
        <v xml:space="preserve"> </v>
      </c>
      <c r="AR179" s="73" t="s">
        <v>659</v>
      </c>
      <c r="AS179" s="73" t="s">
        <v>659</v>
      </c>
      <c r="AT179" s="73" t="s">
        <v>659</v>
      </c>
      <c r="AU179" s="73" t="s">
        <v>659</v>
      </c>
      <c r="AV179" s="73" t="s">
        <v>659</v>
      </c>
      <c r="AW179" s="73" t="s">
        <v>659</v>
      </c>
      <c r="AX179" s="73" t="s">
        <v>659</v>
      </c>
      <c r="AY179" s="73" t="s">
        <v>659</v>
      </c>
      <c r="AZ179" s="73" t="s">
        <v>659</v>
      </c>
      <c r="BA179" s="73" t="s">
        <v>659</v>
      </c>
      <c r="BB179" s="73"/>
    </row>
    <row r="180" spans="1:54" s="75" customFormat="1" ht="37.5" hidden="1" customHeight="1" x14ac:dyDescent="0.3">
      <c r="A180" s="2">
        <v>1002</v>
      </c>
      <c r="B180" s="67" t="s">
        <v>52</v>
      </c>
      <c r="C180" s="84" t="s">
        <v>832</v>
      </c>
      <c r="D180" s="14" t="s">
        <v>944</v>
      </c>
      <c r="E180" s="86" t="s">
        <v>833</v>
      </c>
      <c r="F180" s="68">
        <v>10299939710</v>
      </c>
      <c r="G180" s="68" t="s">
        <v>92</v>
      </c>
      <c r="H180" s="68" t="s">
        <v>834</v>
      </c>
      <c r="I180" s="68" t="s">
        <v>835</v>
      </c>
      <c r="J180" s="14" t="s">
        <v>16</v>
      </c>
      <c r="K180" s="68" t="s">
        <v>514</v>
      </c>
      <c r="L180" s="68" t="s">
        <v>596</v>
      </c>
      <c r="M180" s="68" t="s">
        <v>593</v>
      </c>
      <c r="N180" s="66" t="s">
        <v>19</v>
      </c>
      <c r="O180" s="66" t="s">
        <v>19</v>
      </c>
      <c r="P180" s="66" t="s">
        <v>659</v>
      </c>
      <c r="Q180" s="66" t="s">
        <v>659</v>
      </c>
      <c r="R180" s="70">
        <v>2370</v>
      </c>
      <c r="S180" s="70">
        <v>0</v>
      </c>
      <c r="T180" s="4">
        <f t="shared" si="13"/>
        <v>2370</v>
      </c>
      <c r="U180" s="69">
        <v>0.79</v>
      </c>
      <c r="V180" s="4">
        <f t="shared" si="14"/>
        <v>0.33900000000000002</v>
      </c>
      <c r="W180" s="4">
        <f t="shared" si="12"/>
        <v>2082.8797215189875</v>
      </c>
      <c r="X180" s="69">
        <v>4936420</v>
      </c>
      <c r="Y180" s="68" t="s">
        <v>593</v>
      </c>
      <c r="Z180" s="68" t="s">
        <v>593</v>
      </c>
      <c r="AA180" s="68" t="s">
        <v>593</v>
      </c>
      <c r="AB180" s="68" t="s">
        <v>593</v>
      </c>
      <c r="AC180" s="71"/>
      <c r="AD180" s="69">
        <v>4936424.9400000004</v>
      </c>
      <c r="AE180" s="23">
        <f t="shared" si="15"/>
        <v>4936424.9400000004</v>
      </c>
      <c r="AF180" s="70" t="s">
        <v>864</v>
      </c>
      <c r="AG180" s="93">
        <v>45832</v>
      </c>
      <c r="AH180" s="93">
        <v>45847</v>
      </c>
      <c r="AI180" s="69" t="s">
        <v>974</v>
      </c>
      <c r="AJ180" s="93">
        <v>45699</v>
      </c>
      <c r="AK180" s="69">
        <v>43484190.68</v>
      </c>
      <c r="AL180" s="93">
        <v>45728</v>
      </c>
      <c r="AM180" s="69"/>
      <c r="AN180" s="69"/>
      <c r="AO180" s="69"/>
      <c r="AP180" s="27" t="str">
        <f t="shared" si="16"/>
        <v xml:space="preserve"> </v>
      </c>
      <c r="AR180" s="73" t="s">
        <v>659</v>
      </c>
      <c r="AS180" s="73" t="s">
        <v>659</v>
      </c>
      <c r="AT180" s="73" t="s">
        <v>659</v>
      </c>
      <c r="AU180" s="73" t="s">
        <v>659</v>
      </c>
      <c r="AV180" s="73" t="s">
        <v>659</v>
      </c>
      <c r="AW180" s="73" t="s">
        <v>659</v>
      </c>
      <c r="AX180" s="73" t="s">
        <v>659</v>
      </c>
      <c r="AY180" s="73" t="s">
        <v>659</v>
      </c>
      <c r="AZ180" s="73" t="s">
        <v>659</v>
      </c>
      <c r="BA180" s="73" t="s">
        <v>659</v>
      </c>
      <c r="BB180" s="73"/>
    </row>
    <row r="181" spans="1:54" s="75" customFormat="1" ht="37.5" hidden="1" customHeight="1" x14ac:dyDescent="0.3">
      <c r="A181" s="2">
        <v>1003</v>
      </c>
      <c r="B181" s="67" t="s">
        <v>52</v>
      </c>
      <c r="C181" s="84" t="s">
        <v>836</v>
      </c>
      <c r="D181" s="14" t="s">
        <v>944</v>
      </c>
      <c r="E181" s="86" t="s">
        <v>837</v>
      </c>
      <c r="F181" s="68">
        <v>10299943890</v>
      </c>
      <c r="G181" s="68" t="s">
        <v>92</v>
      </c>
      <c r="H181" s="68" t="s">
        <v>896</v>
      </c>
      <c r="I181" s="68" t="s">
        <v>897</v>
      </c>
      <c r="J181" s="14" t="s">
        <v>16</v>
      </c>
      <c r="K181" s="68" t="s">
        <v>514</v>
      </c>
      <c r="L181" s="68" t="s">
        <v>596</v>
      </c>
      <c r="M181" s="68" t="s">
        <v>593</v>
      </c>
      <c r="N181" s="66" t="s">
        <v>19</v>
      </c>
      <c r="O181" s="66" t="s">
        <v>19</v>
      </c>
      <c r="P181" s="66" t="s">
        <v>659</v>
      </c>
      <c r="Q181" s="66" t="s">
        <v>659</v>
      </c>
      <c r="R181" s="70">
        <v>3080</v>
      </c>
      <c r="S181" s="70">
        <v>0</v>
      </c>
      <c r="T181" s="4">
        <f t="shared" si="13"/>
        <v>3080</v>
      </c>
      <c r="U181" s="69">
        <v>0.77</v>
      </c>
      <c r="V181" s="4">
        <f t="shared" si="14"/>
        <v>0.44</v>
      </c>
      <c r="W181" s="4">
        <f t="shared" si="12"/>
        <v>1856.030262987013</v>
      </c>
      <c r="X181" s="69">
        <v>2875013.33</v>
      </c>
      <c r="Y181" s="68" t="s">
        <v>593</v>
      </c>
      <c r="Z181" s="68" t="s">
        <v>593</v>
      </c>
      <c r="AA181" s="68" t="s">
        <v>593</v>
      </c>
      <c r="AB181" s="68" t="s">
        <v>593</v>
      </c>
      <c r="AC181" s="71"/>
      <c r="AD181" s="69">
        <v>5716573.21</v>
      </c>
      <c r="AE181" s="23">
        <f t="shared" si="15"/>
        <v>5716573.21</v>
      </c>
      <c r="AF181" s="70" t="s">
        <v>864</v>
      </c>
      <c r="AG181" s="93">
        <v>45762</v>
      </c>
      <c r="AH181" s="93">
        <v>45777</v>
      </c>
      <c r="AI181" s="69" t="s">
        <v>974</v>
      </c>
      <c r="AJ181" s="93">
        <v>45699</v>
      </c>
      <c r="AK181" s="69">
        <v>43484190.68</v>
      </c>
      <c r="AL181" s="93">
        <v>45728</v>
      </c>
      <c r="AM181" s="69"/>
      <c r="AN181" s="69"/>
      <c r="AO181" s="69"/>
      <c r="AP181" s="27" t="str">
        <f t="shared" si="16"/>
        <v xml:space="preserve"> </v>
      </c>
      <c r="AR181" s="73" t="s">
        <v>659</v>
      </c>
      <c r="AS181" s="73" t="s">
        <v>659</v>
      </c>
      <c r="AT181" s="73" t="s">
        <v>659</v>
      </c>
      <c r="AU181" s="73" t="s">
        <v>659</v>
      </c>
      <c r="AV181" s="73" t="s">
        <v>659</v>
      </c>
      <c r="AW181" s="73" t="s">
        <v>659</v>
      </c>
      <c r="AX181" s="73" t="s">
        <v>659</v>
      </c>
      <c r="AY181" s="73" t="s">
        <v>659</v>
      </c>
      <c r="AZ181" s="73" t="s">
        <v>659</v>
      </c>
      <c r="BA181" s="73" t="s">
        <v>659</v>
      </c>
      <c r="BB181" s="73"/>
    </row>
    <row r="182" spans="1:54" s="75" customFormat="1" ht="37.5" hidden="1" customHeight="1" x14ac:dyDescent="0.3">
      <c r="A182" s="2">
        <v>1004</v>
      </c>
      <c r="B182" s="67" t="s">
        <v>52</v>
      </c>
      <c r="C182" s="84" t="s">
        <v>898</v>
      </c>
      <c r="D182" s="14" t="s">
        <v>944</v>
      </c>
      <c r="E182" s="68" t="s">
        <v>899</v>
      </c>
      <c r="F182" s="68">
        <v>10320247434</v>
      </c>
      <c r="G182" s="68" t="s">
        <v>92</v>
      </c>
      <c r="H182" s="68" t="s">
        <v>900</v>
      </c>
      <c r="I182" s="68" t="s">
        <v>901</v>
      </c>
      <c r="J182" s="14" t="s">
        <v>21</v>
      </c>
      <c r="K182" s="68" t="s">
        <v>514</v>
      </c>
      <c r="L182" s="68" t="s">
        <v>596</v>
      </c>
      <c r="M182" s="68" t="s">
        <v>593</v>
      </c>
      <c r="N182" s="66" t="s">
        <v>19</v>
      </c>
      <c r="O182" s="66" t="s">
        <v>19</v>
      </c>
      <c r="P182" s="66" t="s">
        <v>659</v>
      </c>
      <c r="Q182" s="66" t="s">
        <v>659</v>
      </c>
      <c r="R182" s="70">
        <v>2775</v>
      </c>
      <c r="S182" s="70">
        <v>0</v>
      </c>
      <c r="T182" s="4">
        <f t="shared" si="13"/>
        <v>2775</v>
      </c>
      <c r="U182" s="69">
        <v>0.37</v>
      </c>
      <c r="V182" s="4">
        <f t="shared" si="14"/>
        <v>0.39600000000000002</v>
      </c>
      <c r="W182" s="4">
        <f t="shared" si="12"/>
        <v>3847.7001729729732</v>
      </c>
      <c r="X182" s="69">
        <v>8436000</v>
      </c>
      <c r="Y182" s="68" t="s">
        <v>593</v>
      </c>
      <c r="Z182" s="68" t="s">
        <v>593</v>
      </c>
      <c r="AA182" s="68" t="s">
        <v>593</v>
      </c>
      <c r="AB182" s="68" t="s">
        <v>593</v>
      </c>
      <c r="AC182" s="71"/>
      <c r="AD182" s="69">
        <v>10677367.98</v>
      </c>
      <c r="AE182" s="23">
        <f t="shared" si="15"/>
        <v>10677367.98</v>
      </c>
      <c r="AF182" s="70" t="s">
        <v>864</v>
      </c>
      <c r="AG182" s="93">
        <v>45789</v>
      </c>
      <c r="AH182" s="93">
        <v>45804</v>
      </c>
      <c r="AI182" s="69" t="s">
        <v>975</v>
      </c>
      <c r="AJ182" s="93">
        <v>45699</v>
      </c>
      <c r="AK182" s="69">
        <v>38245485.590000004</v>
      </c>
      <c r="AL182" s="93">
        <v>45728</v>
      </c>
      <c r="AM182" s="69"/>
      <c r="AN182" s="69"/>
      <c r="AO182" s="69"/>
      <c r="AP182" s="27" t="str">
        <f t="shared" si="16"/>
        <v xml:space="preserve"> </v>
      </c>
      <c r="AR182" s="73" t="s">
        <v>659</v>
      </c>
      <c r="AS182" s="73" t="s">
        <v>659</v>
      </c>
      <c r="AT182" s="73" t="s">
        <v>659</v>
      </c>
      <c r="AU182" s="73" t="s">
        <v>659</v>
      </c>
      <c r="AV182" s="73" t="s">
        <v>659</v>
      </c>
      <c r="AW182" s="73" t="s">
        <v>659</v>
      </c>
      <c r="AX182" s="73" t="s">
        <v>659</v>
      </c>
      <c r="AY182" s="73" t="s">
        <v>659</v>
      </c>
      <c r="AZ182" s="73" t="s">
        <v>659</v>
      </c>
      <c r="BA182" s="73" t="s">
        <v>659</v>
      </c>
      <c r="BB182" s="73"/>
    </row>
    <row r="183" spans="1:54" s="75" customFormat="1" ht="37.5" hidden="1" customHeight="1" x14ac:dyDescent="0.3">
      <c r="A183" s="2">
        <v>1005</v>
      </c>
      <c r="B183" s="67" t="s">
        <v>52</v>
      </c>
      <c r="C183" s="84" t="s">
        <v>902</v>
      </c>
      <c r="D183" s="14" t="s">
        <v>944</v>
      </c>
      <c r="E183" s="68" t="s">
        <v>899</v>
      </c>
      <c r="F183" s="68">
        <v>10320820994</v>
      </c>
      <c r="G183" s="68" t="s">
        <v>92</v>
      </c>
      <c r="H183" s="68" t="s">
        <v>903</v>
      </c>
      <c r="I183" s="68" t="s">
        <v>904</v>
      </c>
      <c r="J183" s="14" t="s">
        <v>21</v>
      </c>
      <c r="K183" s="68" t="s">
        <v>514</v>
      </c>
      <c r="L183" s="68" t="s">
        <v>596</v>
      </c>
      <c r="M183" s="68" t="s">
        <v>593</v>
      </c>
      <c r="N183" s="66" t="s">
        <v>19</v>
      </c>
      <c r="O183" s="66" t="s">
        <v>19</v>
      </c>
      <c r="P183" s="66" t="s">
        <v>659</v>
      </c>
      <c r="Q183" s="66" t="s">
        <v>659</v>
      </c>
      <c r="R183" s="70">
        <v>1752</v>
      </c>
      <c r="S183" s="70">
        <v>0</v>
      </c>
      <c r="T183" s="4">
        <f t="shared" si="13"/>
        <v>1752</v>
      </c>
      <c r="U183" s="69">
        <v>0.17599999999999999</v>
      </c>
      <c r="V183" s="4">
        <f t="shared" si="14"/>
        <v>0.25</v>
      </c>
      <c r="W183" s="4">
        <f t="shared" si="12"/>
        <v>2441.0834931506852</v>
      </c>
      <c r="X183" s="69">
        <v>2000000</v>
      </c>
      <c r="Y183" s="68" t="s">
        <v>593</v>
      </c>
      <c r="Z183" s="68" t="s">
        <v>593</v>
      </c>
      <c r="AA183" s="68" t="s">
        <v>593</v>
      </c>
      <c r="AB183" s="68" t="s">
        <v>593</v>
      </c>
      <c r="AC183" s="71"/>
      <c r="AD183" s="69">
        <v>4276778.28</v>
      </c>
      <c r="AE183" s="23">
        <f t="shared" si="15"/>
        <v>4276778.28</v>
      </c>
      <c r="AF183" s="70" t="s">
        <v>864</v>
      </c>
      <c r="AG183" s="93">
        <v>45796</v>
      </c>
      <c r="AH183" s="93">
        <v>45808</v>
      </c>
      <c r="AI183" s="69" t="s">
        <v>975</v>
      </c>
      <c r="AJ183" s="93">
        <v>45699</v>
      </c>
      <c r="AK183" s="69">
        <v>38245485.590000004</v>
      </c>
      <c r="AL183" s="93">
        <v>45728</v>
      </c>
      <c r="AM183" s="69"/>
      <c r="AN183" s="69"/>
      <c r="AO183" s="69"/>
      <c r="AP183" s="27" t="str">
        <f t="shared" si="16"/>
        <v xml:space="preserve"> </v>
      </c>
      <c r="AR183" s="73" t="s">
        <v>659</v>
      </c>
      <c r="AS183" s="73" t="s">
        <v>659</v>
      </c>
      <c r="AT183" s="73" t="s">
        <v>659</v>
      </c>
      <c r="AU183" s="73" t="s">
        <v>659</v>
      </c>
      <c r="AV183" s="73" t="s">
        <v>659</v>
      </c>
      <c r="AW183" s="73" t="s">
        <v>659</v>
      </c>
      <c r="AX183" s="73" t="s">
        <v>659</v>
      </c>
      <c r="AY183" s="73" t="s">
        <v>659</v>
      </c>
      <c r="AZ183" s="73" t="s">
        <v>659</v>
      </c>
      <c r="BA183" s="73" t="s">
        <v>659</v>
      </c>
      <c r="BB183" s="73"/>
    </row>
    <row r="184" spans="1:54" s="75" customFormat="1" ht="37.5" hidden="1" customHeight="1" x14ac:dyDescent="0.3">
      <c r="A184" s="2">
        <v>1006</v>
      </c>
      <c r="B184" s="67" t="s">
        <v>52</v>
      </c>
      <c r="C184" s="84" t="s">
        <v>905</v>
      </c>
      <c r="D184" s="14" t="s">
        <v>944</v>
      </c>
      <c r="E184" s="68" t="s">
        <v>94</v>
      </c>
      <c r="F184" s="68">
        <v>10332390054</v>
      </c>
      <c r="G184" s="68" t="s">
        <v>92</v>
      </c>
      <c r="H184" s="68" t="s">
        <v>906</v>
      </c>
      <c r="I184" s="68" t="s">
        <v>907</v>
      </c>
      <c r="J184" s="14" t="s">
        <v>17</v>
      </c>
      <c r="K184" s="68" t="s">
        <v>514</v>
      </c>
      <c r="L184" s="68" t="s">
        <v>596</v>
      </c>
      <c r="M184" s="68" t="s">
        <v>593</v>
      </c>
      <c r="N184" s="66" t="s">
        <v>19</v>
      </c>
      <c r="O184" s="66" t="s">
        <v>19</v>
      </c>
      <c r="P184" s="66" t="s">
        <v>659</v>
      </c>
      <c r="Q184" s="66" t="s">
        <v>659</v>
      </c>
      <c r="R184" s="70">
        <v>318</v>
      </c>
      <c r="S184" s="70">
        <v>0</v>
      </c>
      <c r="T184" s="4">
        <f t="shared" si="13"/>
        <v>318</v>
      </c>
      <c r="U184" s="69">
        <v>8.6999999999999994E-2</v>
      </c>
      <c r="V184" s="4">
        <f t="shared" si="14"/>
        <v>4.4999999999999998E-2</v>
      </c>
      <c r="W184" s="4">
        <f t="shared" si="12"/>
        <v>3428.307358490566</v>
      </c>
      <c r="X184" s="69">
        <v>570000</v>
      </c>
      <c r="Y184" s="68" t="s">
        <v>593</v>
      </c>
      <c r="Z184" s="68" t="s">
        <v>593</v>
      </c>
      <c r="AA184" s="68" t="s">
        <v>593</v>
      </c>
      <c r="AB184" s="68" t="s">
        <v>593</v>
      </c>
      <c r="AC184" s="71"/>
      <c r="AD184" s="69">
        <v>1090201.74</v>
      </c>
      <c r="AE184" s="23">
        <f t="shared" si="15"/>
        <v>1090201.74</v>
      </c>
      <c r="AF184" s="70" t="s">
        <v>864</v>
      </c>
      <c r="AG184" s="93">
        <v>45767</v>
      </c>
      <c r="AH184" s="93">
        <v>45779</v>
      </c>
      <c r="AI184" s="94" t="s">
        <v>970</v>
      </c>
      <c r="AJ184" s="93">
        <v>45699</v>
      </c>
      <c r="AK184" s="69">
        <v>49979320.109999999</v>
      </c>
      <c r="AL184" s="93">
        <v>45720</v>
      </c>
      <c r="AM184" s="69"/>
      <c r="AN184" s="69"/>
      <c r="AO184" s="69"/>
      <c r="AP184" s="27" t="str">
        <f t="shared" si="16"/>
        <v xml:space="preserve"> </v>
      </c>
      <c r="AR184" s="73" t="s">
        <v>659</v>
      </c>
      <c r="AS184" s="73" t="s">
        <v>659</v>
      </c>
      <c r="AT184" s="73" t="s">
        <v>659</v>
      </c>
      <c r="AU184" s="73" t="s">
        <v>659</v>
      </c>
      <c r="AV184" s="73" t="s">
        <v>659</v>
      </c>
      <c r="AW184" s="73" t="s">
        <v>659</v>
      </c>
      <c r="AX184" s="73" t="s">
        <v>659</v>
      </c>
      <c r="AY184" s="73" t="s">
        <v>659</v>
      </c>
      <c r="AZ184" s="73" t="s">
        <v>659</v>
      </c>
      <c r="BA184" s="73" t="s">
        <v>659</v>
      </c>
      <c r="BB184" s="73"/>
    </row>
    <row r="185" spans="1:54" s="75" customFormat="1" ht="37.5" hidden="1" customHeight="1" x14ac:dyDescent="0.3">
      <c r="A185" s="2">
        <v>1007</v>
      </c>
      <c r="B185" s="67" t="s">
        <v>52</v>
      </c>
      <c r="C185" s="84" t="s">
        <v>97</v>
      </c>
      <c r="D185" s="14" t="s">
        <v>944</v>
      </c>
      <c r="E185" s="68" t="s">
        <v>205</v>
      </c>
      <c r="F185" s="68">
        <v>10303119630</v>
      </c>
      <c r="G185" s="68" t="s">
        <v>92</v>
      </c>
      <c r="H185" s="68" t="s">
        <v>292</v>
      </c>
      <c r="I185" s="68" t="s">
        <v>293</v>
      </c>
      <c r="J185" s="14" t="s">
        <v>16</v>
      </c>
      <c r="K185" s="68" t="s">
        <v>514</v>
      </c>
      <c r="L185" s="68" t="s">
        <v>596</v>
      </c>
      <c r="M185" s="68" t="s">
        <v>593</v>
      </c>
      <c r="N185" s="66" t="s">
        <v>605</v>
      </c>
      <c r="O185" s="66" t="s">
        <v>23</v>
      </c>
      <c r="P185" s="66" t="s">
        <v>659</v>
      </c>
      <c r="Q185" s="66" t="s">
        <v>659</v>
      </c>
      <c r="R185" s="70">
        <v>450</v>
      </c>
      <c r="S185" s="70">
        <v>0</v>
      </c>
      <c r="T185" s="4">
        <f t="shared" si="13"/>
        <v>450</v>
      </c>
      <c r="U185" s="69">
        <v>0.15</v>
      </c>
      <c r="V185" s="4">
        <f t="shared" si="14"/>
        <v>6.4000000000000001E-2</v>
      </c>
      <c r="W185" s="4">
        <f t="shared" si="12"/>
        <v>1097.5839111111111</v>
      </c>
      <c r="X185" s="69">
        <v>675000</v>
      </c>
      <c r="Y185" s="68" t="s">
        <v>593</v>
      </c>
      <c r="Z185" s="68" t="s">
        <v>593</v>
      </c>
      <c r="AA185" s="68" t="s">
        <v>593</v>
      </c>
      <c r="AB185" s="68" t="s">
        <v>593</v>
      </c>
      <c r="AC185" s="71"/>
      <c r="AD185" s="69">
        <v>493912.76</v>
      </c>
      <c r="AE185" s="23">
        <f t="shared" si="15"/>
        <v>493912.76</v>
      </c>
      <c r="AF185" s="70" t="s">
        <v>864</v>
      </c>
      <c r="AG185" s="93">
        <v>45850</v>
      </c>
      <c r="AH185" s="93">
        <v>45854</v>
      </c>
      <c r="AI185" s="69" t="s">
        <v>971</v>
      </c>
      <c r="AJ185" s="93">
        <v>45699</v>
      </c>
      <c r="AK185" s="69">
        <v>45164351.979999997</v>
      </c>
      <c r="AL185" s="93">
        <v>45728</v>
      </c>
      <c r="AM185" s="69"/>
      <c r="AN185" s="69"/>
      <c r="AO185" s="69"/>
      <c r="AP185" s="27" t="str">
        <f t="shared" si="16"/>
        <v xml:space="preserve"> </v>
      </c>
      <c r="AR185" s="73" t="s">
        <v>659</v>
      </c>
      <c r="AS185" s="73" t="s">
        <v>659</v>
      </c>
      <c r="AT185" s="73" t="s">
        <v>659</v>
      </c>
      <c r="AU185" s="73" t="s">
        <v>659</v>
      </c>
      <c r="AV185" s="73" t="s">
        <v>659</v>
      </c>
      <c r="AW185" s="73" t="s">
        <v>659</v>
      </c>
      <c r="AX185" s="73" t="s">
        <v>659</v>
      </c>
      <c r="AY185" s="73" t="s">
        <v>659</v>
      </c>
      <c r="AZ185" s="73" t="s">
        <v>659</v>
      </c>
      <c r="BA185" s="73" t="s">
        <v>659</v>
      </c>
      <c r="BB185" s="73"/>
    </row>
    <row r="186" spans="1:54" s="75" customFormat="1" ht="37.5" hidden="1" customHeight="1" x14ac:dyDescent="0.3">
      <c r="A186" s="2">
        <v>1008</v>
      </c>
      <c r="B186" s="67" t="s">
        <v>52</v>
      </c>
      <c r="C186" s="84" t="s">
        <v>106</v>
      </c>
      <c r="D186" s="14" t="s">
        <v>944</v>
      </c>
      <c r="E186" s="68" t="s">
        <v>218</v>
      </c>
      <c r="F186" s="68">
        <v>10303287270</v>
      </c>
      <c r="G186" s="68" t="s">
        <v>92</v>
      </c>
      <c r="H186" s="68" t="s">
        <v>746</v>
      </c>
      <c r="I186" s="68" t="s">
        <v>747</v>
      </c>
      <c r="J186" s="14" t="s">
        <v>16</v>
      </c>
      <c r="K186" s="68" t="s">
        <v>514</v>
      </c>
      <c r="L186" s="68" t="s">
        <v>596</v>
      </c>
      <c r="M186" s="68" t="s">
        <v>593</v>
      </c>
      <c r="N186" s="66" t="s">
        <v>605</v>
      </c>
      <c r="O186" s="66" t="s">
        <v>23</v>
      </c>
      <c r="P186" s="66" t="s">
        <v>659</v>
      </c>
      <c r="Q186" s="66" t="s">
        <v>659</v>
      </c>
      <c r="R186" s="70">
        <v>400</v>
      </c>
      <c r="S186" s="70">
        <v>0</v>
      </c>
      <c r="T186" s="4">
        <f t="shared" si="13"/>
        <v>400</v>
      </c>
      <c r="U186" s="69">
        <v>9.7000000000000003E-2</v>
      </c>
      <c r="V186" s="4">
        <f t="shared" si="14"/>
        <v>5.7000000000000002E-2</v>
      </c>
      <c r="W186" s="4">
        <f t="shared" si="12"/>
        <v>1096.7309500000001</v>
      </c>
      <c r="X186" s="69">
        <v>727500</v>
      </c>
      <c r="Y186" s="68" t="s">
        <v>593</v>
      </c>
      <c r="Z186" s="68" t="s">
        <v>593</v>
      </c>
      <c r="AA186" s="68" t="s">
        <v>593</v>
      </c>
      <c r="AB186" s="68" t="s">
        <v>593</v>
      </c>
      <c r="AC186" s="85"/>
      <c r="AD186" s="69">
        <v>438692.38</v>
      </c>
      <c r="AE186" s="23">
        <f t="shared" si="15"/>
        <v>438692.38</v>
      </c>
      <c r="AF186" s="70" t="s">
        <v>864</v>
      </c>
      <c r="AG186" s="93">
        <v>45835</v>
      </c>
      <c r="AH186" s="93">
        <v>45839</v>
      </c>
      <c r="AI186" s="69" t="s">
        <v>971</v>
      </c>
      <c r="AJ186" s="93">
        <v>45699</v>
      </c>
      <c r="AK186" s="69">
        <v>45164351.979999997</v>
      </c>
      <c r="AL186" s="93">
        <v>45728</v>
      </c>
      <c r="AM186" s="69"/>
      <c r="AN186" s="69"/>
      <c r="AO186" s="69"/>
      <c r="AP186" s="27" t="str">
        <f t="shared" si="16"/>
        <v xml:space="preserve"> </v>
      </c>
      <c r="AR186" s="73" t="s">
        <v>659</v>
      </c>
      <c r="AS186" s="73" t="s">
        <v>659</v>
      </c>
      <c r="AT186" s="73" t="s">
        <v>659</v>
      </c>
      <c r="AU186" s="73" t="s">
        <v>659</v>
      </c>
      <c r="AV186" s="73" t="s">
        <v>659</v>
      </c>
      <c r="AW186" s="73" t="s">
        <v>659</v>
      </c>
      <c r="AX186" s="73" t="s">
        <v>659</v>
      </c>
      <c r="AY186" s="73" t="s">
        <v>659</v>
      </c>
      <c r="AZ186" s="73" t="s">
        <v>659</v>
      </c>
      <c r="BA186" s="73" t="s">
        <v>659</v>
      </c>
      <c r="BB186" s="73"/>
    </row>
    <row r="187" spans="1:54" s="75" customFormat="1" ht="37.5" hidden="1" customHeight="1" x14ac:dyDescent="0.3">
      <c r="A187" s="2">
        <v>1009</v>
      </c>
      <c r="B187" s="67" t="s">
        <v>52</v>
      </c>
      <c r="C187" s="84" t="s">
        <v>908</v>
      </c>
      <c r="D187" s="14" t="s">
        <v>944</v>
      </c>
      <c r="E187" s="68" t="s">
        <v>909</v>
      </c>
      <c r="F187" s="68">
        <v>10332684914</v>
      </c>
      <c r="G187" s="68" t="s">
        <v>92</v>
      </c>
      <c r="H187" s="68" t="s">
        <v>910</v>
      </c>
      <c r="I187" s="68" t="s">
        <v>911</v>
      </c>
      <c r="J187" s="14" t="s">
        <v>21</v>
      </c>
      <c r="K187" s="68" t="s">
        <v>514</v>
      </c>
      <c r="L187" s="68" t="s">
        <v>596</v>
      </c>
      <c r="M187" s="68" t="s">
        <v>593</v>
      </c>
      <c r="N187" s="66" t="s">
        <v>605</v>
      </c>
      <c r="O187" s="66" t="s">
        <v>23</v>
      </c>
      <c r="P187" s="66" t="s">
        <v>659</v>
      </c>
      <c r="Q187" s="66" t="s">
        <v>659</v>
      </c>
      <c r="R187" s="70">
        <v>6800</v>
      </c>
      <c r="S187" s="70">
        <v>0</v>
      </c>
      <c r="T187" s="4">
        <f t="shared" si="13"/>
        <v>6800</v>
      </c>
      <c r="U187" s="69">
        <v>1.7</v>
      </c>
      <c r="V187" s="4">
        <f t="shared" si="14"/>
        <v>0.97099999999999997</v>
      </c>
      <c r="W187" s="4">
        <f t="shared" si="12"/>
        <v>1611.3499882352942</v>
      </c>
      <c r="X187" s="69">
        <v>10050000</v>
      </c>
      <c r="Y187" s="68" t="s">
        <v>593</v>
      </c>
      <c r="Z187" s="68" t="s">
        <v>593</v>
      </c>
      <c r="AA187" s="68" t="s">
        <v>593</v>
      </c>
      <c r="AB187" s="68" t="s">
        <v>593</v>
      </c>
      <c r="AC187" s="71"/>
      <c r="AD187" s="69">
        <v>10957179.92</v>
      </c>
      <c r="AE187" s="23">
        <f t="shared" si="15"/>
        <v>10957179.92</v>
      </c>
      <c r="AF187" s="70" t="s">
        <v>864</v>
      </c>
      <c r="AG187" s="93">
        <v>45860</v>
      </c>
      <c r="AH187" s="93">
        <v>45874</v>
      </c>
      <c r="AI187" s="69" t="s">
        <v>975</v>
      </c>
      <c r="AJ187" s="93">
        <v>45699</v>
      </c>
      <c r="AK187" s="69">
        <v>38245485.590000004</v>
      </c>
      <c r="AL187" s="93">
        <v>45728</v>
      </c>
      <c r="AM187" s="69"/>
      <c r="AN187" s="69"/>
      <c r="AO187" s="69"/>
      <c r="AP187" s="27" t="str">
        <f t="shared" si="16"/>
        <v xml:space="preserve"> </v>
      </c>
      <c r="AR187" s="73" t="s">
        <v>659</v>
      </c>
      <c r="AS187" s="73" t="s">
        <v>659</v>
      </c>
      <c r="AT187" s="73" t="s">
        <v>659</v>
      </c>
      <c r="AU187" s="73" t="s">
        <v>659</v>
      </c>
      <c r="AV187" s="73" t="s">
        <v>659</v>
      </c>
      <c r="AW187" s="73" t="s">
        <v>659</v>
      </c>
      <c r="AX187" s="73" t="s">
        <v>659</v>
      </c>
      <c r="AY187" s="73" t="s">
        <v>659</v>
      </c>
      <c r="AZ187" s="73" t="s">
        <v>659</v>
      </c>
      <c r="BA187" s="73" t="s">
        <v>659</v>
      </c>
      <c r="BB187" s="73"/>
    </row>
    <row r="188" spans="1:54" s="75" customFormat="1" ht="37.5" hidden="1" customHeight="1" x14ac:dyDescent="0.3">
      <c r="A188" s="2">
        <v>1010</v>
      </c>
      <c r="B188" s="67" t="s">
        <v>52</v>
      </c>
      <c r="C188" s="84" t="s">
        <v>912</v>
      </c>
      <c r="D188" s="14" t="s">
        <v>944</v>
      </c>
      <c r="E188" s="68" t="s">
        <v>913</v>
      </c>
      <c r="F188" s="68">
        <v>10303333890</v>
      </c>
      <c r="G188" s="68" t="s">
        <v>92</v>
      </c>
      <c r="H188" s="68" t="s">
        <v>914</v>
      </c>
      <c r="I188" s="68" t="s">
        <v>915</v>
      </c>
      <c r="J188" s="14" t="s">
        <v>16</v>
      </c>
      <c r="K188" s="68" t="s">
        <v>514</v>
      </c>
      <c r="L188" s="68" t="s">
        <v>596</v>
      </c>
      <c r="M188" s="68" t="s">
        <v>593</v>
      </c>
      <c r="N188" s="66" t="s">
        <v>19</v>
      </c>
      <c r="O188" s="66" t="s">
        <v>19</v>
      </c>
      <c r="P188" s="66" t="s">
        <v>659</v>
      </c>
      <c r="Q188" s="66" t="s">
        <v>659</v>
      </c>
      <c r="R188" s="70">
        <v>2060</v>
      </c>
      <c r="S188" s="70">
        <v>0</v>
      </c>
      <c r="T188" s="4">
        <f t="shared" si="13"/>
        <v>2060</v>
      </c>
      <c r="U188" s="69">
        <v>0.51500000000000001</v>
      </c>
      <c r="V188" s="4">
        <f t="shared" si="14"/>
        <v>0.29399999999999998</v>
      </c>
      <c r="W188" s="4">
        <f t="shared" si="12"/>
        <v>2282.9309514563106</v>
      </c>
      <c r="X188" s="69">
        <v>5280000</v>
      </c>
      <c r="Y188" s="68" t="s">
        <v>593</v>
      </c>
      <c r="Z188" s="68" t="s">
        <v>593</v>
      </c>
      <c r="AA188" s="68" t="s">
        <v>593</v>
      </c>
      <c r="AB188" s="68" t="s">
        <v>593</v>
      </c>
      <c r="AC188" s="71"/>
      <c r="AD188" s="69">
        <v>4702837.76</v>
      </c>
      <c r="AE188" s="23">
        <f t="shared" si="15"/>
        <v>4702837.76</v>
      </c>
      <c r="AF188" s="70" t="s">
        <v>864</v>
      </c>
      <c r="AG188" s="93">
        <v>45790</v>
      </c>
      <c r="AH188" s="93">
        <v>45805</v>
      </c>
      <c r="AI188" s="69" t="s">
        <v>971</v>
      </c>
      <c r="AJ188" s="93">
        <v>45699</v>
      </c>
      <c r="AK188" s="69">
        <v>45164351.979999997</v>
      </c>
      <c r="AL188" s="93">
        <v>45728</v>
      </c>
      <c r="AM188" s="69"/>
      <c r="AN188" s="69"/>
      <c r="AO188" s="69"/>
      <c r="AP188" s="27" t="str">
        <f t="shared" si="16"/>
        <v xml:space="preserve"> </v>
      </c>
      <c r="AR188" s="73" t="s">
        <v>659</v>
      </c>
      <c r="AS188" s="73" t="s">
        <v>659</v>
      </c>
      <c r="AT188" s="73" t="s">
        <v>659</v>
      </c>
      <c r="AU188" s="73" t="s">
        <v>659</v>
      </c>
      <c r="AV188" s="73" t="s">
        <v>659</v>
      </c>
      <c r="AW188" s="73" t="s">
        <v>659</v>
      </c>
      <c r="AX188" s="73" t="s">
        <v>659</v>
      </c>
      <c r="AY188" s="73" t="s">
        <v>659</v>
      </c>
      <c r="AZ188" s="73" t="s">
        <v>659</v>
      </c>
      <c r="BA188" s="73" t="s">
        <v>659</v>
      </c>
      <c r="BB188" s="73"/>
    </row>
    <row r="189" spans="1:54" s="75" customFormat="1" ht="37.5" hidden="1" customHeight="1" x14ac:dyDescent="0.3">
      <c r="A189" s="2">
        <v>1011</v>
      </c>
      <c r="B189" s="67" t="s">
        <v>52</v>
      </c>
      <c r="C189" s="84" t="s">
        <v>916</v>
      </c>
      <c r="D189" s="14" t="s">
        <v>944</v>
      </c>
      <c r="E189" s="68" t="s">
        <v>917</v>
      </c>
      <c r="F189" s="68">
        <v>10299797630</v>
      </c>
      <c r="G189" s="68" t="s">
        <v>92</v>
      </c>
      <c r="H189" s="68" t="s">
        <v>918</v>
      </c>
      <c r="I189" s="68" t="s">
        <v>919</v>
      </c>
      <c r="J189" s="14" t="s">
        <v>16</v>
      </c>
      <c r="K189" s="68" t="s">
        <v>514</v>
      </c>
      <c r="L189" s="68" t="s">
        <v>596</v>
      </c>
      <c r="M189" s="68" t="s">
        <v>593</v>
      </c>
      <c r="N189" s="66" t="s">
        <v>19</v>
      </c>
      <c r="O189" s="66" t="s">
        <v>19</v>
      </c>
      <c r="P189" s="66" t="s">
        <v>659</v>
      </c>
      <c r="Q189" s="66" t="s">
        <v>659</v>
      </c>
      <c r="R189" s="70">
        <v>3800</v>
      </c>
      <c r="S189" s="70">
        <v>0</v>
      </c>
      <c r="T189" s="4">
        <f t="shared" si="13"/>
        <v>3800</v>
      </c>
      <c r="U189" s="69">
        <v>0.76</v>
      </c>
      <c r="V189" s="4">
        <f t="shared" si="14"/>
        <v>0.54300000000000004</v>
      </c>
      <c r="W189" s="4">
        <f t="shared" si="12"/>
        <v>2404.9797631578945</v>
      </c>
      <c r="X189" s="69">
        <v>6885000</v>
      </c>
      <c r="Y189" s="68" t="s">
        <v>593</v>
      </c>
      <c r="Z189" s="68" t="s">
        <v>593</v>
      </c>
      <c r="AA189" s="68" t="s">
        <v>593</v>
      </c>
      <c r="AB189" s="68" t="s">
        <v>593</v>
      </c>
      <c r="AC189" s="71"/>
      <c r="AD189" s="69">
        <v>9138923.0999999996</v>
      </c>
      <c r="AE189" s="23">
        <f t="shared" si="15"/>
        <v>9138923.0999999996</v>
      </c>
      <c r="AF189" s="70" t="s">
        <v>864</v>
      </c>
      <c r="AG189" s="93">
        <v>45824</v>
      </c>
      <c r="AH189" s="93">
        <v>45839</v>
      </c>
      <c r="AI189" s="69" t="s">
        <v>973</v>
      </c>
      <c r="AJ189" s="93">
        <v>45699</v>
      </c>
      <c r="AK189" s="69">
        <v>47004280.509999998</v>
      </c>
      <c r="AL189" s="93">
        <v>45719</v>
      </c>
      <c r="AM189" s="69"/>
      <c r="AN189" s="69"/>
      <c r="AO189" s="69"/>
      <c r="AP189" s="27" t="str">
        <f t="shared" si="16"/>
        <v xml:space="preserve"> </v>
      </c>
      <c r="AR189" s="73" t="s">
        <v>659</v>
      </c>
      <c r="AS189" s="73" t="s">
        <v>659</v>
      </c>
      <c r="AT189" s="73" t="s">
        <v>659</v>
      </c>
      <c r="AU189" s="73" t="s">
        <v>659</v>
      </c>
      <c r="AV189" s="73" t="s">
        <v>659</v>
      </c>
      <c r="AW189" s="73" t="s">
        <v>659</v>
      </c>
      <c r="AX189" s="73" t="s">
        <v>659</v>
      </c>
      <c r="AY189" s="73" t="s">
        <v>659</v>
      </c>
      <c r="AZ189" s="73" t="s">
        <v>659</v>
      </c>
      <c r="BA189" s="73" t="s">
        <v>659</v>
      </c>
      <c r="BB189" s="73"/>
    </row>
    <row r="190" spans="1:54" s="75" customFormat="1" ht="37.5" hidden="1" customHeight="1" x14ac:dyDescent="0.3">
      <c r="A190" s="2">
        <v>1012</v>
      </c>
      <c r="B190" s="67" t="s">
        <v>52</v>
      </c>
      <c r="C190" s="84" t="s">
        <v>920</v>
      </c>
      <c r="D190" s="14" t="s">
        <v>944</v>
      </c>
      <c r="E190" s="68" t="s">
        <v>921</v>
      </c>
      <c r="F190" s="68">
        <v>10299826350</v>
      </c>
      <c r="G190" s="68" t="s">
        <v>92</v>
      </c>
      <c r="H190" s="68" t="s">
        <v>922</v>
      </c>
      <c r="I190" s="68" t="s">
        <v>923</v>
      </c>
      <c r="J190" s="14" t="s">
        <v>16</v>
      </c>
      <c r="K190" s="68" t="s">
        <v>514</v>
      </c>
      <c r="L190" s="68" t="s">
        <v>596</v>
      </c>
      <c r="M190" s="68" t="s">
        <v>593</v>
      </c>
      <c r="N190" s="66" t="s">
        <v>19</v>
      </c>
      <c r="O190" s="66" t="s">
        <v>19</v>
      </c>
      <c r="P190" s="66" t="s">
        <v>659</v>
      </c>
      <c r="Q190" s="66" t="s">
        <v>659</v>
      </c>
      <c r="R190" s="70">
        <v>3240</v>
      </c>
      <c r="S190" s="70">
        <v>0</v>
      </c>
      <c r="T190" s="4">
        <f t="shared" si="13"/>
        <v>3240</v>
      </c>
      <c r="U190" s="69">
        <v>0.81299999999999994</v>
      </c>
      <c r="V190" s="4">
        <f t="shared" si="14"/>
        <v>0.46300000000000002</v>
      </c>
      <c r="W190" s="4">
        <f t="shared" si="12"/>
        <v>2374.9420216049384</v>
      </c>
      <c r="X190" s="69">
        <v>8699452.3399999999</v>
      </c>
      <c r="Y190" s="68" t="s">
        <v>593</v>
      </c>
      <c r="Z190" s="68" t="s">
        <v>593</v>
      </c>
      <c r="AA190" s="68" t="s">
        <v>593</v>
      </c>
      <c r="AB190" s="68" t="s">
        <v>593</v>
      </c>
      <c r="AC190" s="71"/>
      <c r="AD190" s="69">
        <v>7694812.1500000004</v>
      </c>
      <c r="AE190" s="23">
        <f t="shared" si="15"/>
        <v>7694812.1500000004</v>
      </c>
      <c r="AF190" s="70" t="s">
        <v>864</v>
      </c>
      <c r="AG190" s="93">
        <v>45840</v>
      </c>
      <c r="AH190" s="93">
        <v>45856</v>
      </c>
      <c r="AI190" s="69" t="s">
        <v>973</v>
      </c>
      <c r="AJ190" s="93">
        <v>45699</v>
      </c>
      <c r="AK190" s="69">
        <v>47004280.509999998</v>
      </c>
      <c r="AL190" s="93">
        <v>45719</v>
      </c>
      <c r="AM190" s="69"/>
      <c r="AN190" s="69"/>
      <c r="AO190" s="69"/>
      <c r="AP190" s="27" t="str">
        <f t="shared" si="16"/>
        <v xml:space="preserve"> </v>
      </c>
      <c r="AR190" s="73" t="s">
        <v>659</v>
      </c>
      <c r="AS190" s="73" t="s">
        <v>659</v>
      </c>
      <c r="AT190" s="73" t="s">
        <v>659</v>
      </c>
      <c r="AU190" s="73" t="s">
        <v>659</v>
      </c>
      <c r="AV190" s="73" t="s">
        <v>659</v>
      </c>
      <c r="AW190" s="73" t="s">
        <v>659</v>
      </c>
      <c r="AX190" s="73" t="s">
        <v>659</v>
      </c>
      <c r="AY190" s="73" t="s">
        <v>659</v>
      </c>
      <c r="AZ190" s="73" t="s">
        <v>659</v>
      </c>
      <c r="BA190" s="73" t="s">
        <v>659</v>
      </c>
      <c r="BB190" s="73"/>
    </row>
    <row r="191" spans="1:54" s="75" customFormat="1" ht="37.5" hidden="1" customHeight="1" x14ac:dyDescent="0.3">
      <c r="A191" s="2">
        <v>1013</v>
      </c>
      <c r="B191" s="67" t="s">
        <v>52</v>
      </c>
      <c r="C191" s="84" t="s">
        <v>924</v>
      </c>
      <c r="D191" s="14" t="s">
        <v>944</v>
      </c>
      <c r="E191" s="86" t="s">
        <v>925</v>
      </c>
      <c r="F191" s="68">
        <v>10299849730</v>
      </c>
      <c r="G191" s="68" t="s">
        <v>92</v>
      </c>
      <c r="H191" s="68" t="s">
        <v>926</v>
      </c>
      <c r="I191" s="68" t="s">
        <v>927</v>
      </c>
      <c r="J191" s="14" t="s">
        <v>16</v>
      </c>
      <c r="K191" s="68" t="s">
        <v>514</v>
      </c>
      <c r="L191" s="68" t="s">
        <v>596</v>
      </c>
      <c r="M191" s="68" t="s">
        <v>593</v>
      </c>
      <c r="N191" s="66" t="s">
        <v>605</v>
      </c>
      <c r="O191" s="66" t="s">
        <v>23</v>
      </c>
      <c r="P191" s="66" t="s">
        <v>659</v>
      </c>
      <c r="Q191" s="66" t="s">
        <v>659</v>
      </c>
      <c r="R191" s="70">
        <v>5540</v>
      </c>
      <c r="S191" s="70">
        <v>0</v>
      </c>
      <c r="T191" s="4">
        <f t="shared" si="13"/>
        <v>5540</v>
      </c>
      <c r="U191" s="69">
        <v>1.385</v>
      </c>
      <c r="V191" s="4">
        <f t="shared" si="14"/>
        <v>0.79100000000000004</v>
      </c>
      <c r="W191" s="4">
        <f t="shared" si="12"/>
        <v>1189.8893808664259</v>
      </c>
      <c r="X191" s="69">
        <v>6648400</v>
      </c>
      <c r="Y191" s="68" t="s">
        <v>593</v>
      </c>
      <c r="Z191" s="68" t="s">
        <v>593</v>
      </c>
      <c r="AA191" s="68" t="s">
        <v>593</v>
      </c>
      <c r="AB191" s="68" t="s">
        <v>593</v>
      </c>
      <c r="AC191" s="71"/>
      <c r="AD191" s="69">
        <v>6591987.1699999999</v>
      </c>
      <c r="AE191" s="23">
        <f t="shared" si="15"/>
        <v>6591987.1699999999</v>
      </c>
      <c r="AF191" s="70" t="s">
        <v>864</v>
      </c>
      <c r="AG191" s="93">
        <v>45861</v>
      </c>
      <c r="AH191" s="93">
        <v>45875</v>
      </c>
      <c r="AI191" s="69" t="s">
        <v>973</v>
      </c>
      <c r="AJ191" s="93">
        <v>45699</v>
      </c>
      <c r="AK191" s="69">
        <v>47004280.509999998</v>
      </c>
      <c r="AL191" s="93">
        <v>45719</v>
      </c>
      <c r="AM191" s="69"/>
      <c r="AN191" s="69"/>
      <c r="AO191" s="69"/>
      <c r="AP191" s="27" t="str">
        <f t="shared" si="16"/>
        <v xml:space="preserve"> </v>
      </c>
      <c r="AR191" s="73" t="s">
        <v>659</v>
      </c>
      <c r="AS191" s="73" t="s">
        <v>659</v>
      </c>
      <c r="AT191" s="73" t="s">
        <v>659</v>
      </c>
      <c r="AU191" s="73" t="s">
        <v>659</v>
      </c>
      <c r="AV191" s="73" t="s">
        <v>659</v>
      </c>
      <c r="AW191" s="73" t="s">
        <v>659</v>
      </c>
      <c r="AX191" s="73" t="s">
        <v>659</v>
      </c>
      <c r="AY191" s="73" t="s">
        <v>659</v>
      </c>
      <c r="AZ191" s="73" t="s">
        <v>659</v>
      </c>
      <c r="BA191" s="73" t="s">
        <v>659</v>
      </c>
      <c r="BB191" s="73"/>
    </row>
    <row r="192" spans="1:54" s="75" customFormat="1" ht="37.5" hidden="1" customHeight="1" x14ac:dyDescent="0.3">
      <c r="A192" s="2">
        <v>1014</v>
      </c>
      <c r="B192" s="67" t="s">
        <v>52</v>
      </c>
      <c r="C192" s="84" t="s">
        <v>928</v>
      </c>
      <c r="D192" s="14" t="s">
        <v>944</v>
      </c>
      <c r="E192" s="86" t="s">
        <v>929</v>
      </c>
      <c r="F192" s="68">
        <v>10332705474</v>
      </c>
      <c r="G192" s="68" t="s">
        <v>92</v>
      </c>
      <c r="H192" s="68" t="s">
        <v>930</v>
      </c>
      <c r="I192" s="68" t="s">
        <v>931</v>
      </c>
      <c r="J192" s="14" t="s">
        <v>16</v>
      </c>
      <c r="K192" s="68" t="s">
        <v>514</v>
      </c>
      <c r="L192" s="68" t="s">
        <v>596</v>
      </c>
      <c r="M192" s="68" t="s">
        <v>593</v>
      </c>
      <c r="N192" s="66" t="s">
        <v>19</v>
      </c>
      <c r="O192" s="66" t="s">
        <v>19</v>
      </c>
      <c r="P192" s="66" t="s">
        <v>659</v>
      </c>
      <c r="Q192" s="66" t="s">
        <v>659</v>
      </c>
      <c r="R192" s="70">
        <v>1221</v>
      </c>
      <c r="S192" s="70">
        <v>0</v>
      </c>
      <c r="T192" s="4">
        <f t="shared" si="13"/>
        <v>1221</v>
      </c>
      <c r="U192" s="69">
        <v>0.28499999999999998</v>
      </c>
      <c r="V192" s="4">
        <f t="shared" si="14"/>
        <v>0.17399999999999999</v>
      </c>
      <c r="W192" s="4">
        <f t="shared" ref="W192:W195" si="17">AD192/T192</f>
        <v>2374.4531695331693</v>
      </c>
      <c r="X192" s="69">
        <v>3277500</v>
      </c>
      <c r="Y192" s="68" t="s">
        <v>593</v>
      </c>
      <c r="Z192" s="68" t="s">
        <v>593</v>
      </c>
      <c r="AA192" s="68" t="s">
        <v>593</v>
      </c>
      <c r="AB192" s="68" t="s">
        <v>593</v>
      </c>
      <c r="AC192" s="71"/>
      <c r="AD192" s="69">
        <v>2899207.32</v>
      </c>
      <c r="AE192" s="23">
        <f t="shared" si="15"/>
        <v>2899207.32</v>
      </c>
      <c r="AF192" s="70" t="s">
        <v>864</v>
      </c>
      <c r="AG192" s="93">
        <v>45870</v>
      </c>
      <c r="AH192" s="93">
        <v>45882</v>
      </c>
      <c r="AI192" s="94" t="s">
        <v>970</v>
      </c>
      <c r="AJ192" s="93">
        <v>45699</v>
      </c>
      <c r="AK192" s="69">
        <v>49979320.109999999</v>
      </c>
      <c r="AL192" s="93">
        <v>45720</v>
      </c>
      <c r="AM192" s="69"/>
      <c r="AN192" s="69"/>
      <c r="AO192" s="69"/>
      <c r="AP192" s="27" t="str">
        <f t="shared" si="16"/>
        <v xml:space="preserve"> </v>
      </c>
      <c r="AR192" s="73" t="s">
        <v>659</v>
      </c>
      <c r="AS192" s="73" t="s">
        <v>659</v>
      </c>
      <c r="AT192" s="73" t="s">
        <v>659</v>
      </c>
      <c r="AU192" s="73" t="s">
        <v>659</v>
      </c>
      <c r="AV192" s="73" t="s">
        <v>659</v>
      </c>
      <c r="AW192" s="73" t="s">
        <v>659</v>
      </c>
      <c r="AX192" s="73" t="s">
        <v>659</v>
      </c>
      <c r="AY192" s="73" t="s">
        <v>659</v>
      </c>
      <c r="AZ192" s="73" t="s">
        <v>659</v>
      </c>
      <c r="BA192" s="73" t="s">
        <v>659</v>
      </c>
      <c r="BB192" s="73"/>
    </row>
    <row r="193" spans="1:54" s="75" customFormat="1" ht="37.5" hidden="1" customHeight="1" x14ac:dyDescent="0.3">
      <c r="A193" s="2">
        <v>1015</v>
      </c>
      <c r="B193" s="67" t="s">
        <v>52</v>
      </c>
      <c r="C193" s="84" t="s">
        <v>932</v>
      </c>
      <c r="D193" s="14" t="s">
        <v>944</v>
      </c>
      <c r="E193" s="86" t="s">
        <v>933</v>
      </c>
      <c r="F193" s="68">
        <v>10299955710</v>
      </c>
      <c r="G193" s="68" t="s">
        <v>92</v>
      </c>
      <c r="H193" s="68" t="s">
        <v>934</v>
      </c>
      <c r="I193" s="68" t="s">
        <v>935</v>
      </c>
      <c r="J193" s="14" t="s">
        <v>16</v>
      </c>
      <c r="K193" s="68" t="s">
        <v>514</v>
      </c>
      <c r="L193" s="68" t="s">
        <v>596</v>
      </c>
      <c r="M193" s="68" t="s">
        <v>593</v>
      </c>
      <c r="N193" s="66" t="s">
        <v>19</v>
      </c>
      <c r="O193" s="66" t="s">
        <v>19</v>
      </c>
      <c r="P193" s="66" t="s">
        <v>659</v>
      </c>
      <c r="Q193" s="66" t="s">
        <v>659</v>
      </c>
      <c r="R193" s="70">
        <v>6482</v>
      </c>
      <c r="S193" s="70">
        <v>0</v>
      </c>
      <c r="T193" s="4">
        <f t="shared" ref="T193:T195" si="18">R193+S193</f>
        <v>6482</v>
      </c>
      <c r="U193" s="69">
        <v>1.23</v>
      </c>
      <c r="V193" s="4">
        <f t="shared" ref="V193:V195" si="19">ROUND(T193/7000,3)</f>
        <v>0.92600000000000005</v>
      </c>
      <c r="W193" s="4">
        <f t="shared" si="17"/>
        <v>2227.0007081147792</v>
      </c>
      <c r="X193" s="69">
        <v>4588501</v>
      </c>
      <c r="Y193" s="68" t="s">
        <v>593</v>
      </c>
      <c r="Z193" s="68" t="s">
        <v>593</v>
      </c>
      <c r="AA193" s="68" t="s">
        <v>593</v>
      </c>
      <c r="AB193" s="68" t="s">
        <v>593</v>
      </c>
      <c r="AC193" s="71"/>
      <c r="AD193" s="69">
        <v>14435418.59</v>
      </c>
      <c r="AE193" s="23">
        <f t="shared" ref="AE193:AE195" si="20">IF(AF193="Контракт заключен",AD193*AM193/AK193,IF(AD193=0,X193,AD193))</f>
        <v>14435418.59</v>
      </c>
      <c r="AF193" s="70" t="s">
        <v>864</v>
      </c>
      <c r="AG193" s="93">
        <v>45813</v>
      </c>
      <c r="AH193" s="93">
        <v>45834</v>
      </c>
      <c r="AI193" s="69" t="s">
        <v>974</v>
      </c>
      <c r="AJ193" s="93">
        <v>45699</v>
      </c>
      <c r="AK193" s="69">
        <v>43484190.68</v>
      </c>
      <c r="AL193" s="93">
        <v>45728</v>
      </c>
      <c r="AM193" s="69"/>
      <c r="AN193" s="69"/>
      <c r="AO193" s="69"/>
      <c r="AP193" s="27" t="str">
        <f t="shared" si="16"/>
        <v xml:space="preserve"> </v>
      </c>
      <c r="AR193" s="73" t="s">
        <v>659</v>
      </c>
      <c r="AS193" s="73" t="s">
        <v>659</v>
      </c>
      <c r="AT193" s="73" t="s">
        <v>659</v>
      </c>
      <c r="AU193" s="73" t="s">
        <v>659</v>
      </c>
      <c r="AV193" s="73" t="s">
        <v>659</v>
      </c>
      <c r="AW193" s="73" t="s">
        <v>659</v>
      </c>
      <c r="AX193" s="73" t="s">
        <v>659</v>
      </c>
      <c r="AY193" s="73" t="s">
        <v>659</v>
      </c>
      <c r="AZ193" s="73" t="s">
        <v>659</v>
      </c>
      <c r="BA193" s="73" t="s">
        <v>659</v>
      </c>
      <c r="BB193" s="73"/>
    </row>
    <row r="194" spans="1:54" s="75" customFormat="1" ht="37.5" hidden="1" customHeight="1" x14ac:dyDescent="0.3">
      <c r="A194" s="2">
        <v>1016</v>
      </c>
      <c r="B194" s="67" t="s">
        <v>52</v>
      </c>
      <c r="C194" s="84" t="s">
        <v>936</v>
      </c>
      <c r="D194" s="14" t="s">
        <v>944</v>
      </c>
      <c r="E194" s="86" t="s">
        <v>899</v>
      </c>
      <c r="F194" s="68">
        <v>10332741694</v>
      </c>
      <c r="G194" s="68" t="s">
        <v>92</v>
      </c>
      <c r="H194" s="68" t="s">
        <v>937</v>
      </c>
      <c r="I194" s="68" t="s">
        <v>938</v>
      </c>
      <c r="J194" s="14" t="s">
        <v>21</v>
      </c>
      <c r="K194" s="68" t="s">
        <v>514</v>
      </c>
      <c r="L194" s="68" t="s">
        <v>596</v>
      </c>
      <c r="M194" s="68" t="s">
        <v>593</v>
      </c>
      <c r="N194" s="66" t="s">
        <v>19</v>
      </c>
      <c r="O194" s="66" t="s">
        <v>19</v>
      </c>
      <c r="P194" s="66" t="s">
        <v>659</v>
      </c>
      <c r="Q194" s="66" t="s">
        <v>659</v>
      </c>
      <c r="R194" s="70">
        <v>1021</v>
      </c>
      <c r="S194" s="70">
        <v>0</v>
      </c>
      <c r="T194" s="4">
        <f t="shared" si="18"/>
        <v>1021</v>
      </c>
      <c r="U194" s="69">
        <v>0.32500000000000001</v>
      </c>
      <c r="V194" s="4">
        <f t="shared" si="19"/>
        <v>0.14599999999999999</v>
      </c>
      <c r="W194" s="4">
        <f t="shared" si="17"/>
        <v>4180.590450538687</v>
      </c>
      <c r="X194" s="69">
        <v>4588502</v>
      </c>
      <c r="Y194" s="68" t="s">
        <v>593</v>
      </c>
      <c r="Z194" s="68" t="s">
        <v>593</v>
      </c>
      <c r="AA194" s="68" t="s">
        <v>593</v>
      </c>
      <c r="AB194" s="68" t="s">
        <v>593</v>
      </c>
      <c r="AC194" s="71"/>
      <c r="AD194" s="69">
        <v>4268382.8499999996</v>
      </c>
      <c r="AE194" s="23">
        <f t="shared" si="20"/>
        <v>4268382.8499999996</v>
      </c>
      <c r="AF194" s="70" t="s">
        <v>864</v>
      </c>
      <c r="AG194" s="93">
        <v>45802</v>
      </c>
      <c r="AH194" s="93">
        <v>45814</v>
      </c>
      <c r="AI194" s="69" t="s">
        <v>975</v>
      </c>
      <c r="AJ194" s="93">
        <v>45699</v>
      </c>
      <c r="AK194" s="69">
        <v>38245485.590000004</v>
      </c>
      <c r="AL194" s="93">
        <v>45728</v>
      </c>
      <c r="AM194" s="69"/>
      <c r="AN194" s="69"/>
      <c r="AO194" s="69"/>
      <c r="AP194" s="27" t="str">
        <f t="shared" ref="AP194:AP195" si="21">IF(AM194&gt;0,1-AM194/AK194," ")</f>
        <v xml:space="preserve"> </v>
      </c>
      <c r="AR194" s="73" t="s">
        <v>659</v>
      </c>
      <c r="AS194" s="73" t="s">
        <v>659</v>
      </c>
      <c r="AT194" s="73" t="s">
        <v>659</v>
      </c>
      <c r="AU194" s="73" t="s">
        <v>659</v>
      </c>
      <c r="AV194" s="73" t="s">
        <v>659</v>
      </c>
      <c r="AW194" s="73" t="s">
        <v>659</v>
      </c>
      <c r="AX194" s="73" t="s">
        <v>659</v>
      </c>
      <c r="AY194" s="73" t="s">
        <v>659</v>
      </c>
      <c r="AZ194" s="73" t="s">
        <v>659</v>
      </c>
      <c r="BA194" s="73" t="s">
        <v>659</v>
      </c>
      <c r="BB194" s="73"/>
    </row>
    <row r="195" spans="1:54" s="87" customFormat="1" ht="37.5" hidden="1" customHeight="1" x14ac:dyDescent="0.3">
      <c r="A195" s="2">
        <v>1017</v>
      </c>
      <c r="B195" s="67" t="s">
        <v>52</v>
      </c>
      <c r="C195" s="84" t="s">
        <v>939</v>
      </c>
      <c r="D195" s="14" t="s">
        <v>944</v>
      </c>
      <c r="E195" s="68" t="s">
        <v>87</v>
      </c>
      <c r="F195" s="68">
        <v>10303760090</v>
      </c>
      <c r="G195" s="68" t="s">
        <v>92</v>
      </c>
      <c r="H195" s="68" t="s">
        <v>940</v>
      </c>
      <c r="I195" s="68" t="s">
        <v>941</v>
      </c>
      <c r="J195" s="14" t="s">
        <v>16</v>
      </c>
      <c r="K195" s="68" t="s">
        <v>514</v>
      </c>
      <c r="L195" s="68" t="s">
        <v>596</v>
      </c>
      <c r="M195" s="68" t="s">
        <v>593</v>
      </c>
      <c r="N195" s="66" t="s">
        <v>605</v>
      </c>
      <c r="O195" s="66" t="s">
        <v>23</v>
      </c>
      <c r="P195" s="66" t="s">
        <v>659</v>
      </c>
      <c r="Q195" s="66" t="s">
        <v>86</v>
      </c>
      <c r="R195" s="70">
        <v>1828</v>
      </c>
      <c r="S195" s="70">
        <v>0</v>
      </c>
      <c r="T195" s="4">
        <f t="shared" si="18"/>
        <v>1828</v>
      </c>
      <c r="U195" s="69">
        <v>0.45700000000000002</v>
      </c>
      <c r="V195" s="4">
        <f t="shared" si="19"/>
        <v>0.26100000000000001</v>
      </c>
      <c r="W195" s="4">
        <f t="shared" si="17"/>
        <v>1183.0864989059082</v>
      </c>
      <c r="X195" s="69">
        <v>4588503</v>
      </c>
      <c r="Y195" s="68" t="s">
        <v>593</v>
      </c>
      <c r="Z195" s="68" t="s">
        <v>593</v>
      </c>
      <c r="AA195" s="68" t="s">
        <v>593</v>
      </c>
      <c r="AB195" s="68" t="s">
        <v>593</v>
      </c>
      <c r="AC195" s="71"/>
      <c r="AD195" s="69">
        <v>2162682.12</v>
      </c>
      <c r="AE195" s="23">
        <f t="shared" si="20"/>
        <v>2162682.12</v>
      </c>
      <c r="AF195" s="70" t="s">
        <v>864</v>
      </c>
      <c r="AG195" s="93">
        <v>45787</v>
      </c>
      <c r="AH195" s="93">
        <v>45791</v>
      </c>
      <c r="AI195" s="69" t="s">
        <v>971</v>
      </c>
      <c r="AJ195" s="93">
        <v>45699</v>
      </c>
      <c r="AK195" s="69">
        <v>45164351.979999997</v>
      </c>
      <c r="AL195" s="93">
        <v>45728</v>
      </c>
      <c r="AM195" s="69"/>
      <c r="AN195" s="69"/>
      <c r="AO195" s="69"/>
      <c r="AP195" s="27" t="str">
        <f t="shared" si="21"/>
        <v xml:space="preserve"> </v>
      </c>
      <c r="AR195" s="73" t="s">
        <v>659</v>
      </c>
      <c r="AS195" s="73" t="s">
        <v>659</v>
      </c>
      <c r="AT195" s="73" t="s">
        <v>659</v>
      </c>
      <c r="AU195" s="73" t="s">
        <v>659</v>
      </c>
      <c r="AV195" s="73" t="s">
        <v>659</v>
      </c>
      <c r="AW195" s="73" t="s">
        <v>659</v>
      </c>
      <c r="AX195" s="73" t="s">
        <v>659</v>
      </c>
      <c r="AY195" s="73" t="s">
        <v>659</v>
      </c>
      <c r="AZ195" s="73" t="s">
        <v>659</v>
      </c>
      <c r="BA195" s="73" t="s">
        <v>659</v>
      </c>
      <c r="BB195" s="73"/>
    </row>
  </sheetData>
  <autoFilter ref="A4:BC195" xr:uid="{00000000-0009-0000-0000-000000000000}">
    <filterColumn colId="1">
      <filters>
        <filter val="Красногорск"/>
      </filters>
    </filterColumn>
  </autoFilter>
  <mergeCells count="39">
    <mergeCell ref="F2:F3"/>
    <mergeCell ref="Q2:Q3"/>
    <mergeCell ref="W2:W3"/>
    <mergeCell ref="N2:N3"/>
    <mergeCell ref="O2:O3"/>
    <mergeCell ref="V2:V3"/>
    <mergeCell ref="M2:M3"/>
    <mergeCell ref="P2:P3"/>
    <mergeCell ref="U2:U3"/>
    <mergeCell ref="Y2:Y3"/>
    <mergeCell ref="AR2:AR3"/>
    <mergeCell ref="AT2:AZ2"/>
    <mergeCell ref="BB2:BB3"/>
    <mergeCell ref="Z2:Z3"/>
    <mergeCell ref="AA2:AA3"/>
    <mergeCell ref="AB2:AB3"/>
    <mergeCell ref="AM2:AP2"/>
    <mergeCell ref="AD2:AD3"/>
    <mergeCell ref="AE2:AE3"/>
    <mergeCell ref="AF2:AF3"/>
    <mergeCell ref="AG2:AH2"/>
    <mergeCell ref="AI2:AL2"/>
    <mergeCell ref="AS2:AS3"/>
    <mergeCell ref="D2:D3"/>
    <mergeCell ref="A1:X1"/>
    <mergeCell ref="A2:A3"/>
    <mergeCell ref="B2:B3"/>
    <mergeCell ref="C2:C3"/>
    <mergeCell ref="E2:E3"/>
    <mergeCell ref="G2:G3"/>
    <mergeCell ref="H2:H3"/>
    <mergeCell ref="I2:I3"/>
    <mergeCell ref="X2:X3"/>
    <mergeCell ref="R2:R3"/>
    <mergeCell ref="S2:S3"/>
    <mergeCell ref="T2:T3"/>
    <mergeCell ref="J2:J3"/>
    <mergeCell ref="K2:K3"/>
    <mergeCell ref="L2:L3"/>
  </mergeCells>
  <conditionalFormatting sqref="F196:F1048576 F1:F4">
    <cfRule type="duplicateValues" dxfId="19" priority="118"/>
  </conditionalFormatting>
  <conditionalFormatting sqref="F5:F17">
    <cfRule type="duplicateValues" dxfId="18" priority="29"/>
  </conditionalFormatting>
  <conditionalFormatting sqref="H139 H138:I138 H140:I157">
    <cfRule type="duplicateValues" dxfId="17" priority="25"/>
  </conditionalFormatting>
  <conditionalFormatting sqref="H185:I185">
    <cfRule type="duplicateValues" dxfId="16" priority="24"/>
  </conditionalFormatting>
  <conditionalFormatting sqref="H186:I186">
    <cfRule type="duplicateValues" dxfId="15" priority="23"/>
  </conditionalFormatting>
  <conditionalFormatting sqref="H183">
    <cfRule type="duplicateValues" dxfId="14" priority="22"/>
  </conditionalFormatting>
  <conditionalFormatting sqref="I183">
    <cfRule type="duplicateValues" dxfId="13" priority="21"/>
  </conditionalFormatting>
  <conditionalFormatting sqref="H184 H187:H194">
    <cfRule type="duplicateValues" dxfId="12" priority="26"/>
  </conditionalFormatting>
  <conditionalFormatting sqref="I184 I187:I194">
    <cfRule type="duplicateValues" dxfId="11" priority="27"/>
  </conditionalFormatting>
  <conditionalFormatting sqref="I164 H158:I163 H165:I182">
    <cfRule type="duplicateValues" dxfId="10" priority="28"/>
  </conditionalFormatting>
  <conditionalFormatting sqref="H195:I195">
    <cfRule type="duplicateValues" dxfId="9" priority="20"/>
  </conditionalFormatting>
  <conditionalFormatting sqref="F18 F138:F195">
    <cfRule type="duplicateValues" dxfId="8" priority="30"/>
  </conditionalFormatting>
  <conditionalFormatting sqref="I18">
    <cfRule type="duplicateValues" dxfId="7" priority="31"/>
  </conditionalFormatting>
  <conditionalFormatting sqref="F19:F137">
    <cfRule type="duplicateValues" dxfId="6" priority="32"/>
  </conditionalFormatting>
  <conditionalFormatting sqref="H115:I137">
    <cfRule type="duplicateValues" dxfId="5" priority="33"/>
  </conditionalFormatting>
  <conditionalFormatting sqref="C115:C137">
    <cfRule type="duplicateValues" dxfId="4" priority="3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6"/>
  <sheetViews>
    <sheetView zoomScale="40" zoomScaleNormal="40" workbookViewId="0">
      <selection activeCell="E15" sqref="E15"/>
    </sheetView>
  </sheetViews>
  <sheetFormatPr defaultRowHeight="15" x14ac:dyDescent="0.25"/>
  <cols>
    <col min="1" max="1" width="12.5703125" customWidth="1"/>
    <col min="2" max="2" width="29.140625" customWidth="1"/>
    <col min="3" max="3" width="66" customWidth="1"/>
    <col min="4" max="4" width="25.140625" customWidth="1"/>
    <col min="5" max="5" width="45.7109375" customWidth="1"/>
    <col min="6" max="6" width="42.85546875" customWidth="1"/>
    <col min="7" max="7" width="37.7109375" customWidth="1"/>
    <col min="8" max="8" width="32.85546875" customWidth="1"/>
    <col min="9" max="9" width="33" customWidth="1"/>
    <col min="10" max="10" width="35.7109375" customWidth="1"/>
    <col min="11" max="11" width="37.28515625" customWidth="1"/>
    <col min="12" max="12" width="28.85546875" customWidth="1"/>
    <col min="13" max="13" width="24.7109375" customWidth="1"/>
    <col min="14" max="14" width="24.140625" customWidth="1"/>
    <col min="15" max="15" width="27.42578125" customWidth="1"/>
    <col min="16" max="18" width="26.85546875" customWidth="1"/>
    <col min="19" max="23" width="24.140625" customWidth="1"/>
    <col min="24" max="24" width="30" customWidth="1"/>
    <col min="25" max="28" width="24" customWidth="1"/>
    <col min="29" max="29" width="12.5703125" bestFit="1" customWidth="1"/>
    <col min="30" max="31" width="29.140625" customWidth="1"/>
    <col min="32" max="32" width="48" customWidth="1"/>
    <col min="33" max="33" width="31.7109375" customWidth="1"/>
    <col min="34" max="34" width="34.140625" customWidth="1"/>
    <col min="35" max="35" width="39.42578125" customWidth="1"/>
    <col min="36" max="36" width="31.5703125" customWidth="1"/>
    <col min="37" max="37" width="40.5703125" customWidth="1"/>
    <col min="38" max="38" width="32.28515625" customWidth="1"/>
    <col min="39" max="39" width="33" customWidth="1"/>
    <col min="40" max="40" width="35.7109375" customWidth="1"/>
    <col min="41" max="41" width="43.7109375" customWidth="1"/>
    <col min="42" max="42" width="23.42578125" customWidth="1"/>
    <col min="44" max="44" width="55.5703125" customWidth="1"/>
    <col min="45" max="45" width="26" customWidth="1"/>
    <col min="46" max="46" width="21.42578125" customWidth="1"/>
    <col min="47" max="47" width="25.85546875" bestFit="1" customWidth="1"/>
    <col min="48" max="48" width="16.7109375" bestFit="1" customWidth="1"/>
    <col min="49" max="50" width="18.28515625" bestFit="1" customWidth="1"/>
    <col min="51" max="51" width="24.5703125" bestFit="1" customWidth="1"/>
    <col min="52" max="52" width="20.85546875" bestFit="1" customWidth="1"/>
    <col min="53" max="53" width="20.85546875" customWidth="1"/>
    <col min="54" max="54" width="51.140625" customWidth="1"/>
  </cols>
  <sheetData>
    <row r="1" spans="1:54" s="13" customFormat="1" ht="33" x14ac:dyDescent="0.25">
      <c r="A1" s="97" t="s">
        <v>517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8"/>
      <c r="P1" s="98"/>
      <c r="Q1" s="98"/>
      <c r="R1" s="98"/>
      <c r="S1" s="98"/>
      <c r="T1" s="98"/>
      <c r="U1" s="98"/>
      <c r="V1" s="98"/>
      <c r="W1" s="98"/>
      <c r="X1" s="99"/>
    </row>
    <row r="2" spans="1:54" s="13" customFormat="1" ht="20.25" customHeight="1" x14ac:dyDescent="0.25">
      <c r="A2" s="95" t="s">
        <v>0</v>
      </c>
      <c r="B2" s="95" t="s">
        <v>1</v>
      </c>
      <c r="C2" s="95" t="s">
        <v>2</v>
      </c>
      <c r="D2" s="95" t="s">
        <v>942</v>
      </c>
      <c r="E2" s="95" t="s">
        <v>3</v>
      </c>
      <c r="F2" s="95" t="s">
        <v>858</v>
      </c>
      <c r="G2" s="95" t="s">
        <v>30</v>
      </c>
      <c r="H2" s="95" t="s">
        <v>4</v>
      </c>
      <c r="I2" s="95" t="s">
        <v>5</v>
      </c>
      <c r="J2" s="95" t="s">
        <v>6</v>
      </c>
      <c r="K2" s="95" t="s">
        <v>7</v>
      </c>
      <c r="L2" s="95" t="s">
        <v>594</v>
      </c>
      <c r="M2" s="95" t="s">
        <v>862</v>
      </c>
      <c r="N2" s="100" t="s">
        <v>13</v>
      </c>
      <c r="O2" s="95" t="s">
        <v>8</v>
      </c>
      <c r="P2" s="95" t="s">
        <v>9</v>
      </c>
      <c r="Q2" s="95" t="s">
        <v>653</v>
      </c>
      <c r="R2" s="95" t="s">
        <v>647</v>
      </c>
      <c r="S2" s="100" t="s">
        <v>10</v>
      </c>
      <c r="T2" s="100" t="s">
        <v>11</v>
      </c>
      <c r="U2" s="100" t="s">
        <v>12</v>
      </c>
      <c r="V2" s="100" t="s">
        <v>842</v>
      </c>
      <c r="W2" s="100" t="s">
        <v>648</v>
      </c>
      <c r="X2" s="100" t="s">
        <v>14</v>
      </c>
      <c r="Y2" s="95" t="s">
        <v>588</v>
      </c>
      <c r="Z2" s="95" t="s">
        <v>589</v>
      </c>
      <c r="AA2" s="95" t="s">
        <v>590</v>
      </c>
      <c r="AB2" s="95" t="s">
        <v>591</v>
      </c>
      <c r="AD2" s="105" t="s">
        <v>609</v>
      </c>
      <c r="AE2" s="105" t="s">
        <v>608</v>
      </c>
      <c r="AF2" s="105" t="s">
        <v>804</v>
      </c>
      <c r="AG2" s="106" t="s">
        <v>610</v>
      </c>
      <c r="AH2" s="106"/>
      <c r="AI2" s="107" t="s">
        <v>611</v>
      </c>
      <c r="AJ2" s="107"/>
      <c r="AK2" s="107"/>
      <c r="AL2" s="107"/>
      <c r="AM2" s="104" t="s">
        <v>612</v>
      </c>
      <c r="AN2" s="104"/>
      <c r="AO2" s="104"/>
      <c r="AP2" s="104"/>
      <c r="AR2" s="102" t="s">
        <v>803</v>
      </c>
      <c r="AS2" s="95" t="s">
        <v>843</v>
      </c>
      <c r="AT2" s="103" t="s">
        <v>794</v>
      </c>
      <c r="AU2" s="103"/>
      <c r="AV2" s="103"/>
      <c r="AW2" s="103"/>
      <c r="AX2" s="103"/>
      <c r="AY2" s="103"/>
      <c r="AZ2" s="103"/>
      <c r="BA2" s="89" t="s">
        <v>844</v>
      </c>
      <c r="BB2" s="102" t="s">
        <v>795</v>
      </c>
    </row>
    <row r="3" spans="1:54" s="13" customFormat="1" ht="95.2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01"/>
      <c r="O3" s="96"/>
      <c r="P3" s="96"/>
      <c r="Q3" s="96"/>
      <c r="R3" s="96"/>
      <c r="S3" s="101"/>
      <c r="T3" s="101"/>
      <c r="U3" s="101"/>
      <c r="V3" s="101"/>
      <c r="W3" s="101"/>
      <c r="X3" s="101"/>
      <c r="Y3" s="96"/>
      <c r="Z3" s="96"/>
      <c r="AA3" s="96"/>
      <c r="AB3" s="96"/>
      <c r="AD3" s="105"/>
      <c r="AE3" s="105"/>
      <c r="AF3" s="105"/>
      <c r="AG3" s="91" t="s">
        <v>613</v>
      </c>
      <c r="AH3" s="91" t="s">
        <v>614</v>
      </c>
      <c r="AI3" s="92" t="s">
        <v>615</v>
      </c>
      <c r="AJ3" s="91" t="s">
        <v>616</v>
      </c>
      <c r="AK3" s="20" t="s">
        <v>617</v>
      </c>
      <c r="AL3" s="20" t="s">
        <v>618</v>
      </c>
      <c r="AM3" s="20" t="s">
        <v>619</v>
      </c>
      <c r="AN3" s="21" t="s">
        <v>620</v>
      </c>
      <c r="AO3" s="90" t="s">
        <v>621</v>
      </c>
      <c r="AP3" s="56" t="s">
        <v>622</v>
      </c>
      <c r="AR3" s="102"/>
      <c r="AS3" s="96"/>
      <c r="AT3" s="88" t="s">
        <v>796</v>
      </c>
      <c r="AU3" s="58" t="s">
        <v>797</v>
      </c>
      <c r="AV3" s="58" t="s">
        <v>798</v>
      </c>
      <c r="AW3" s="58" t="s">
        <v>799</v>
      </c>
      <c r="AX3" s="58" t="s">
        <v>800</v>
      </c>
      <c r="AY3" s="88" t="s">
        <v>801</v>
      </c>
      <c r="AZ3" s="88" t="s">
        <v>802</v>
      </c>
      <c r="BA3" s="88" t="s">
        <v>845</v>
      </c>
      <c r="BB3" s="102"/>
    </row>
    <row r="4" spans="1:54" s="13" customFormat="1" ht="20.25" x14ac:dyDescent="0.25">
      <c r="A4" s="53">
        <f>SUBTOTAL(2,A$5:A$1048576)</f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>
        <f>SUBTOTAL(9,$N$5:$N$1048576)</f>
        <v>5.5149999999999997</v>
      </c>
      <c r="O4" s="54"/>
      <c r="P4" s="54"/>
      <c r="Q4" s="54"/>
      <c r="R4" s="54"/>
      <c r="S4" s="54">
        <f>SUBTOTAL(9,$S$5:$S$87295)</f>
        <v>24360</v>
      </c>
      <c r="T4" s="54">
        <f>SUBTOTAL(9,$T$5:$T$417295)</f>
        <v>0</v>
      </c>
      <c r="U4" s="54">
        <f>SUBTOTAL(9,$U$5:$U$417295)</f>
        <v>24360</v>
      </c>
      <c r="V4" s="54">
        <f>SUBTOTAL(9,$V$5:$V$417295)</f>
        <v>3.48</v>
      </c>
      <c r="W4" s="54">
        <f t="shared" ref="W4:W6" si="0">AD4/U4</f>
        <v>3725.2733165024629</v>
      </c>
      <c r="X4" s="54">
        <f>SUBTOTAL(9,$X$5:$X$417295)</f>
        <v>90747657.989999995</v>
      </c>
      <c r="Y4" s="55">
        <f>COUNTIF(Y5:Y6664,"да")</f>
        <v>2</v>
      </c>
      <c r="Z4" s="55">
        <f>COUNTIF(Z5:Z6664,"да")</f>
        <v>2</v>
      </c>
      <c r="AA4" s="55">
        <f>COUNTIF(AA5:AA6664,"да")</f>
        <v>2</v>
      </c>
      <c r="AB4" s="55">
        <f>COUNTIF(AB5:AB99174,"да")</f>
        <v>2</v>
      </c>
      <c r="AD4" s="22">
        <f>SUBTOTAL(9,AD5:AD852824)</f>
        <v>90747657.989999995</v>
      </c>
      <c r="AE4" s="22">
        <f>SUBTOTAL(9,AE5:AE852824)</f>
        <v>90747657.989999995</v>
      </c>
      <c r="AF4" s="22"/>
      <c r="AG4" s="43"/>
      <c r="AH4" s="43"/>
      <c r="AI4" s="43"/>
      <c r="AJ4" s="43"/>
      <c r="AK4" s="43"/>
      <c r="AL4" s="43"/>
      <c r="AM4" s="43"/>
      <c r="AN4" s="43"/>
      <c r="AO4" s="43"/>
      <c r="AP4" s="50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</row>
    <row r="5" spans="1:54" s="51" customFormat="1" ht="75" x14ac:dyDescent="0.3">
      <c r="A5" s="2">
        <v>1</v>
      </c>
      <c r="B5" s="3" t="s">
        <v>57</v>
      </c>
      <c r="C5" s="81" t="s">
        <v>838</v>
      </c>
      <c r="D5" s="14" t="s">
        <v>944</v>
      </c>
      <c r="E5" s="14" t="s">
        <v>839</v>
      </c>
      <c r="F5" s="14"/>
      <c r="G5" s="14" t="s">
        <v>89</v>
      </c>
      <c r="H5" s="14" t="s">
        <v>840</v>
      </c>
      <c r="I5" s="14" t="s">
        <v>841</v>
      </c>
      <c r="J5" s="14" t="s">
        <v>814</v>
      </c>
      <c r="K5" s="14" t="s">
        <v>871</v>
      </c>
      <c r="L5" s="14" t="s">
        <v>596</v>
      </c>
      <c r="M5" s="14" t="s">
        <v>593</v>
      </c>
      <c r="N5" s="15">
        <v>3.2149999999999999</v>
      </c>
      <c r="O5" s="2" t="s">
        <v>84</v>
      </c>
      <c r="P5" s="2" t="s">
        <v>23</v>
      </c>
      <c r="Q5" s="2" t="s">
        <v>659</v>
      </c>
      <c r="R5" s="2" t="s">
        <v>592</v>
      </c>
      <c r="S5" s="70">
        <v>12860</v>
      </c>
      <c r="T5" s="70">
        <v>0</v>
      </c>
      <c r="U5" s="4">
        <f t="shared" ref="U5:U6" si="1">S5+T5</f>
        <v>12860</v>
      </c>
      <c r="V5" s="4">
        <f t="shared" ref="V5:V6" si="2">ROUND(U5/7000,3)</f>
        <v>1.837</v>
      </c>
      <c r="W5" s="4">
        <f t="shared" si="0"/>
        <v>796.86298522550544</v>
      </c>
      <c r="X5" s="69">
        <v>10247657.99</v>
      </c>
      <c r="Y5" s="14" t="s">
        <v>593</v>
      </c>
      <c r="Z5" s="14" t="s">
        <v>593</v>
      </c>
      <c r="AA5" s="14" t="s">
        <v>593</v>
      </c>
      <c r="AB5" s="14" t="s">
        <v>593</v>
      </c>
      <c r="AD5" s="15">
        <v>10247657.99</v>
      </c>
      <c r="AE5" s="23">
        <f t="shared" ref="AE5:AE6" si="3">IF(AF5="Контракт заключен",AD5*AM5/AK5,IF(AD5=0,X5,AD5))</f>
        <v>10247657.99</v>
      </c>
      <c r="AF5" s="4" t="s">
        <v>623</v>
      </c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"/>
      <c r="AR5" s="36" t="s">
        <v>659</v>
      </c>
      <c r="AS5" s="36"/>
      <c r="AT5" s="36" t="s">
        <v>659</v>
      </c>
      <c r="AU5" s="36" t="s">
        <v>659</v>
      </c>
      <c r="AV5" s="36" t="s">
        <v>659</v>
      </c>
      <c r="AW5" s="36" t="s">
        <v>659</v>
      </c>
      <c r="AX5" s="36" t="s">
        <v>659</v>
      </c>
      <c r="AY5" s="36" t="s">
        <v>659</v>
      </c>
      <c r="AZ5" s="36" t="s">
        <v>659</v>
      </c>
      <c r="BA5" s="36"/>
      <c r="BB5" s="36" t="s">
        <v>659</v>
      </c>
    </row>
    <row r="6" spans="1:54" s="75" customFormat="1" ht="47.25" customHeight="1" x14ac:dyDescent="0.3">
      <c r="A6" s="2">
        <v>2</v>
      </c>
      <c r="B6" s="67" t="s">
        <v>53</v>
      </c>
      <c r="C6" s="82" t="s">
        <v>779</v>
      </c>
      <c r="D6" s="14" t="s">
        <v>945</v>
      </c>
      <c r="E6" s="68" t="s">
        <v>780</v>
      </c>
      <c r="F6" s="68"/>
      <c r="G6" s="68" t="s">
        <v>518</v>
      </c>
      <c r="H6" s="68" t="s">
        <v>781</v>
      </c>
      <c r="I6" s="68" t="s">
        <v>782</v>
      </c>
      <c r="J6" s="68" t="s">
        <v>17</v>
      </c>
      <c r="K6" s="68" t="s">
        <v>18</v>
      </c>
      <c r="L6" s="68" t="s">
        <v>595</v>
      </c>
      <c r="M6" s="14" t="s">
        <v>592</v>
      </c>
      <c r="N6" s="69">
        <v>2.2999999999999998</v>
      </c>
      <c r="O6" s="66" t="s">
        <v>23</v>
      </c>
      <c r="P6" s="66" t="s">
        <v>19</v>
      </c>
      <c r="Q6" s="66" t="s">
        <v>658</v>
      </c>
      <c r="R6" s="66" t="s">
        <v>23</v>
      </c>
      <c r="S6" s="70">
        <v>11500</v>
      </c>
      <c r="T6" s="70">
        <v>0</v>
      </c>
      <c r="U6" s="4">
        <f t="shared" si="1"/>
        <v>11500</v>
      </c>
      <c r="V6" s="4">
        <f t="shared" si="2"/>
        <v>1.643</v>
      </c>
      <c r="W6" s="4">
        <f t="shared" si="0"/>
        <v>7000</v>
      </c>
      <c r="X6" s="69">
        <v>80500000</v>
      </c>
      <c r="Y6" s="14" t="s">
        <v>593</v>
      </c>
      <c r="Z6" s="14" t="s">
        <v>593</v>
      </c>
      <c r="AA6" s="14" t="s">
        <v>593</v>
      </c>
      <c r="AB6" s="14" t="s">
        <v>593</v>
      </c>
      <c r="AC6" s="78"/>
      <c r="AD6" s="80">
        <v>80500000</v>
      </c>
      <c r="AE6" s="23">
        <f t="shared" si="3"/>
        <v>80500000</v>
      </c>
      <c r="AF6" s="70" t="s">
        <v>623</v>
      </c>
      <c r="AG6" s="79"/>
      <c r="AH6" s="79"/>
      <c r="AI6" s="76"/>
      <c r="AJ6" s="76"/>
      <c r="AK6" s="76"/>
      <c r="AL6" s="76"/>
      <c r="AM6" s="76"/>
      <c r="AN6" s="76"/>
      <c r="AO6" s="76"/>
      <c r="AP6" s="76"/>
      <c r="AQ6" s="78"/>
      <c r="AR6" s="66" t="s">
        <v>805</v>
      </c>
      <c r="AS6" s="66"/>
      <c r="AT6" s="66" t="s">
        <v>592</v>
      </c>
      <c r="AU6" s="66" t="s">
        <v>659</v>
      </c>
      <c r="AV6" s="66" t="s">
        <v>659</v>
      </c>
      <c r="AW6" s="66" t="s">
        <v>659</v>
      </c>
      <c r="AX6" s="83">
        <v>45687</v>
      </c>
      <c r="AY6" s="66" t="s">
        <v>659</v>
      </c>
      <c r="AZ6" s="74">
        <v>45733</v>
      </c>
      <c r="BA6" s="74"/>
      <c r="BB6" s="66" t="s">
        <v>808</v>
      </c>
    </row>
  </sheetData>
  <mergeCells count="39">
    <mergeCell ref="AM2:AP2"/>
    <mergeCell ref="AR2:AR3"/>
    <mergeCell ref="AS2:AS3"/>
    <mergeCell ref="AT2:AZ2"/>
    <mergeCell ref="BB2:BB3"/>
    <mergeCell ref="T2:T3"/>
    <mergeCell ref="AI2:AL2"/>
    <mergeCell ref="V2:V3"/>
    <mergeCell ref="W2:W3"/>
    <mergeCell ref="X2:X3"/>
    <mergeCell ref="Y2:Y3"/>
    <mergeCell ref="Z2:Z3"/>
    <mergeCell ref="AA2:AA3"/>
    <mergeCell ref="AB2:AB3"/>
    <mergeCell ref="AD2:AD3"/>
    <mergeCell ref="AE2:AE3"/>
    <mergeCell ref="AF2:AF3"/>
    <mergeCell ref="AG2:AH2"/>
    <mergeCell ref="O2:O3"/>
    <mergeCell ref="P2:P3"/>
    <mergeCell ref="Q2:Q3"/>
    <mergeCell ref="R2:R3"/>
    <mergeCell ref="S2:S3"/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U3"/>
    <mergeCell ref="J2:J3"/>
    <mergeCell ref="K2:K3"/>
    <mergeCell ref="L2:L3"/>
    <mergeCell ref="M2:M3"/>
    <mergeCell ref="N2:N3"/>
  </mergeCells>
  <conditionalFormatting sqref="F1:F4">
    <cfRule type="duplicateValues" dxfId="3" priority="4"/>
  </conditionalFormatting>
  <conditionalFormatting sqref="F5">
    <cfRule type="duplicateValues" dxfId="2" priority="3"/>
  </conditionalFormatting>
  <conditionalFormatting sqref="H6:I6">
    <cfRule type="duplicateValues" dxfId="1" priority="2"/>
  </conditionalFormatting>
  <conditionalFormatting sqref="F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8"/>
  <sheetViews>
    <sheetView zoomScale="70" zoomScaleNormal="70" workbookViewId="0">
      <selection activeCell="H13" sqref="H13"/>
    </sheetView>
  </sheetViews>
  <sheetFormatPr defaultColWidth="19.5703125" defaultRowHeight="15" x14ac:dyDescent="0.25"/>
  <cols>
    <col min="1" max="1" width="4" style="47" customWidth="1"/>
    <col min="2" max="2" width="6.28515625" style="47" bestFit="1" customWidth="1"/>
    <col min="3" max="3" width="17.42578125" style="47" customWidth="1"/>
    <col min="4" max="4" width="19.5703125" style="47"/>
    <col min="5" max="13" width="20.28515625" style="47" customWidth="1"/>
    <col min="14" max="16384" width="19.5703125" style="47"/>
  </cols>
  <sheetData>
    <row r="1" spans="2:13" customFormat="1" ht="15.75" x14ac:dyDescent="0.25">
      <c r="B1" s="41"/>
      <c r="C1" s="41"/>
      <c r="D1" s="41"/>
      <c r="E1" s="108" t="s">
        <v>581</v>
      </c>
      <c r="F1" s="108"/>
      <c r="G1" s="108"/>
      <c r="H1" s="108" t="s">
        <v>584</v>
      </c>
      <c r="I1" s="108"/>
      <c r="J1" s="108"/>
      <c r="K1" s="108" t="s">
        <v>585</v>
      </c>
      <c r="L1" s="108"/>
      <c r="M1" s="108"/>
    </row>
    <row r="2" spans="2:13" customFormat="1" ht="15.75" x14ac:dyDescent="0.25">
      <c r="B2" s="48" t="s">
        <v>580</v>
      </c>
      <c r="C2" s="48" t="s">
        <v>76</v>
      </c>
      <c r="D2" s="48" t="s">
        <v>30</v>
      </c>
      <c r="E2" s="48" t="s">
        <v>582</v>
      </c>
      <c r="F2" s="48" t="s">
        <v>606</v>
      </c>
      <c r="G2" s="48" t="s">
        <v>81</v>
      </c>
      <c r="H2" s="48" t="s">
        <v>583</v>
      </c>
      <c r="I2" s="48" t="s">
        <v>606</v>
      </c>
      <c r="J2" s="48" t="s">
        <v>81</v>
      </c>
      <c r="K2" s="48" t="s">
        <v>582</v>
      </c>
      <c r="L2" s="48" t="s">
        <v>606</v>
      </c>
      <c r="M2" s="48" t="s">
        <v>81</v>
      </c>
    </row>
    <row r="3" spans="2:13" customFormat="1" ht="15.75" x14ac:dyDescent="0.25">
      <c r="B3" s="41"/>
      <c r="C3" s="41"/>
      <c r="D3" s="41"/>
      <c r="E3" s="42">
        <f>SUM(E4:E58)</f>
        <v>8895459000</v>
      </c>
      <c r="F3" s="42">
        <f t="shared" ref="F3:L3" si="0">SUM(F4:F58)</f>
        <v>1580881830</v>
      </c>
      <c r="G3" s="42">
        <f t="shared" si="0"/>
        <v>10476340830</v>
      </c>
      <c r="H3" s="42">
        <f t="shared" si="0"/>
        <v>1456103468.48</v>
      </c>
      <c r="I3" s="42">
        <f t="shared" si="0"/>
        <v>853788162.85000002</v>
      </c>
      <c r="J3" s="42">
        <f t="shared" si="0"/>
        <v>2309891631.3299999</v>
      </c>
      <c r="K3" s="42">
        <f>SUM(K4:K58)</f>
        <v>7439355531.5199995</v>
      </c>
      <c r="L3" s="42">
        <f t="shared" si="0"/>
        <v>727093667.14999998</v>
      </c>
      <c r="M3" s="42">
        <f>SUM(M4:M58)</f>
        <v>8166449198.6700001</v>
      </c>
    </row>
    <row r="4" spans="2:13" ht="31.5" x14ac:dyDescent="0.25">
      <c r="B4" s="46">
        <v>1</v>
      </c>
      <c r="C4" s="44" t="s">
        <v>74</v>
      </c>
      <c r="D4" s="44" t="s">
        <v>89</v>
      </c>
      <c r="E4" s="49">
        <v>268252000</v>
      </c>
      <c r="F4" s="49">
        <v>0</v>
      </c>
      <c r="G4" s="45">
        <f>E4+F4</f>
        <v>268252000</v>
      </c>
      <c r="H4" s="45">
        <f>SUMIFS('План ремонта МУН 2025'!$AE:$AE,'План ремонта МУН 2025'!$L:$L,"дотация",'План ремонта МУН 2025'!$B:$B,Финансирование!C4)</f>
        <v>0</v>
      </c>
      <c r="I4" s="45">
        <f>SUMIFS('План ремонта МУН 2025'!$AE:$AE,'План ремонта МУН 2025'!$L:$L,"субсидия",'План ремонта МУН 2025'!$B:$B,Финансирование!C4)</f>
        <v>0</v>
      </c>
      <c r="J4" s="45">
        <f>H4+I4</f>
        <v>0</v>
      </c>
      <c r="K4" s="45">
        <f>E4-H4</f>
        <v>268252000</v>
      </c>
      <c r="L4" s="45">
        <f>F4-I4</f>
        <v>0</v>
      </c>
      <c r="M4" s="45">
        <f>K4+L4</f>
        <v>268252000</v>
      </c>
    </row>
    <row r="5" spans="2:13" ht="31.5" x14ac:dyDescent="0.25">
      <c r="B5" s="46">
        <v>2</v>
      </c>
      <c r="C5" s="44" t="s">
        <v>31</v>
      </c>
      <c r="D5" s="44" t="s">
        <v>518</v>
      </c>
      <c r="E5" s="49">
        <v>309819000</v>
      </c>
      <c r="F5" s="49">
        <v>0</v>
      </c>
      <c r="G5" s="45">
        <f t="shared" ref="G5:G58" si="1">E5+F5</f>
        <v>309819000</v>
      </c>
      <c r="H5" s="45">
        <f>SUMIFS('План ремонта МУН 2025'!$AE:$AE,'План ремонта МУН 2025'!$L:$L,"дотация",'План ремонта МУН 2025'!$B:$B,Финансирование!C5)</f>
        <v>0</v>
      </c>
      <c r="I5" s="45">
        <f>SUMIFS('План ремонта МУН 2025'!$AE:$AE,'План ремонта МУН 2025'!$L:$L,"субсидия",'План ремонта МУН 2025'!$B:$B,Финансирование!C5)</f>
        <v>0</v>
      </c>
      <c r="J5" s="45">
        <f t="shared" ref="J5:J58" si="2">H5+I5</f>
        <v>0</v>
      </c>
      <c r="K5" s="45">
        <f t="shared" ref="K5:K58" si="3">E5-H5</f>
        <v>309819000</v>
      </c>
      <c r="L5" s="45">
        <f t="shared" ref="L5:L58" si="4">F5-I5</f>
        <v>0</v>
      </c>
      <c r="M5" s="45">
        <f t="shared" ref="M5:M58" si="5">K5+L5</f>
        <v>309819000</v>
      </c>
    </row>
    <row r="6" spans="2:13" ht="31.5" x14ac:dyDescent="0.25">
      <c r="B6" s="46">
        <v>3</v>
      </c>
      <c r="C6" s="44" t="s">
        <v>59</v>
      </c>
      <c r="D6" s="44" t="s">
        <v>89</v>
      </c>
      <c r="E6" s="49">
        <v>25046000</v>
      </c>
      <c r="F6" s="49">
        <v>8750000</v>
      </c>
      <c r="G6" s="45">
        <f t="shared" si="1"/>
        <v>33796000</v>
      </c>
      <c r="H6" s="45">
        <f>SUMIFS('План ремонта МУН 2025'!$AE:$AE,'План ремонта МУН 2025'!$L:$L,"дотация",'План ремонта МУН 2025'!$B:$B,Финансирование!C6)</f>
        <v>0</v>
      </c>
      <c r="I6" s="45">
        <f>SUMIFS('План ремонта МУН 2025'!$AE:$AE,'План ремонта МУН 2025'!$L:$L,"субсидия",'План ремонта МУН 2025'!$B:$B,Финансирование!C6)</f>
        <v>0</v>
      </c>
      <c r="J6" s="45">
        <f t="shared" si="2"/>
        <v>0</v>
      </c>
      <c r="K6" s="45">
        <f t="shared" si="3"/>
        <v>25046000</v>
      </c>
      <c r="L6" s="45">
        <f t="shared" si="4"/>
        <v>8750000</v>
      </c>
      <c r="M6" s="45">
        <f t="shared" si="5"/>
        <v>33796000</v>
      </c>
    </row>
    <row r="7" spans="2:13" ht="31.5" x14ac:dyDescent="0.25">
      <c r="B7" s="46">
        <v>4</v>
      </c>
      <c r="C7" s="44" t="s">
        <v>32</v>
      </c>
      <c r="D7" s="44" t="s">
        <v>91</v>
      </c>
      <c r="E7" s="49">
        <v>7375000</v>
      </c>
      <c r="F7" s="49">
        <v>29519000</v>
      </c>
      <c r="G7" s="45">
        <f t="shared" si="1"/>
        <v>36894000</v>
      </c>
      <c r="H7" s="45">
        <f>SUMIFS('План ремонта МУН 2025'!$AE:$AE,'План ремонта МУН 2025'!$L:$L,"дотация",'План ремонта МУН 2025'!$B:$B,Финансирование!C7)</f>
        <v>0</v>
      </c>
      <c r="I7" s="45">
        <f>SUMIFS('План ремонта МУН 2025'!$AE:$AE,'План ремонта МУН 2025'!$L:$L,"субсидия",'План ремонта МУН 2025'!$B:$B,Финансирование!C7)</f>
        <v>0</v>
      </c>
      <c r="J7" s="45">
        <f t="shared" si="2"/>
        <v>0</v>
      </c>
      <c r="K7" s="45">
        <f t="shared" si="3"/>
        <v>7375000</v>
      </c>
      <c r="L7" s="45">
        <f t="shared" si="4"/>
        <v>29519000</v>
      </c>
      <c r="M7" s="45">
        <f t="shared" si="5"/>
        <v>36894000</v>
      </c>
    </row>
    <row r="8" spans="2:13" ht="31.5" x14ac:dyDescent="0.25">
      <c r="B8" s="46">
        <v>5</v>
      </c>
      <c r="C8" s="44" t="s">
        <v>82</v>
      </c>
      <c r="D8" s="44" t="s">
        <v>90</v>
      </c>
      <c r="E8" s="49">
        <v>123548000</v>
      </c>
      <c r="F8" s="49">
        <v>49929460</v>
      </c>
      <c r="G8" s="45">
        <f t="shared" si="1"/>
        <v>173477460</v>
      </c>
      <c r="H8" s="45">
        <f>SUMIFS('План ремонта МУН 2025'!$AE:$AE,'План ремонта МУН 2025'!$L:$L,"дотация",'План ремонта МУН 2025'!$B:$B,Финансирование!C8)</f>
        <v>0</v>
      </c>
      <c r="I8" s="45">
        <f>SUMIFS('План ремонта МУН 2025'!$AE:$AE,'План ремонта МУН 2025'!$L:$L,"субсидия",'План ремонта МУН 2025'!$B:$B,Финансирование!C8)</f>
        <v>0</v>
      </c>
      <c r="J8" s="45">
        <f t="shared" si="2"/>
        <v>0</v>
      </c>
      <c r="K8" s="45">
        <f t="shared" si="3"/>
        <v>123548000</v>
      </c>
      <c r="L8" s="45">
        <f t="shared" si="4"/>
        <v>49929460</v>
      </c>
      <c r="M8" s="45">
        <f t="shared" si="5"/>
        <v>173477460</v>
      </c>
    </row>
    <row r="9" spans="2:13" ht="47.25" x14ac:dyDescent="0.25">
      <c r="B9" s="46">
        <v>6</v>
      </c>
      <c r="C9" s="44" t="s">
        <v>516</v>
      </c>
      <c r="D9" s="44" t="s">
        <v>519</v>
      </c>
      <c r="E9" s="49">
        <v>329507000</v>
      </c>
      <c r="F9" s="49">
        <v>0</v>
      </c>
      <c r="G9" s="45">
        <f t="shared" si="1"/>
        <v>329507000</v>
      </c>
      <c r="H9" s="45">
        <f>SUMIFS('План ремонта МУН 2025'!$AE:$AE,'План ремонта МУН 2025'!$L:$L,"дотация",'План ремонта МУН 2025'!$B:$B,Финансирование!C9)</f>
        <v>0</v>
      </c>
      <c r="I9" s="45">
        <f>SUMIFS('План ремонта МУН 2025'!$AE:$AE,'План ремонта МУН 2025'!$L:$L,"субсидия",'План ремонта МУН 2025'!$B:$B,Финансирование!C9)</f>
        <v>0</v>
      </c>
      <c r="J9" s="45">
        <f t="shared" si="2"/>
        <v>0</v>
      </c>
      <c r="K9" s="45">
        <f t="shared" si="3"/>
        <v>329507000</v>
      </c>
      <c r="L9" s="45">
        <f t="shared" si="4"/>
        <v>0</v>
      </c>
      <c r="M9" s="45">
        <f t="shared" si="5"/>
        <v>329507000</v>
      </c>
    </row>
    <row r="10" spans="2:13" ht="31.5" x14ac:dyDescent="0.25">
      <c r="B10" s="46">
        <v>7</v>
      </c>
      <c r="C10" s="44" t="s">
        <v>33</v>
      </c>
      <c r="D10" s="44" t="s">
        <v>91</v>
      </c>
      <c r="E10" s="49">
        <v>1779000</v>
      </c>
      <c r="F10" s="49">
        <v>0</v>
      </c>
      <c r="G10" s="45">
        <f t="shared" si="1"/>
        <v>1779000</v>
      </c>
      <c r="H10" s="45">
        <f>SUMIFS('План ремонта МУН 2025'!$AE:$AE,'План ремонта МУН 2025'!$L:$L,"дотация",'План ремонта МУН 2025'!$B:$B,Финансирование!C10)</f>
        <v>0</v>
      </c>
      <c r="I10" s="45">
        <f>SUMIFS('План ремонта МУН 2025'!$AE:$AE,'План ремонта МУН 2025'!$L:$L,"субсидия",'План ремонта МУН 2025'!$B:$B,Финансирование!C10)</f>
        <v>0</v>
      </c>
      <c r="J10" s="45">
        <f t="shared" si="2"/>
        <v>0</v>
      </c>
      <c r="K10" s="45">
        <f t="shared" si="3"/>
        <v>1779000</v>
      </c>
      <c r="L10" s="45">
        <f t="shared" si="4"/>
        <v>0</v>
      </c>
      <c r="M10" s="45">
        <f t="shared" si="5"/>
        <v>1779000</v>
      </c>
    </row>
    <row r="11" spans="2:13" ht="47.25" x14ac:dyDescent="0.25">
      <c r="B11" s="46">
        <v>8</v>
      </c>
      <c r="C11" s="44" t="s">
        <v>34</v>
      </c>
      <c r="D11" s="44" t="s">
        <v>519</v>
      </c>
      <c r="E11" s="49">
        <v>21623000</v>
      </c>
      <c r="F11" s="49">
        <v>0</v>
      </c>
      <c r="G11" s="45">
        <f t="shared" si="1"/>
        <v>21623000</v>
      </c>
      <c r="H11" s="45">
        <f>SUMIFS('План ремонта МУН 2025'!$AE:$AE,'План ремонта МУН 2025'!$L:$L,"дотация",'План ремонта МУН 2025'!$B:$B,Финансирование!C11)</f>
        <v>0</v>
      </c>
      <c r="I11" s="45">
        <f>SUMIFS('План ремонта МУН 2025'!$AE:$AE,'План ремонта МУН 2025'!$L:$L,"субсидия",'План ремонта МУН 2025'!$B:$B,Финансирование!C11)</f>
        <v>0</v>
      </c>
      <c r="J11" s="45">
        <f t="shared" si="2"/>
        <v>0</v>
      </c>
      <c r="K11" s="45">
        <f t="shared" si="3"/>
        <v>21623000</v>
      </c>
      <c r="L11" s="45">
        <f t="shared" si="4"/>
        <v>0</v>
      </c>
      <c r="M11" s="45">
        <f t="shared" si="5"/>
        <v>21623000</v>
      </c>
    </row>
    <row r="12" spans="2:13" ht="31.5" x14ac:dyDescent="0.25">
      <c r="B12" s="46">
        <v>9</v>
      </c>
      <c r="C12" s="44" t="s">
        <v>35</v>
      </c>
      <c r="D12" s="44" t="s">
        <v>89</v>
      </c>
      <c r="E12" s="49">
        <v>233303000</v>
      </c>
      <c r="F12" s="49">
        <v>0</v>
      </c>
      <c r="G12" s="45">
        <f t="shared" si="1"/>
        <v>233303000</v>
      </c>
      <c r="H12" s="45">
        <f>SUMIFS('План ремонта МУН 2025'!$AE:$AE,'План ремонта МУН 2025'!$L:$L,"дотация",'План ремонта МУН 2025'!$B:$B,Финансирование!C12)</f>
        <v>0</v>
      </c>
      <c r="I12" s="45">
        <f>SUMIFS('План ремонта МУН 2025'!$AE:$AE,'План ремонта МУН 2025'!$L:$L,"субсидия",'План ремонта МУН 2025'!$B:$B,Финансирование!C12)</f>
        <v>0</v>
      </c>
      <c r="J12" s="45">
        <f t="shared" si="2"/>
        <v>0</v>
      </c>
      <c r="K12" s="45">
        <f t="shared" si="3"/>
        <v>233303000</v>
      </c>
      <c r="L12" s="45">
        <f t="shared" si="4"/>
        <v>0</v>
      </c>
      <c r="M12" s="45">
        <f t="shared" si="5"/>
        <v>233303000</v>
      </c>
    </row>
    <row r="13" spans="2:13" ht="31.5" x14ac:dyDescent="0.25">
      <c r="B13" s="46">
        <v>10</v>
      </c>
      <c r="C13" s="44" t="s">
        <v>36</v>
      </c>
      <c r="D13" s="44" t="s">
        <v>518</v>
      </c>
      <c r="E13" s="49">
        <v>59563000</v>
      </c>
      <c r="F13" s="49">
        <v>0</v>
      </c>
      <c r="G13" s="45">
        <f t="shared" si="1"/>
        <v>59563000</v>
      </c>
      <c r="H13" s="45">
        <f>SUMIFS('План ремонта МУН 2025'!$AE:$AE,'План ремонта МУН 2025'!$L:$L,"дотация",'План ремонта МУН 2025'!$B:$B,Финансирование!C13)</f>
        <v>0</v>
      </c>
      <c r="I13" s="45">
        <f>SUMIFS('План ремонта МУН 2025'!$AE:$AE,'План ремонта МУН 2025'!$L:$L,"субсидия",'План ремонта МУН 2025'!$B:$B,Финансирование!C13)</f>
        <v>0</v>
      </c>
      <c r="J13" s="45">
        <f t="shared" si="2"/>
        <v>0</v>
      </c>
      <c r="K13" s="45">
        <f t="shared" si="3"/>
        <v>59563000</v>
      </c>
      <c r="L13" s="45">
        <f t="shared" si="4"/>
        <v>0</v>
      </c>
      <c r="M13" s="45">
        <f t="shared" si="5"/>
        <v>59563000</v>
      </c>
    </row>
    <row r="14" spans="2:13" ht="31.5" x14ac:dyDescent="0.25">
      <c r="B14" s="46">
        <v>11</v>
      </c>
      <c r="C14" s="44" t="s">
        <v>37</v>
      </c>
      <c r="D14" s="44" t="s">
        <v>90</v>
      </c>
      <c r="E14" s="49">
        <v>261342000</v>
      </c>
      <c r="F14" s="49">
        <v>0</v>
      </c>
      <c r="G14" s="45">
        <f t="shared" si="1"/>
        <v>261342000</v>
      </c>
      <c r="H14" s="45">
        <f>SUMIFS('План ремонта МУН 2025'!$AE:$AE,'План ремонта МУН 2025'!$L:$L,"дотация",'План ремонта МУН 2025'!$B:$B,Финансирование!C14)</f>
        <v>0</v>
      </c>
      <c r="I14" s="45">
        <f>SUMIFS('План ремонта МУН 2025'!$AE:$AE,'План ремонта МУН 2025'!$L:$L,"субсидия",'План ремонта МУН 2025'!$B:$B,Финансирование!C14)</f>
        <v>0</v>
      </c>
      <c r="J14" s="45">
        <f t="shared" si="2"/>
        <v>0</v>
      </c>
      <c r="K14" s="45">
        <f t="shared" si="3"/>
        <v>261342000</v>
      </c>
      <c r="L14" s="45">
        <f t="shared" si="4"/>
        <v>0</v>
      </c>
      <c r="M14" s="45">
        <f t="shared" si="5"/>
        <v>261342000</v>
      </c>
    </row>
    <row r="15" spans="2:13" ht="31.5" x14ac:dyDescent="0.25">
      <c r="B15" s="46">
        <v>12</v>
      </c>
      <c r="C15" s="44" t="s">
        <v>57</v>
      </c>
      <c r="D15" s="44" t="s">
        <v>89</v>
      </c>
      <c r="E15" s="49">
        <v>53357000</v>
      </c>
      <c r="F15" s="49">
        <v>65975000</v>
      </c>
      <c r="G15" s="45">
        <f t="shared" si="1"/>
        <v>119332000</v>
      </c>
      <c r="H15" s="45">
        <f>SUMIFS('План ремонта МУН 2025'!$AE:$AE,'План ремонта МУН 2025'!$L:$L,"дотация",'План ремонта МУН 2025'!$B:$B,Финансирование!C15)</f>
        <v>0</v>
      </c>
      <c r="I15" s="45">
        <f>SUMIFS('План ремонта МУН 2025'!$AE:$AE,'План ремонта МУН 2025'!$L:$L,"субсидия",'План ремонта МУН 2025'!$B:$B,Финансирование!C15)</f>
        <v>0</v>
      </c>
      <c r="J15" s="45">
        <f t="shared" si="2"/>
        <v>0</v>
      </c>
      <c r="K15" s="45">
        <f t="shared" si="3"/>
        <v>53357000</v>
      </c>
      <c r="L15" s="45">
        <f t="shared" si="4"/>
        <v>65975000</v>
      </c>
      <c r="M15" s="45">
        <f t="shared" si="5"/>
        <v>119332000</v>
      </c>
    </row>
    <row r="16" spans="2:13" ht="31.5" x14ac:dyDescent="0.25">
      <c r="B16" s="46">
        <v>13</v>
      </c>
      <c r="C16" s="44" t="s">
        <v>38</v>
      </c>
      <c r="D16" s="44" t="s">
        <v>92</v>
      </c>
      <c r="E16" s="49">
        <v>119300000</v>
      </c>
      <c r="F16" s="49">
        <v>134430000</v>
      </c>
      <c r="G16" s="45">
        <f t="shared" si="1"/>
        <v>253730000</v>
      </c>
      <c r="H16" s="45">
        <f>SUMIFS('План ремонта МУН 2025'!$AE:$AE,'План ремонта МУН 2025'!$L:$L,"дотация",'План ремонта МУН 2025'!$B:$B,Финансирование!C16)</f>
        <v>95338753.189999998</v>
      </c>
      <c r="I16" s="45">
        <f>SUMIFS('План ремонта МУН 2025'!$AE:$AE,'План ремонта МУН 2025'!$L:$L,"субсидия",'План ремонта МУН 2025'!$B:$B,Финансирование!C16)</f>
        <v>136051000</v>
      </c>
      <c r="J16" s="45">
        <f t="shared" si="2"/>
        <v>231389753.19</v>
      </c>
      <c r="K16" s="45">
        <f t="shared" si="3"/>
        <v>23961246.810000002</v>
      </c>
      <c r="L16" s="45">
        <f t="shared" si="4"/>
        <v>-1621000</v>
      </c>
      <c r="M16" s="45">
        <f t="shared" si="5"/>
        <v>22340246.810000002</v>
      </c>
    </row>
    <row r="17" spans="2:13" ht="47.25" x14ac:dyDescent="0.25">
      <c r="B17" s="46">
        <v>14</v>
      </c>
      <c r="C17" s="44" t="s">
        <v>58</v>
      </c>
      <c r="D17" s="44" t="s">
        <v>519</v>
      </c>
      <c r="E17" s="49">
        <v>17624000</v>
      </c>
      <c r="F17" s="49">
        <v>41990250</v>
      </c>
      <c r="G17" s="45">
        <f t="shared" si="1"/>
        <v>59614250</v>
      </c>
      <c r="H17" s="45">
        <f>SUMIFS('План ремонта МУН 2025'!$AE:$AE,'План ремонта МУН 2025'!$L:$L,"дотация",'План ремонта МУН 2025'!$B:$B,Финансирование!C17)</f>
        <v>0</v>
      </c>
      <c r="I17" s="45">
        <f>SUMIFS('План ремонта МУН 2025'!$AE:$AE,'План ремонта МУН 2025'!$L:$L,"субсидия",'План ремонта МУН 2025'!$B:$B,Финансирование!C17)</f>
        <v>0</v>
      </c>
      <c r="J17" s="45">
        <f t="shared" si="2"/>
        <v>0</v>
      </c>
      <c r="K17" s="45">
        <f t="shared" si="3"/>
        <v>17624000</v>
      </c>
      <c r="L17" s="45">
        <f t="shared" si="4"/>
        <v>41990250</v>
      </c>
      <c r="M17" s="45">
        <f t="shared" si="5"/>
        <v>59614250</v>
      </c>
    </row>
    <row r="18" spans="2:13" ht="31.5" x14ac:dyDescent="0.25">
      <c r="B18" s="46">
        <v>15</v>
      </c>
      <c r="C18" s="44" t="s">
        <v>15</v>
      </c>
      <c r="D18" s="44" t="s">
        <v>91</v>
      </c>
      <c r="E18" s="49">
        <v>92584000</v>
      </c>
      <c r="F18" s="49">
        <v>59769730</v>
      </c>
      <c r="G18" s="45">
        <f t="shared" si="1"/>
        <v>152353730</v>
      </c>
      <c r="H18" s="45">
        <f>SUMIFS('План ремонта МУН 2025'!$AE:$AE,'План ремонта МУН 2025'!$L:$L,"дотация",'План ремонта МУН 2025'!$B:$B,Финансирование!C18)</f>
        <v>0</v>
      </c>
      <c r="I18" s="45">
        <f>SUMIFS('План ремонта МУН 2025'!$AE:$AE,'План ремонта МУН 2025'!$L:$L,"субсидия",'План ремонта МУН 2025'!$B:$B,Финансирование!C18)</f>
        <v>0</v>
      </c>
      <c r="J18" s="45">
        <f t="shared" si="2"/>
        <v>0</v>
      </c>
      <c r="K18" s="45">
        <f t="shared" si="3"/>
        <v>92584000</v>
      </c>
      <c r="L18" s="45">
        <f t="shared" si="4"/>
        <v>59769730</v>
      </c>
      <c r="M18" s="45">
        <f t="shared" si="5"/>
        <v>152353730</v>
      </c>
    </row>
    <row r="19" spans="2:13" ht="31.5" x14ac:dyDescent="0.25">
      <c r="B19" s="46">
        <v>16</v>
      </c>
      <c r="C19" s="44" t="s">
        <v>39</v>
      </c>
      <c r="D19" s="44" t="s">
        <v>40</v>
      </c>
      <c r="E19" s="49">
        <v>244562000</v>
      </c>
      <c r="F19" s="49">
        <v>5500000</v>
      </c>
      <c r="G19" s="45">
        <f t="shared" si="1"/>
        <v>250062000</v>
      </c>
      <c r="H19" s="45">
        <f>SUMIFS('План ремонта МУН 2025'!$AE:$AE,'План ремонта МУН 2025'!$L:$L,"дотация",'План ремонта МУН 2025'!$B:$B,Финансирование!C19)</f>
        <v>0</v>
      </c>
      <c r="I19" s="45">
        <f>SUMIFS('План ремонта МУН 2025'!$AE:$AE,'План ремонта МУН 2025'!$L:$L,"субсидия",'План ремонта МУН 2025'!$B:$B,Финансирование!C19)</f>
        <v>0</v>
      </c>
      <c r="J19" s="45">
        <f t="shared" si="2"/>
        <v>0</v>
      </c>
      <c r="K19" s="45">
        <f t="shared" si="3"/>
        <v>244562000</v>
      </c>
      <c r="L19" s="45">
        <f t="shared" si="4"/>
        <v>5500000</v>
      </c>
      <c r="M19" s="45">
        <f t="shared" si="5"/>
        <v>250062000</v>
      </c>
    </row>
    <row r="20" spans="2:13" ht="31.5" x14ac:dyDescent="0.25">
      <c r="B20" s="46">
        <v>17</v>
      </c>
      <c r="C20" s="44" t="s">
        <v>22</v>
      </c>
      <c r="D20" s="44" t="s">
        <v>91</v>
      </c>
      <c r="E20" s="49">
        <v>157553000</v>
      </c>
      <c r="F20" s="49">
        <v>0</v>
      </c>
      <c r="G20" s="45">
        <f t="shared" si="1"/>
        <v>157553000</v>
      </c>
      <c r="H20" s="45">
        <f>SUMIFS('План ремонта МУН 2025'!$AE:$AE,'План ремонта МУН 2025'!$L:$L,"дотация",'План ремонта МУН 2025'!$B:$B,Финансирование!C20)</f>
        <v>0</v>
      </c>
      <c r="I20" s="45">
        <f>SUMIFS('План ремонта МУН 2025'!$AE:$AE,'План ремонта МУН 2025'!$L:$L,"субсидия",'План ремонта МУН 2025'!$B:$B,Финансирование!C20)</f>
        <v>0</v>
      </c>
      <c r="J20" s="45">
        <f t="shared" si="2"/>
        <v>0</v>
      </c>
      <c r="K20" s="45">
        <f t="shared" si="3"/>
        <v>157553000</v>
      </c>
      <c r="L20" s="45">
        <f t="shared" si="4"/>
        <v>0</v>
      </c>
      <c r="M20" s="45">
        <f t="shared" si="5"/>
        <v>157553000</v>
      </c>
    </row>
    <row r="21" spans="2:13" ht="31.5" x14ac:dyDescent="0.25">
      <c r="B21" s="46">
        <v>18</v>
      </c>
      <c r="C21" s="44" t="s">
        <v>65</v>
      </c>
      <c r="D21" s="44" t="s">
        <v>90</v>
      </c>
      <c r="E21" s="49">
        <v>245604000</v>
      </c>
      <c r="F21" s="49">
        <v>25000000</v>
      </c>
      <c r="G21" s="45">
        <f t="shared" si="1"/>
        <v>270604000</v>
      </c>
      <c r="H21" s="45">
        <f>SUMIFS('План ремонта МУН 2025'!$AE:$AE,'План ремонта МУН 2025'!$L:$L,"дотация",'План ремонта МУН 2025'!$B:$B,Финансирование!C21)</f>
        <v>0</v>
      </c>
      <c r="I21" s="45">
        <f>SUMIFS('План ремонта МУН 2025'!$AE:$AE,'План ремонта МУН 2025'!$L:$L,"субсидия",'План ремонта МУН 2025'!$B:$B,Финансирование!C21)</f>
        <v>0</v>
      </c>
      <c r="J21" s="45">
        <f t="shared" si="2"/>
        <v>0</v>
      </c>
      <c r="K21" s="45">
        <f t="shared" si="3"/>
        <v>245604000</v>
      </c>
      <c r="L21" s="45">
        <f t="shared" si="4"/>
        <v>25000000</v>
      </c>
      <c r="M21" s="45">
        <f t="shared" si="5"/>
        <v>270604000</v>
      </c>
    </row>
    <row r="22" spans="2:13" ht="47.25" x14ac:dyDescent="0.25">
      <c r="B22" s="46">
        <v>19</v>
      </c>
      <c r="C22" s="44" t="s">
        <v>56</v>
      </c>
      <c r="D22" s="44" t="s">
        <v>519</v>
      </c>
      <c r="E22" s="49">
        <v>291604000</v>
      </c>
      <c r="F22" s="49">
        <v>120000000</v>
      </c>
      <c r="G22" s="45">
        <f t="shared" si="1"/>
        <v>411604000</v>
      </c>
      <c r="H22" s="45">
        <f>SUMIFS('План ремонта МУН 2025'!$AE:$AE,'План ремонта МУН 2025'!$L:$L,"дотация",'План ремонта МУН 2025'!$B:$B,Финансирование!C22)</f>
        <v>0</v>
      </c>
      <c r="I22" s="45">
        <f>SUMIFS('План ремонта МУН 2025'!$AE:$AE,'План ремонта МУН 2025'!$L:$L,"субсидия",'План ремонта МУН 2025'!$B:$B,Финансирование!C22)</f>
        <v>0</v>
      </c>
      <c r="J22" s="45">
        <f t="shared" si="2"/>
        <v>0</v>
      </c>
      <c r="K22" s="45">
        <f t="shared" si="3"/>
        <v>291604000</v>
      </c>
      <c r="L22" s="45">
        <f t="shared" si="4"/>
        <v>120000000</v>
      </c>
      <c r="M22" s="45">
        <f t="shared" si="5"/>
        <v>411604000</v>
      </c>
    </row>
    <row r="23" spans="2:13" ht="31.5" x14ac:dyDescent="0.25">
      <c r="B23" s="46">
        <v>20</v>
      </c>
      <c r="C23" s="44" t="s">
        <v>75</v>
      </c>
      <c r="D23" s="44" t="s">
        <v>518</v>
      </c>
      <c r="E23" s="49">
        <v>78536000</v>
      </c>
      <c r="F23" s="49">
        <v>214820000</v>
      </c>
      <c r="G23" s="45">
        <f t="shared" si="1"/>
        <v>293356000</v>
      </c>
      <c r="H23" s="45">
        <f>SUMIFS('План ремонта МУН 2025'!$AE:$AE,'План ремонта МУН 2025'!$L:$L,"дотация",'План ремонта МУН 2025'!$B:$B,Финансирование!C23)</f>
        <v>0</v>
      </c>
      <c r="I23" s="45">
        <f>SUMIFS('План ремонта МУН 2025'!$AE:$AE,'План ремонта МУН 2025'!$L:$L,"субсидия",'План ремонта МУН 2025'!$B:$B,Финансирование!C23)</f>
        <v>0</v>
      </c>
      <c r="J23" s="45">
        <f t="shared" si="2"/>
        <v>0</v>
      </c>
      <c r="K23" s="45">
        <f t="shared" si="3"/>
        <v>78536000</v>
      </c>
      <c r="L23" s="45">
        <f t="shared" si="4"/>
        <v>214820000</v>
      </c>
      <c r="M23" s="45">
        <f t="shared" si="5"/>
        <v>293356000</v>
      </c>
    </row>
    <row r="24" spans="2:13" ht="47.25" x14ac:dyDescent="0.25">
      <c r="B24" s="46">
        <v>21</v>
      </c>
      <c r="C24" s="44" t="s">
        <v>71</v>
      </c>
      <c r="D24" s="44" t="s">
        <v>519</v>
      </c>
      <c r="E24" s="49">
        <v>9360000</v>
      </c>
      <c r="F24" s="49">
        <v>46000000</v>
      </c>
      <c r="G24" s="45">
        <f t="shared" si="1"/>
        <v>55360000</v>
      </c>
      <c r="H24" s="45">
        <f>SUMIFS('План ремонта МУН 2025'!$AE:$AE,'План ремонта МУН 2025'!$L:$L,"дотация",'План ремонта МУН 2025'!$B:$B,Финансирование!C24)</f>
        <v>0</v>
      </c>
      <c r="I24" s="45">
        <f>SUMIFS('План ремонта МУН 2025'!$AE:$AE,'План ремонта МУН 2025'!$L:$L,"субсидия",'План ремонта МУН 2025'!$B:$B,Финансирование!C24)</f>
        <v>0</v>
      </c>
      <c r="J24" s="45">
        <f t="shared" si="2"/>
        <v>0</v>
      </c>
      <c r="K24" s="45">
        <f t="shared" si="3"/>
        <v>9360000</v>
      </c>
      <c r="L24" s="45">
        <f t="shared" si="4"/>
        <v>46000000</v>
      </c>
      <c r="M24" s="45">
        <f t="shared" si="5"/>
        <v>55360000</v>
      </c>
    </row>
    <row r="25" spans="2:13" ht="31.5" x14ac:dyDescent="0.25">
      <c r="B25" s="46">
        <v>22</v>
      </c>
      <c r="C25" s="44" t="s">
        <v>41</v>
      </c>
      <c r="D25" s="44" t="s">
        <v>40</v>
      </c>
      <c r="E25" s="49">
        <v>127914000</v>
      </c>
      <c r="F25" s="49">
        <v>70000000</v>
      </c>
      <c r="G25" s="45">
        <f t="shared" si="1"/>
        <v>197914000</v>
      </c>
      <c r="H25" s="45">
        <f>SUMIFS('План ремонта МУН 2025'!$AE:$AE,'План ремонта МУН 2025'!$L:$L,"дотация",'План ремонта МУН 2025'!$B:$B,Финансирование!C25)</f>
        <v>130316103.39999999</v>
      </c>
      <c r="I25" s="45">
        <f>SUMIFS('План ремонта МУН 2025'!$AE:$AE,'План ремонта МУН 2025'!$L:$L,"субсидия",'План ремонта МУН 2025'!$B:$B,Финансирование!C25)</f>
        <v>70000000</v>
      </c>
      <c r="J25" s="45">
        <f t="shared" si="2"/>
        <v>200316103.39999998</v>
      </c>
      <c r="K25" s="45">
        <f t="shared" si="3"/>
        <v>-2402103.3999999911</v>
      </c>
      <c r="L25" s="45">
        <f t="shared" si="4"/>
        <v>0</v>
      </c>
      <c r="M25" s="45">
        <f t="shared" si="5"/>
        <v>-2402103.3999999911</v>
      </c>
    </row>
    <row r="26" spans="2:13" ht="31.5" x14ac:dyDescent="0.25">
      <c r="B26" s="46">
        <v>23</v>
      </c>
      <c r="C26" s="44" t="s">
        <v>62</v>
      </c>
      <c r="D26" s="44" t="s">
        <v>91</v>
      </c>
      <c r="E26" s="49">
        <v>17230000</v>
      </c>
      <c r="F26" s="49">
        <v>0</v>
      </c>
      <c r="G26" s="45">
        <f t="shared" si="1"/>
        <v>17230000</v>
      </c>
      <c r="H26" s="45">
        <f>SUMIFS('План ремонта МУН 2025'!$AE:$AE,'План ремонта МУН 2025'!$L:$L,"дотация",'План ремонта МУН 2025'!$B:$B,Финансирование!C26)</f>
        <v>0</v>
      </c>
      <c r="I26" s="45">
        <f>SUMIFS('План ремонта МУН 2025'!$AE:$AE,'План ремонта МУН 2025'!$L:$L,"субсидия",'План ремонта МУН 2025'!$B:$B,Финансирование!C26)</f>
        <v>0</v>
      </c>
      <c r="J26" s="45">
        <f t="shared" si="2"/>
        <v>0</v>
      </c>
      <c r="K26" s="45">
        <f t="shared" si="3"/>
        <v>17230000</v>
      </c>
      <c r="L26" s="45">
        <f t="shared" si="4"/>
        <v>0</v>
      </c>
      <c r="M26" s="45">
        <f t="shared" si="5"/>
        <v>17230000</v>
      </c>
    </row>
    <row r="27" spans="2:13" ht="31.5" x14ac:dyDescent="0.25">
      <c r="B27" s="46">
        <v>24</v>
      </c>
      <c r="C27" s="44" t="s">
        <v>55</v>
      </c>
      <c r="D27" s="44" t="s">
        <v>83</v>
      </c>
      <c r="E27" s="49">
        <v>144207000</v>
      </c>
      <c r="F27" s="49">
        <v>0</v>
      </c>
      <c r="G27" s="45">
        <f t="shared" si="1"/>
        <v>144207000</v>
      </c>
      <c r="H27" s="45">
        <f>SUMIFS('План ремонта МУН 2025'!$AE:$AE,'План ремонта МУН 2025'!$L:$L,"дотация",'План ремонта МУН 2025'!$B:$B,Финансирование!C27)</f>
        <v>0</v>
      </c>
      <c r="I27" s="45">
        <f>SUMIFS('План ремонта МУН 2025'!$AE:$AE,'План ремонта МУН 2025'!$L:$L,"субсидия",'План ремонта МУН 2025'!$B:$B,Финансирование!C27)</f>
        <v>0</v>
      </c>
      <c r="J27" s="45">
        <f t="shared" si="2"/>
        <v>0</v>
      </c>
      <c r="K27" s="45">
        <f t="shared" si="3"/>
        <v>144207000</v>
      </c>
      <c r="L27" s="45">
        <f t="shared" si="4"/>
        <v>0</v>
      </c>
      <c r="M27" s="45">
        <f t="shared" si="5"/>
        <v>144207000</v>
      </c>
    </row>
    <row r="28" spans="2:13" ht="31.5" x14ac:dyDescent="0.25">
      <c r="B28" s="46">
        <v>25</v>
      </c>
      <c r="C28" s="44" t="s">
        <v>73</v>
      </c>
      <c r="D28" s="44" t="s">
        <v>518</v>
      </c>
      <c r="E28" s="49">
        <v>30447000</v>
      </c>
      <c r="F28" s="49">
        <v>58770000</v>
      </c>
      <c r="G28" s="45">
        <f t="shared" si="1"/>
        <v>89217000</v>
      </c>
      <c r="H28" s="45">
        <f>SUMIFS('План ремонта МУН 2025'!$AE:$AE,'План ремонта МУН 2025'!$L:$L,"дотация",'План ремонта МУН 2025'!$B:$B,Финансирование!C28)</f>
        <v>0</v>
      </c>
      <c r="I28" s="45">
        <f>SUMIFS('План ремонта МУН 2025'!$AE:$AE,'План ремонта МУН 2025'!$L:$L,"субсидия",'План ремонта МУН 2025'!$B:$B,Финансирование!C28)</f>
        <v>0</v>
      </c>
      <c r="J28" s="45">
        <f t="shared" si="2"/>
        <v>0</v>
      </c>
      <c r="K28" s="45">
        <f t="shared" si="3"/>
        <v>30447000</v>
      </c>
      <c r="L28" s="45">
        <f t="shared" si="4"/>
        <v>58770000</v>
      </c>
      <c r="M28" s="45">
        <f t="shared" si="5"/>
        <v>89217000</v>
      </c>
    </row>
    <row r="29" spans="2:13" ht="31.5" x14ac:dyDescent="0.25">
      <c r="B29" s="46">
        <v>26</v>
      </c>
      <c r="C29" s="44" t="s">
        <v>42</v>
      </c>
      <c r="D29" s="44" t="s">
        <v>518</v>
      </c>
      <c r="E29" s="49">
        <v>52361000</v>
      </c>
      <c r="F29" s="49">
        <v>119300000</v>
      </c>
      <c r="G29" s="45">
        <f t="shared" si="1"/>
        <v>171661000</v>
      </c>
      <c r="H29" s="45">
        <f>SUMIFS('План ремонта МУН 2025'!$AE:$AE,'План ремонта МУН 2025'!$L:$L,"дотация",'План ремонта МУН 2025'!$B:$B,Финансирование!C29)</f>
        <v>0</v>
      </c>
      <c r="I29" s="45">
        <f>SUMIFS('План ремонта МУН 2025'!$AE:$AE,'План ремонта МУН 2025'!$L:$L,"субсидия",'План ремонта МУН 2025'!$B:$B,Финансирование!C29)</f>
        <v>0</v>
      </c>
      <c r="J29" s="45">
        <f t="shared" si="2"/>
        <v>0</v>
      </c>
      <c r="K29" s="45">
        <f t="shared" si="3"/>
        <v>52361000</v>
      </c>
      <c r="L29" s="45">
        <f t="shared" si="4"/>
        <v>119300000</v>
      </c>
      <c r="M29" s="45">
        <f t="shared" si="5"/>
        <v>171661000</v>
      </c>
    </row>
    <row r="30" spans="2:13" ht="31.5" x14ac:dyDescent="0.25">
      <c r="B30" s="46">
        <v>27</v>
      </c>
      <c r="C30" s="44" t="s">
        <v>67</v>
      </c>
      <c r="D30" s="44" t="s">
        <v>90</v>
      </c>
      <c r="E30" s="49">
        <v>48689000</v>
      </c>
      <c r="F30" s="49">
        <v>29451800</v>
      </c>
      <c r="G30" s="45">
        <f t="shared" si="1"/>
        <v>78140800</v>
      </c>
      <c r="H30" s="45">
        <f>SUMIFS('План ремонта МУН 2025'!$AE:$AE,'План ремонта МУН 2025'!$L:$L,"дотация",'План ремонта МУН 2025'!$B:$B,Финансирование!C30)</f>
        <v>0</v>
      </c>
      <c r="I30" s="45">
        <f>SUMIFS('План ремонта МУН 2025'!$AE:$AE,'План ремонта МУН 2025'!$L:$L,"субсидия",'План ремонта МУН 2025'!$B:$B,Финансирование!C30)</f>
        <v>0</v>
      </c>
      <c r="J30" s="45">
        <f t="shared" si="2"/>
        <v>0</v>
      </c>
      <c r="K30" s="45">
        <f t="shared" si="3"/>
        <v>48689000</v>
      </c>
      <c r="L30" s="45">
        <f t="shared" si="4"/>
        <v>29451800</v>
      </c>
      <c r="M30" s="45">
        <f t="shared" si="5"/>
        <v>78140800</v>
      </c>
    </row>
    <row r="31" spans="2:13" ht="31.5" x14ac:dyDescent="0.25">
      <c r="B31" s="46">
        <v>28</v>
      </c>
      <c r="C31" s="44" t="s">
        <v>24</v>
      </c>
      <c r="D31" s="44" t="s">
        <v>91</v>
      </c>
      <c r="E31" s="49">
        <v>56600000</v>
      </c>
      <c r="F31" s="49">
        <v>25735920</v>
      </c>
      <c r="G31" s="45">
        <f t="shared" si="1"/>
        <v>82335920</v>
      </c>
      <c r="H31" s="45">
        <f>SUMIFS('План ремонта МУН 2025'!$AE:$AE,'План ремонта МУН 2025'!$L:$L,"дотация",'План ремонта МУН 2025'!$B:$B,Финансирование!C31)</f>
        <v>0</v>
      </c>
      <c r="I31" s="45">
        <f>SUMIFS('План ремонта МУН 2025'!$AE:$AE,'План ремонта МУН 2025'!$L:$L,"субсидия",'План ремонта МУН 2025'!$B:$B,Финансирование!C31)</f>
        <v>0</v>
      </c>
      <c r="J31" s="45">
        <f t="shared" si="2"/>
        <v>0</v>
      </c>
      <c r="K31" s="45">
        <f t="shared" si="3"/>
        <v>56600000</v>
      </c>
      <c r="L31" s="45">
        <f t="shared" si="4"/>
        <v>25735920</v>
      </c>
      <c r="M31" s="45">
        <f t="shared" si="5"/>
        <v>82335920</v>
      </c>
    </row>
    <row r="32" spans="2:13" ht="47.25" x14ac:dyDescent="0.25">
      <c r="B32" s="46">
        <v>29</v>
      </c>
      <c r="C32" s="44" t="s">
        <v>43</v>
      </c>
      <c r="D32" s="44" t="s">
        <v>519</v>
      </c>
      <c r="E32" s="49">
        <v>24903000</v>
      </c>
      <c r="F32" s="49">
        <v>0</v>
      </c>
      <c r="G32" s="45">
        <f t="shared" si="1"/>
        <v>24903000</v>
      </c>
      <c r="H32" s="45">
        <f>SUMIFS('План ремонта МУН 2025'!$AE:$AE,'План ремонта МУН 2025'!$L:$L,"дотация",'План ремонта МУН 2025'!$B:$B,Финансирование!C32)</f>
        <v>0</v>
      </c>
      <c r="I32" s="45">
        <f>SUMIFS('План ремонта МУН 2025'!$AE:$AE,'План ремонта МУН 2025'!$L:$L,"субсидия",'План ремонта МУН 2025'!$B:$B,Финансирование!C32)</f>
        <v>0</v>
      </c>
      <c r="J32" s="45">
        <f t="shared" si="2"/>
        <v>0</v>
      </c>
      <c r="K32" s="45">
        <f t="shared" si="3"/>
        <v>24903000</v>
      </c>
      <c r="L32" s="45">
        <f t="shared" si="4"/>
        <v>0</v>
      </c>
      <c r="M32" s="45">
        <f t="shared" si="5"/>
        <v>24903000</v>
      </c>
    </row>
    <row r="33" spans="2:13" ht="47.25" x14ac:dyDescent="0.25">
      <c r="B33" s="46">
        <v>30</v>
      </c>
      <c r="C33" s="44" t="s">
        <v>44</v>
      </c>
      <c r="D33" s="44" t="s">
        <v>519</v>
      </c>
      <c r="E33" s="49">
        <v>148289000</v>
      </c>
      <c r="F33" s="49">
        <v>49500000</v>
      </c>
      <c r="G33" s="45">
        <f t="shared" si="1"/>
        <v>197789000</v>
      </c>
      <c r="H33" s="45">
        <f>SUMIFS('План ремонта МУН 2025'!$AE:$AE,'План ремонта МУН 2025'!$L:$L,"дотация",'План ремонта МУН 2025'!$B:$B,Финансирование!C33)</f>
        <v>0</v>
      </c>
      <c r="I33" s="45">
        <f>SUMIFS('План ремонта МУН 2025'!$AE:$AE,'План ремонта МУН 2025'!$L:$L,"субсидия",'План ремонта МУН 2025'!$B:$B,Финансирование!C33)</f>
        <v>0</v>
      </c>
      <c r="J33" s="45">
        <f t="shared" si="2"/>
        <v>0</v>
      </c>
      <c r="K33" s="45">
        <f t="shared" si="3"/>
        <v>148289000</v>
      </c>
      <c r="L33" s="45">
        <f t="shared" si="4"/>
        <v>49500000</v>
      </c>
      <c r="M33" s="45">
        <f t="shared" si="5"/>
        <v>197789000</v>
      </c>
    </row>
    <row r="34" spans="2:13" ht="31.5" x14ac:dyDescent="0.25">
      <c r="B34" s="46">
        <v>31</v>
      </c>
      <c r="C34" s="44" t="s">
        <v>25</v>
      </c>
      <c r="D34" s="44" t="s">
        <v>92</v>
      </c>
      <c r="E34" s="49">
        <v>85237000</v>
      </c>
      <c r="F34" s="49">
        <v>0</v>
      </c>
      <c r="G34" s="45">
        <f t="shared" si="1"/>
        <v>85237000</v>
      </c>
      <c r="H34" s="45">
        <f>SUMIFS('План ремонта МУН 2025'!$AE:$AE,'План ремонта МУН 2025'!$L:$L,"дотация",'План ремонта МУН 2025'!$B:$B,Финансирование!C34)</f>
        <v>85232406.959999993</v>
      </c>
      <c r="I34" s="45">
        <f>SUMIFS('План ремонта МУН 2025'!$AE:$AE,'План ремонта МУН 2025'!$L:$L,"субсидия",'План ремонта МУН 2025'!$B:$B,Финансирование!C34)</f>
        <v>0</v>
      </c>
      <c r="J34" s="45">
        <f t="shared" si="2"/>
        <v>85232406.959999993</v>
      </c>
      <c r="K34" s="45">
        <f t="shared" si="3"/>
        <v>4593.0400000065565</v>
      </c>
      <c r="L34" s="45">
        <f t="shared" si="4"/>
        <v>0</v>
      </c>
      <c r="M34" s="45">
        <f t="shared" si="5"/>
        <v>4593.0400000065565</v>
      </c>
    </row>
    <row r="35" spans="2:13" ht="31.5" x14ac:dyDescent="0.25">
      <c r="B35" s="46">
        <v>32</v>
      </c>
      <c r="C35" s="44" t="s">
        <v>45</v>
      </c>
      <c r="D35" s="44" t="s">
        <v>91</v>
      </c>
      <c r="E35" s="49">
        <v>220562000</v>
      </c>
      <c r="F35" s="49">
        <v>0</v>
      </c>
      <c r="G35" s="45">
        <f t="shared" si="1"/>
        <v>220562000</v>
      </c>
      <c r="H35" s="45">
        <f>SUMIFS('План ремонта МУН 2025'!$AE:$AE,'План ремонта МУН 2025'!$L:$L,"дотация",'План ремонта МУН 2025'!$B:$B,Финансирование!C35)</f>
        <v>0</v>
      </c>
      <c r="I35" s="45">
        <f>SUMIFS('План ремонта МУН 2025'!$AE:$AE,'План ремонта МУН 2025'!$L:$L,"субсидия",'План ремонта МУН 2025'!$B:$B,Финансирование!C35)</f>
        <v>0</v>
      </c>
      <c r="J35" s="45">
        <f t="shared" si="2"/>
        <v>0</v>
      </c>
      <c r="K35" s="45">
        <f t="shared" si="3"/>
        <v>220562000</v>
      </c>
      <c r="L35" s="45">
        <f t="shared" si="4"/>
        <v>0</v>
      </c>
      <c r="M35" s="45">
        <f t="shared" si="5"/>
        <v>220562000</v>
      </c>
    </row>
    <row r="36" spans="2:13" ht="31.5" x14ac:dyDescent="0.25">
      <c r="B36" s="46">
        <v>33</v>
      </c>
      <c r="C36" s="44" t="s">
        <v>26</v>
      </c>
      <c r="D36" s="44" t="s">
        <v>92</v>
      </c>
      <c r="E36" s="49">
        <v>351993000</v>
      </c>
      <c r="F36" s="49">
        <v>55020000</v>
      </c>
      <c r="G36" s="45">
        <f t="shared" si="1"/>
        <v>407013000</v>
      </c>
      <c r="H36" s="45">
        <f>SUMIFS('План ремонта МУН 2025'!$AE:$AE,'План ремонта МУН 2025'!$L:$L,"дотация",'План ремонта МУН 2025'!$B:$B,Финансирование!C36)</f>
        <v>350060378.95999998</v>
      </c>
      <c r="I36" s="45">
        <f>SUMIFS('План ремонта МУН 2025'!$AE:$AE,'План ремонта МУН 2025'!$L:$L,"субсидия",'План ремонта МУН 2025'!$B:$B,Финансирование!C36)</f>
        <v>78600000</v>
      </c>
      <c r="J36" s="45">
        <f t="shared" si="2"/>
        <v>428660378.95999998</v>
      </c>
      <c r="K36" s="45">
        <f t="shared" si="3"/>
        <v>1932621.0400000215</v>
      </c>
      <c r="L36" s="45">
        <f t="shared" si="4"/>
        <v>-23580000</v>
      </c>
      <c r="M36" s="45">
        <f t="shared" si="5"/>
        <v>-21647378.959999979</v>
      </c>
    </row>
    <row r="37" spans="2:13" ht="31.5" x14ac:dyDescent="0.25">
      <c r="B37" s="46">
        <v>34</v>
      </c>
      <c r="C37" s="44" t="s">
        <v>46</v>
      </c>
      <c r="D37" s="44" t="s">
        <v>518</v>
      </c>
      <c r="E37" s="49">
        <v>273505000</v>
      </c>
      <c r="F37" s="49">
        <v>59260000</v>
      </c>
      <c r="G37" s="45">
        <f t="shared" si="1"/>
        <v>332765000</v>
      </c>
      <c r="H37" s="45">
        <f>SUMIFS('План ремонта МУН 2025'!$AE:$AE,'План ремонта МУН 2025'!$L:$L,"дотация",'План ремонта МУН 2025'!$B:$B,Финансирование!C37)</f>
        <v>0</v>
      </c>
      <c r="I37" s="45">
        <f>SUMIFS('План ремонта МУН 2025'!$AE:$AE,'План ремонта МУН 2025'!$L:$L,"субсидия",'План ремонта МУН 2025'!$B:$B,Финансирование!C37)</f>
        <v>0</v>
      </c>
      <c r="J37" s="45">
        <f t="shared" si="2"/>
        <v>0</v>
      </c>
      <c r="K37" s="45">
        <f t="shared" si="3"/>
        <v>273505000</v>
      </c>
      <c r="L37" s="45">
        <f t="shared" si="4"/>
        <v>59260000</v>
      </c>
      <c r="M37" s="45">
        <f t="shared" si="5"/>
        <v>332765000</v>
      </c>
    </row>
    <row r="38" spans="2:13" ht="31.5" x14ac:dyDescent="0.25">
      <c r="B38" s="46">
        <v>35</v>
      </c>
      <c r="C38" s="44" t="s">
        <v>47</v>
      </c>
      <c r="D38" s="44" t="s">
        <v>92</v>
      </c>
      <c r="E38" s="49">
        <v>200896000</v>
      </c>
      <c r="F38" s="49">
        <v>0</v>
      </c>
      <c r="G38" s="45">
        <f t="shared" si="1"/>
        <v>200896000</v>
      </c>
      <c r="H38" s="45">
        <f>SUMIFS('План ремонта МУН 2025'!$AE:$AE,'План ремонта МУН 2025'!$L:$L,"дотация",'План ремонта МУН 2025'!$B:$B,Финансирование!C38)</f>
        <v>200896000</v>
      </c>
      <c r="I38" s="45">
        <f>SUMIFS('План ремонта МУН 2025'!$AE:$AE,'План ремонта МУН 2025'!$L:$L,"субсидия",'План ремонта МУН 2025'!$B:$B,Финансирование!C38)</f>
        <v>0</v>
      </c>
      <c r="J38" s="45">
        <f t="shared" si="2"/>
        <v>200896000</v>
      </c>
      <c r="K38" s="45">
        <f t="shared" si="3"/>
        <v>0</v>
      </c>
      <c r="L38" s="45">
        <f t="shared" si="4"/>
        <v>0</v>
      </c>
      <c r="M38" s="45">
        <f t="shared" si="5"/>
        <v>0</v>
      </c>
    </row>
    <row r="39" spans="2:13" ht="31.5" x14ac:dyDescent="0.25">
      <c r="B39" s="46">
        <v>36</v>
      </c>
      <c r="C39" s="44" t="s">
        <v>96</v>
      </c>
      <c r="D39" s="44" t="s">
        <v>83</v>
      </c>
      <c r="E39" s="49">
        <v>198903000</v>
      </c>
      <c r="F39" s="49">
        <v>0</v>
      </c>
      <c r="G39" s="45">
        <f t="shared" si="1"/>
        <v>198903000</v>
      </c>
      <c r="H39" s="45">
        <f>SUMIFS('План ремонта МУН 2025'!$AE:$AE,'План ремонта МУН 2025'!$L:$L,"дотация",'План ремонта МУН 2025'!$B:$B,Финансирование!C39)</f>
        <v>0</v>
      </c>
      <c r="I39" s="45">
        <f>SUMIFS('План ремонта МУН 2025'!$AE:$AE,'План ремонта МУН 2025'!$L:$L,"субсидия",'План ремонта МУН 2025'!$B:$B,Финансирование!C39)</f>
        <v>0</v>
      </c>
      <c r="J39" s="45">
        <f t="shared" si="2"/>
        <v>0</v>
      </c>
      <c r="K39" s="45">
        <f t="shared" si="3"/>
        <v>198903000</v>
      </c>
      <c r="L39" s="45">
        <f t="shared" si="4"/>
        <v>0</v>
      </c>
      <c r="M39" s="45">
        <f t="shared" si="5"/>
        <v>198903000</v>
      </c>
    </row>
    <row r="40" spans="2:13" ht="31.5" x14ac:dyDescent="0.25">
      <c r="B40" s="46">
        <v>37</v>
      </c>
      <c r="C40" s="44" t="s">
        <v>72</v>
      </c>
      <c r="D40" s="44" t="s">
        <v>83</v>
      </c>
      <c r="E40" s="49">
        <v>263110000</v>
      </c>
      <c r="F40" s="49">
        <v>0</v>
      </c>
      <c r="G40" s="45">
        <f t="shared" si="1"/>
        <v>263110000</v>
      </c>
      <c r="H40" s="45">
        <f>SUMIFS('План ремонта МУН 2025'!$AE:$AE,'План ремонта МУН 2025'!$L:$L,"дотация",'План ремонта МУН 2025'!$B:$B,Финансирование!C40)</f>
        <v>0</v>
      </c>
      <c r="I40" s="45">
        <f>SUMIFS('План ремонта МУН 2025'!$AE:$AE,'План ремонта МУН 2025'!$L:$L,"субсидия",'План ремонта МУН 2025'!$B:$B,Финансирование!C40)</f>
        <v>0</v>
      </c>
      <c r="J40" s="45">
        <f t="shared" si="2"/>
        <v>0</v>
      </c>
      <c r="K40" s="45">
        <f t="shared" si="3"/>
        <v>263110000</v>
      </c>
      <c r="L40" s="45">
        <f t="shared" si="4"/>
        <v>0</v>
      </c>
      <c r="M40" s="45">
        <f t="shared" si="5"/>
        <v>263110000</v>
      </c>
    </row>
    <row r="41" spans="2:13" ht="31.5" x14ac:dyDescent="0.25">
      <c r="B41" s="46">
        <v>38</v>
      </c>
      <c r="C41" s="44" t="s">
        <v>63</v>
      </c>
      <c r="D41" s="44" t="s">
        <v>91</v>
      </c>
      <c r="E41" s="49">
        <v>181871000</v>
      </c>
      <c r="F41" s="49">
        <v>50000000</v>
      </c>
      <c r="G41" s="45">
        <f t="shared" si="1"/>
        <v>231871000</v>
      </c>
      <c r="H41" s="45">
        <f>SUMIFS('План ремонта МУН 2025'!$AE:$AE,'План ремонта МУН 2025'!$L:$L,"дотация",'План ремонта МУН 2025'!$B:$B,Финансирование!C41)</f>
        <v>0</v>
      </c>
      <c r="I41" s="45">
        <f>SUMIFS('План ремонта МУН 2025'!$AE:$AE,'План ремонта МУН 2025'!$L:$L,"субсидия",'План ремонта МУН 2025'!$B:$B,Финансирование!C41)</f>
        <v>0</v>
      </c>
      <c r="J41" s="45">
        <f t="shared" si="2"/>
        <v>0</v>
      </c>
      <c r="K41" s="45">
        <f t="shared" si="3"/>
        <v>181871000</v>
      </c>
      <c r="L41" s="45">
        <f t="shared" si="4"/>
        <v>50000000</v>
      </c>
      <c r="M41" s="45">
        <f t="shared" si="5"/>
        <v>231871000</v>
      </c>
    </row>
    <row r="42" spans="2:13" ht="31.5" x14ac:dyDescent="0.25">
      <c r="B42" s="46">
        <v>39</v>
      </c>
      <c r="C42" s="44" t="s">
        <v>60</v>
      </c>
      <c r="D42" s="44" t="s">
        <v>89</v>
      </c>
      <c r="E42" s="49">
        <v>612851000</v>
      </c>
      <c r="F42" s="49">
        <v>57290800</v>
      </c>
      <c r="G42" s="45">
        <f t="shared" si="1"/>
        <v>670141800</v>
      </c>
      <c r="H42" s="45">
        <f>SUMIFS('План ремонта МУН 2025'!$AE:$AE,'План ремонта МУН 2025'!$L:$L,"дотация",'План ремонта МУН 2025'!$B:$B,Финансирование!C42)</f>
        <v>0</v>
      </c>
      <c r="I42" s="45">
        <f>SUMIFS('План ремонта МУН 2025'!$AE:$AE,'План ремонта МУН 2025'!$L:$L,"субсидия",'План ремонта МУН 2025'!$B:$B,Финансирование!C42)</f>
        <v>0</v>
      </c>
      <c r="J42" s="45">
        <f t="shared" si="2"/>
        <v>0</v>
      </c>
      <c r="K42" s="45">
        <f t="shared" si="3"/>
        <v>612851000</v>
      </c>
      <c r="L42" s="45">
        <f t="shared" si="4"/>
        <v>57290800</v>
      </c>
      <c r="M42" s="45">
        <f t="shared" si="5"/>
        <v>670141800</v>
      </c>
    </row>
    <row r="43" spans="2:13" ht="47.25" x14ac:dyDescent="0.25">
      <c r="B43" s="46">
        <v>40</v>
      </c>
      <c r="C43" s="44" t="s">
        <v>20</v>
      </c>
      <c r="D43" s="44" t="s">
        <v>519</v>
      </c>
      <c r="E43" s="49">
        <v>33826000</v>
      </c>
      <c r="F43" s="49">
        <v>58471430</v>
      </c>
      <c r="G43" s="45">
        <f t="shared" si="1"/>
        <v>92297430</v>
      </c>
      <c r="H43" s="45">
        <f>SUMIFS('План ремонта МУН 2025'!$AE:$AE,'План ремонта МУН 2025'!$L:$L,"дотация",'План ремонта МУН 2025'!$B:$B,Финансирование!C43)</f>
        <v>0</v>
      </c>
      <c r="I43" s="45">
        <f>SUMIFS('План ремонта МУН 2025'!$AE:$AE,'План ремонта МУН 2025'!$L:$L,"субсидия",'План ремонта МУН 2025'!$B:$B,Финансирование!C43)</f>
        <v>0</v>
      </c>
      <c r="J43" s="45">
        <f t="shared" si="2"/>
        <v>0</v>
      </c>
      <c r="K43" s="45">
        <f t="shared" si="3"/>
        <v>33826000</v>
      </c>
      <c r="L43" s="45">
        <f t="shared" si="4"/>
        <v>58471430</v>
      </c>
      <c r="M43" s="45">
        <f t="shared" si="5"/>
        <v>92297430</v>
      </c>
    </row>
    <row r="44" spans="2:13" ht="31.5" x14ac:dyDescent="0.25">
      <c r="B44" s="46">
        <v>41</v>
      </c>
      <c r="C44" s="44" t="s">
        <v>27</v>
      </c>
      <c r="D44" s="44" t="s">
        <v>92</v>
      </c>
      <c r="E44" s="49">
        <v>272169000</v>
      </c>
      <c r="F44" s="49">
        <v>0</v>
      </c>
      <c r="G44" s="45">
        <f t="shared" si="1"/>
        <v>272169000</v>
      </c>
      <c r="H44" s="45">
        <f>SUMIFS('План ремонта МУН 2025'!$AE:$AE,'План ремонта МУН 2025'!$L:$L,"дотация",'План ремонта МУН 2025'!$B:$B,Финансирование!C44)</f>
        <v>271214825.96999991</v>
      </c>
      <c r="I44" s="45">
        <f>SUMIFS('План ремонта МУН 2025'!$AE:$AE,'План ремонта МУН 2025'!$L:$L,"субсидия",'План ремонта МУН 2025'!$B:$B,Финансирование!C44)</f>
        <v>513075650.39999998</v>
      </c>
      <c r="J44" s="45">
        <f t="shared" si="2"/>
        <v>784290476.36999989</v>
      </c>
      <c r="K44" s="45">
        <f t="shared" si="3"/>
        <v>954174.0300000906</v>
      </c>
      <c r="L44" s="45">
        <f t="shared" si="4"/>
        <v>-513075650.39999998</v>
      </c>
      <c r="M44" s="45">
        <f t="shared" si="5"/>
        <v>-512121476.36999989</v>
      </c>
    </row>
    <row r="45" spans="2:13" ht="31.5" x14ac:dyDescent="0.25">
      <c r="B45" s="46">
        <v>42</v>
      </c>
      <c r="C45" s="44" t="s">
        <v>48</v>
      </c>
      <c r="D45" s="44" t="s">
        <v>518</v>
      </c>
      <c r="E45" s="49">
        <v>307567000</v>
      </c>
      <c r="F45" s="49">
        <v>0</v>
      </c>
      <c r="G45" s="45">
        <f t="shared" si="1"/>
        <v>307567000</v>
      </c>
      <c r="H45" s="45">
        <f>SUMIFS('План ремонта МУН 2025'!$AE:$AE,'План ремонта МУН 2025'!$L:$L,"дотация",'План ремонта МУН 2025'!$B:$B,Финансирование!C45)</f>
        <v>0</v>
      </c>
      <c r="I45" s="45">
        <f>SUMIFS('План ремонта МУН 2025'!$AE:$AE,'План ремонта МУН 2025'!$L:$L,"субсидия",'План ремонта МУН 2025'!$B:$B,Финансирование!C45)</f>
        <v>0</v>
      </c>
      <c r="J45" s="45">
        <f t="shared" si="2"/>
        <v>0</v>
      </c>
      <c r="K45" s="45">
        <f t="shared" si="3"/>
        <v>307567000</v>
      </c>
      <c r="L45" s="45">
        <f t="shared" si="4"/>
        <v>0</v>
      </c>
      <c r="M45" s="45">
        <f t="shared" si="5"/>
        <v>307567000</v>
      </c>
    </row>
    <row r="46" spans="2:13" ht="31.5" x14ac:dyDescent="0.25">
      <c r="B46" s="46">
        <v>43</v>
      </c>
      <c r="C46" s="44" t="s">
        <v>95</v>
      </c>
      <c r="D46" s="44" t="s">
        <v>91</v>
      </c>
      <c r="E46" s="49">
        <v>90288000</v>
      </c>
      <c r="F46" s="49">
        <v>0</v>
      </c>
      <c r="G46" s="45">
        <f t="shared" si="1"/>
        <v>90288000</v>
      </c>
      <c r="H46" s="45">
        <f>SUMIFS('План ремонта МУН 2025'!$AE:$AE,'План ремонта МУН 2025'!$L:$L,"дотация",'План ремонта МУН 2025'!$B:$B,Финансирование!C46)</f>
        <v>0</v>
      </c>
      <c r="I46" s="45">
        <f>SUMIFS('План ремонта МУН 2025'!$AE:$AE,'План ремонта МУН 2025'!$L:$L,"субсидия",'План ремонта МУН 2025'!$B:$B,Финансирование!C46)</f>
        <v>0</v>
      </c>
      <c r="J46" s="45">
        <f t="shared" si="2"/>
        <v>0</v>
      </c>
      <c r="K46" s="45">
        <f t="shared" si="3"/>
        <v>90288000</v>
      </c>
      <c r="L46" s="45">
        <f t="shared" si="4"/>
        <v>0</v>
      </c>
      <c r="M46" s="45">
        <f t="shared" si="5"/>
        <v>90288000</v>
      </c>
    </row>
    <row r="47" spans="2:13" ht="31.5" x14ac:dyDescent="0.25">
      <c r="B47" s="46">
        <v>44</v>
      </c>
      <c r="C47" s="44" t="s">
        <v>70</v>
      </c>
      <c r="D47" s="44" t="s">
        <v>83</v>
      </c>
      <c r="E47" s="49">
        <v>253128000</v>
      </c>
      <c r="F47" s="49">
        <v>55688409.999999993</v>
      </c>
      <c r="G47" s="45">
        <f t="shared" si="1"/>
        <v>308816410</v>
      </c>
      <c r="H47" s="45">
        <f>SUMIFS('План ремонта МУН 2025'!$AE:$AE,'План ремонта МУН 2025'!$L:$L,"дотация",'План ремонта МУН 2025'!$B:$B,Финансирование!C47)</f>
        <v>0</v>
      </c>
      <c r="I47" s="45">
        <f>SUMIFS('План ремонта МУН 2025'!$AE:$AE,'План ремонта МУН 2025'!$L:$L,"субсидия",'План ремонта МУН 2025'!$B:$B,Финансирование!C47)</f>
        <v>0</v>
      </c>
      <c r="J47" s="45">
        <f t="shared" si="2"/>
        <v>0</v>
      </c>
      <c r="K47" s="45">
        <f t="shared" si="3"/>
        <v>253128000</v>
      </c>
      <c r="L47" s="45">
        <f t="shared" si="4"/>
        <v>55688409.999999993</v>
      </c>
      <c r="M47" s="45">
        <f t="shared" si="5"/>
        <v>308816410</v>
      </c>
    </row>
    <row r="48" spans="2:13" ht="31.5" x14ac:dyDescent="0.25">
      <c r="B48" s="46">
        <v>45</v>
      </c>
      <c r="C48" s="44" t="s">
        <v>69</v>
      </c>
      <c r="D48" s="44" t="s">
        <v>90</v>
      </c>
      <c r="E48" s="49">
        <v>275605000</v>
      </c>
      <c r="F48" s="49">
        <v>0</v>
      </c>
      <c r="G48" s="45">
        <f t="shared" si="1"/>
        <v>275605000</v>
      </c>
      <c r="H48" s="45">
        <f>SUMIFS('План ремонта МУН 2025'!$AE:$AE,'План ремонта МУН 2025'!$L:$L,"дотация",'План ремонта МУН 2025'!$B:$B,Финансирование!C48)</f>
        <v>0</v>
      </c>
      <c r="I48" s="45">
        <f>SUMIFS('План ремонта МУН 2025'!$AE:$AE,'План ремонта МУН 2025'!$L:$L,"субсидия",'План ремонта МУН 2025'!$B:$B,Финансирование!C48)</f>
        <v>0</v>
      </c>
      <c r="J48" s="45">
        <f t="shared" si="2"/>
        <v>0</v>
      </c>
      <c r="K48" s="45">
        <f t="shared" si="3"/>
        <v>275605000</v>
      </c>
      <c r="L48" s="45">
        <f t="shared" si="4"/>
        <v>0</v>
      </c>
      <c r="M48" s="45">
        <f t="shared" si="5"/>
        <v>275605000</v>
      </c>
    </row>
    <row r="49" spans="2:13" ht="31.5" x14ac:dyDescent="0.25">
      <c r="B49" s="46">
        <v>46</v>
      </c>
      <c r="C49" s="44" t="s">
        <v>49</v>
      </c>
      <c r="D49" s="44" t="s">
        <v>83</v>
      </c>
      <c r="E49" s="49">
        <v>226363000</v>
      </c>
      <c r="F49" s="49">
        <v>43450030</v>
      </c>
      <c r="G49" s="45">
        <f t="shared" si="1"/>
        <v>269813030</v>
      </c>
      <c r="H49" s="45">
        <f>SUMIFS('План ремонта МУН 2025'!$AE:$AE,'План ремонта МУН 2025'!$L:$L,"дотация",'План ремонта МУН 2025'!$B:$B,Финансирование!C49)</f>
        <v>0</v>
      </c>
      <c r="I49" s="45">
        <f>SUMIFS('План ремонта МУН 2025'!$AE:$AE,'План ремонта МУН 2025'!$L:$L,"субсидия",'План ремонта МУН 2025'!$B:$B,Финансирование!C49)</f>
        <v>0</v>
      </c>
      <c r="J49" s="45">
        <f t="shared" si="2"/>
        <v>0</v>
      </c>
      <c r="K49" s="45">
        <f t="shared" si="3"/>
        <v>226363000</v>
      </c>
      <c r="L49" s="45">
        <f t="shared" si="4"/>
        <v>43450030</v>
      </c>
      <c r="M49" s="45">
        <f t="shared" si="5"/>
        <v>269813030</v>
      </c>
    </row>
    <row r="50" spans="2:13" ht="31.5" x14ac:dyDescent="0.25">
      <c r="B50" s="46">
        <v>47</v>
      </c>
      <c r="C50" s="44" t="s">
        <v>50</v>
      </c>
      <c r="D50" s="44" t="s">
        <v>89</v>
      </c>
      <c r="E50" s="49">
        <v>175169000</v>
      </c>
      <c r="F50" s="49">
        <v>0</v>
      </c>
      <c r="G50" s="45">
        <f t="shared" si="1"/>
        <v>175169000</v>
      </c>
      <c r="H50" s="45">
        <f>SUMIFS('План ремонта МУН 2025'!$AE:$AE,'План ремонта МУН 2025'!$L:$L,"дотация",'План ремонта МУН 2025'!$B:$B,Финансирование!C50)</f>
        <v>0</v>
      </c>
      <c r="I50" s="45">
        <f>SUMIFS('План ремонта МУН 2025'!$AE:$AE,'План ремонта МУН 2025'!$L:$L,"субсидия",'План ремонта МУН 2025'!$B:$B,Финансирование!C50)</f>
        <v>0</v>
      </c>
      <c r="J50" s="45">
        <f t="shared" si="2"/>
        <v>0</v>
      </c>
      <c r="K50" s="45">
        <f t="shared" si="3"/>
        <v>175169000</v>
      </c>
      <c r="L50" s="45">
        <f t="shared" si="4"/>
        <v>0</v>
      </c>
      <c r="M50" s="45">
        <f t="shared" si="5"/>
        <v>175169000</v>
      </c>
    </row>
    <row r="51" spans="2:13" ht="31.5" x14ac:dyDescent="0.25">
      <c r="B51" s="46">
        <v>48</v>
      </c>
      <c r="C51" s="44" t="s">
        <v>61</v>
      </c>
      <c r="D51" s="44" t="s">
        <v>91</v>
      </c>
      <c r="E51" s="49">
        <v>21387000</v>
      </c>
      <c r="F51" s="49">
        <v>0</v>
      </c>
      <c r="G51" s="45">
        <f t="shared" si="1"/>
        <v>21387000</v>
      </c>
      <c r="H51" s="45">
        <f>SUMIFS('План ремонта МУН 2025'!$AE:$AE,'План ремонта МУН 2025'!$L:$L,"дотация",'План ремонта МУН 2025'!$B:$B,Финансирование!C51)</f>
        <v>0</v>
      </c>
      <c r="I51" s="45">
        <f>SUMIFS('План ремонта МУН 2025'!$AE:$AE,'План ремонта МУН 2025'!$L:$L,"субсидия",'План ремонта МУН 2025'!$B:$B,Финансирование!C51)</f>
        <v>0</v>
      </c>
      <c r="J51" s="45">
        <f t="shared" si="2"/>
        <v>0</v>
      </c>
      <c r="K51" s="45">
        <f t="shared" si="3"/>
        <v>21387000</v>
      </c>
      <c r="L51" s="45">
        <f t="shared" si="4"/>
        <v>0</v>
      </c>
      <c r="M51" s="45">
        <f t="shared" si="5"/>
        <v>21387000</v>
      </c>
    </row>
    <row r="52" spans="2:13" ht="31.5" x14ac:dyDescent="0.25">
      <c r="B52" s="46">
        <v>49</v>
      </c>
      <c r="C52" s="44" t="s">
        <v>64</v>
      </c>
      <c r="D52" s="44" t="s">
        <v>91</v>
      </c>
      <c r="E52" s="49">
        <v>266694000</v>
      </c>
      <c r="F52" s="49">
        <v>0</v>
      </c>
      <c r="G52" s="45">
        <f t="shared" si="1"/>
        <v>266694000</v>
      </c>
      <c r="H52" s="45">
        <f>SUMIFS('План ремонта МУН 2025'!$AE:$AE,'План ремонта МУН 2025'!$L:$L,"дотация",'План ремонта МУН 2025'!$B:$B,Финансирование!C52)</f>
        <v>0</v>
      </c>
      <c r="I52" s="45">
        <f>SUMIFS('План ремонта МУН 2025'!$AE:$AE,'План ремонта МУН 2025'!$L:$L,"субсидия",'План ремонта МУН 2025'!$B:$B,Финансирование!C52)</f>
        <v>0</v>
      </c>
      <c r="J52" s="45">
        <f t="shared" si="2"/>
        <v>0</v>
      </c>
      <c r="K52" s="45">
        <f t="shared" si="3"/>
        <v>266694000</v>
      </c>
      <c r="L52" s="45">
        <f t="shared" si="4"/>
        <v>0</v>
      </c>
      <c r="M52" s="45">
        <f t="shared" si="5"/>
        <v>266694000</v>
      </c>
    </row>
    <row r="53" spans="2:13" ht="31.5" x14ac:dyDescent="0.25">
      <c r="B53" s="46">
        <v>50</v>
      </c>
      <c r="C53" s="44" t="s">
        <v>51</v>
      </c>
      <c r="D53" s="44" t="s">
        <v>89</v>
      </c>
      <c r="E53" s="49">
        <v>27017000</v>
      </c>
      <c r="F53" s="49">
        <v>0</v>
      </c>
      <c r="G53" s="45">
        <f t="shared" si="1"/>
        <v>27017000</v>
      </c>
      <c r="H53" s="45">
        <f>SUMIFS('План ремонта МУН 2025'!$AE:$AE,'План ремонта МУН 2025'!$L:$L,"дотация",'План ремонта МУН 2025'!$B:$B,Финансирование!C53)</f>
        <v>0</v>
      </c>
      <c r="I53" s="45">
        <f>SUMIFS('План ремонта МУН 2025'!$AE:$AE,'План ремонта МУН 2025'!$L:$L,"субсидия",'План ремонта МУН 2025'!$B:$B,Финансирование!C53)</f>
        <v>0</v>
      </c>
      <c r="J53" s="45">
        <f t="shared" si="2"/>
        <v>0</v>
      </c>
      <c r="K53" s="45">
        <f t="shared" si="3"/>
        <v>27017000</v>
      </c>
      <c r="L53" s="45">
        <f t="shared" si="4"/>
        <v>0</v>
      </c>
      <c r="M53" s="45">
        <f t="shared" si="5"/>
        <v>27017000</v>
      </c>
    </row>
    <row r="54" spans="2:13" ht="31.5" x14ac:dyDescent="0.25">
      <c r="B54" s="46">
        <v>51</v>
      </c>
      <c r="C54" s="44" t="s">
        <v>68</v>
      </c>
      <c r="D54" s="44" t="s">
        <v>90</v>
      </c>
      <c r="E54" s="49">
        <v>213954000</v>
      </c>
      <c r="F54" s="49">
        <v>0</v>
      </c>
      <c r="G54" s="45">
        <f t="shared" si="1"/>
        <v>213954000</v>
      </c>
      <c r="H54" s="45">
        <f>SUMIFS('План ремонта МУН 2025'!$AE:$AE,'План ремонта МУН 2025'!$L:$L,"дотация",'План ремонта МУН 2025'!$B:$B,Финансирование!C54)</f>
        <v>0</v>
      </c>
      <c r="I54" s="45">
        <f>SUMIFS('План ремонта МУН 2025'!$AE:$AE,'План ремонта МУН 2025'!$L:$L,"субсидия",'План ремонта МУН 2025'!$B:$B,Финансирование!C54)</f>
        <v>0</v>
      </c>
      <c r="J54" s="45">
        <f t="shared" si="2"/>
        <v>0</v>
      </c>
      <c r="K54" s="45">
        <f t="shared" si="3"/>
        <v>213954000</v>
      </c>
      <c r="L54" s="45">
        <f t="shared" si="4"/>
        <v>0</v>
      </c>
      <c r="M54" s="45">
        <f t="shared" si="5"/>
        <v>213954000</v>
      </c>
    </row>
    <row r="55" spans="2:13" ht="31.5" x14ac:dyDescent="0.25">
      <c r="B55" s="46">
        <v>52</v>
      </c>
      <c r="C55" s="44" t="s">
        <v>52</v>
      </c>
      <c r="D55" s="44" t="s">
        <v>92</v>
      </c>
      <c r="E55" s="49">
        <v>323045000</v>
      </c>
      <c r="F55" s="49">
        <v>0</v>
      </c>
      <c r="G55" s="45">
        <f t="shared" si="1"/>
        <v>323045000</v>
      </c>
      <c r="H55" s="45">
        <f>SUMIFS('План ремонта МУН 2025'!$AE:$AE,'План ремонта МУН 2025'!$L:$L,"дотация",'План ремонта МУН 2025'!$B:$B,Финансирование!C55)</f>
        <v>323045000</v>
      </c>
      <c r="I55" s="45">
        <f>SUMIFS('План ремонта МУН 2025'!$AE:$AE,'План ремонта МУН 2025'!$L:$L,"субсидия",'План ремонта МУН 2025'!$B:$B,Финансирование!C55)</f>
        <v>56061512.450000003</v>
      </c>
      <c r="J55" s="45">
        <f t="shared" si="2"/>
        <v>379106512.44999999</v>
      </c>
      <c r="K55" s="45">
        <f t="shared" si="3"/>
        <v>0</v>
      </c>
      <c r="L55" s="45">
        <f t="shared" si="4"/>
        <v>-56061512.450000003</v>
      </c>
      <c r="M55" s="45">
        <f t="shared" si="5"/>
        <v>-56061512.450000003</v>
      </c>
    </row>
    <row r="56" spans="2:13" ht="31.5" x14ac:dyDescent="0.25">
      <c r="B56" s="46">
        <v>53</v>
      </c>
      <c r="C56" s="44" t="s">
        <v>66</v>
      </c>
      <c r="D56" s="44" t="s">
        <v>90</v>
      </c>
      <c r="E56" s="49">
        <v>111119000</v>
      </c>
      <c r="F56" s="49">
        <v>0</v>
      </c>
      <c r="G56" s="45">
        <f t="shared" si="1"/>
        <v>111119000</v>
      </c>
      <c r="H56" s="45">
        <f>SUMIFS('План ремонта МУН 2025'!$AE:$AE,'План ремонта МУН 2025'!$L:$L,"дотация",'План ремонта МУН 2025'!$B:$B,Финансирование!C56)</f>
        <v>0</v>
      </c>
      <c r="I56" s="45">
        <f>SUMIFS('План ремонта МУН 2025'!$AE:$AE,'План ремонта МУН 2025'!$L:$L,"субсидия",'План ремонта МУН 2025'!$B:$B,Финансирование!C56)</f>
        <v>0</v>
      </c>
      <c r="J56" s="45">
        <f t="shared" si="2"/>
        <v>0</v>
      </c>
      <c r="K56" s="45">
        <f t="shared" si="3"/>
        <v>111119000</v>
      </c>
      <c r="L56" s="45">
        <f t="shared" si="4"/>
        <v>0</v>
      </c>
      <c r="M56" s="45">
        <f t="shared" si="5"/>
        <v>111119000</v>
      </c>
    </row>
    <row r="57" spans="2:13" ht="31.5" x14ac:dyDescent="0.25">
      <c r="B57" s="46">
        <v>54</v>
      </c>
      <c r="C57" s="44" t="s">
        <v>667</v>
      </c>
      <c r="D57" s="44" t="s">
        <v>518</v>
      </c>
      <c r="E57" s="49">
        <v>207929000</v>
      </c>
      <c r="F57" s="49">
        <v>0</v>
      </c>
      <c r="G57" s="45">
        <f t="shared" si="1"/>
        <v>207929000</v>
      </c>
      <c r="H57" s="45">
        <f>SUMIFS('План ремонта МУН 2025'!$AE:$AE,'План ремонта МУН 2025'!$L:$L,"дотация",'План ремонта МУН 2025'!$B:$B,Финансирование!C57)</f>
        <v>0</v>
      </c>
      <c r="I57" s="45">
        <f>SUMIFS('План ремонта МУН 2025'!$AE:$AE,'План ремонта МУН 2025'!$L:$L,"субсидия",'План ремонта МУН 2025'!$B:$B,Финансирование!C57)</f>
        <v>0</v>
      </c>
      <c r="J57" s="45">
        <f t="shared" si="2"/>
        <v>0</v>
      </c>
      <c r="K57" s="45">
        <f t="shared" si="3"/>
        <v>207929000</v>
      </c>
      <c r="L57" s="45">
        <f t="shared" si="4"/>
        <v>0</v>
      </c>
      <c r="M57" s="45">
        <f t="shared" si="5"/>
        <v>207929000</v>
      </c>
    </row>
    <row r="58" spans="2:13" ht="31.5" x14ac:dyDescent="0.25">
      <c r="B58" s="46">
        <v>55</v>
      </c>
      <c r="C58" s="44" t="s">
        <v>54</v>
      </c>
      <c r="D58" s="44" t="s">
        <v>83</v>
      </c>
      <c r="E58" s="49">
        <v>99390000</v>
      </c>
      <c r="F58" s="49">
        <v>47260000</v>
      </c>
      <c r="G58" s="45">
        <f t="shared" si="1"/>
        <v>146650000</v>
      </c>
      <c r="H58" s="45">
        <f>SUMIFS('План ремонта МУН 2025'!$AE:$AE,'План ремонта МУН 2025'!$L:$L,"дотация",'План ремонта МУН 2025'!$B:$B,Финансирование!C58)</f>
        <v>0</v>
      </c>
      <c r="I58" s="45">
        <f>SUMIFS('План ремонта МУН 2025'!$AE:$AE,'План ремонта МУН 2025'!$L:$L,"субсидия",'План ремонта МУН 2025'!$B:$B,Финансирование!C58)</f>
        <v>0</v>
      </c>
      <c r="J58" s="45">
        <f t="shared" si="2"/>
        <v>0</v>
      </c>
      <c r="K58" s="45">
        <f t="shared" si="3"/>
        <v>99390000</v>
      </c>
      <c r="L58" s="45">
        <f t="shared" si="4"/>
        <v>47260000</v>
      </c>
      <c r="M58" s="45">
        <f t="shared" si="5"/>
        <v>146650000</v>
      </c>
    </row>
  </sheetData>
  <autoFilter ref="B3:M58" xr:uid="{00000000-0009-0000-0000-000003000000}"/>
  <mergeCells count="3"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59"/>
  <sheetViews>
    <sheetView topLeftCell="B1" zoomScale="85" zoomScaleNormal="85" workbookViewId="0">
      <selection activeCell="F4" sqref="F4"/>
    </sheetView>
  </sheetViews>
  <sheetFormatPr defaultRowHeight="15" x14ac:dyDescent="0.25"/>
  <cols>
    <col min="2" max="2" width="9.140625" style="12"/>
    <col min="3" max="3" width="20.140625" style="12" bestFit="1" customWidth="1"/>
    <col min="4" max="7" width="16.140625" style="12" customWidth="1"/>
    <col min="8" max="18" width="16.140625" customWidth="1"/>
  </cols>
  <sheetData>
    <row r="1" spans="2:18" x14ac:dyDescent="0.25">
      <c r="B1"/>
      <c r="C1"/>
      <c r="D1"/>
      <c r="E1"/>
      <c r="F1"/>
      <c r="G1"/>
    </row>
    <row r="2" spans="2:18" ht="48.75" customHeight="1" x14ac:dyDescent="0.25">
      <c r="B2" s="109" t="s">
        <v>0</v>
      </c>
      <c r="C2" s="110" t="s">
        <v>76</v>
      </c>
      <c r="D2" s="112" t="s">
        <v>607</v>
      </c>
      <c r="E2" s="113"/>
      <c r="F2" s="113"/>
      <c r="G2" s="113"/>
      <c r="H2" s="114"/>
      <c r="I2" s="112" t="s">
        <v>582</v>
      </c>
      <c r="J2" s="113"/>
      <c r="K2" s="113"/>
      <c r="L2" s="113"/>
      <c r="M2" s="114"/>
      <c r="N2" s="112" t="s">
        <v>606</v>
      </c>
      <c r="O2" s="113"/>
      <c r="P2" s="113"/>
      <c r="Q2" s="113"/>
      <c r="R2" s="114"/>
    </row>
    <row r="3" spans="2:18" ht="42.75" x14ac:dyDescent="0.25">
      <c r="B3" s="109"/>
      <c r="C3" s="111"/>
      <c r="D3" s="6" t="s">
        <v>77</v>
      </c>
      <c r="E3" s="6" t="s">
        <v>78</v>
      </c>
      <c r="F3" s="6" t="s">
        <v>79</v>
      </c>
      <c r="G3" s="6" t="s">
        <v>80</v>
      </c>
      <c r="H3" s="6" t="s">
        <v>608</v>
      </c>
      <c r="I3" s="6" t="s">
        <v>77</v>
      </c>
      <c r="J3" s="6" t="s">
        <v>78</v>
      </c>
      <c r="K3" s="6" t="s">
        <v>79</v>
      </c>
      <c r="L3" s="6" t="s">
        <v>80</v>
      </c>
      <c r="M3" s="6" t="s">
        <v>608</v>
      </c>
      <c r="N3" s="6" t="s">
        <v>77</v>
      </c>
      <c r="O3" s="6" t="s">
        <v>78</v>
      </c>
      <c r="P3" s="6" t="s">
        <v>79</v>
      </c>
      <c r="Q3" s="6" t="s">
        <v>80</v>
      </c>
      <c r="R3" s="6" t="s">
        <v>608</v>
      </c>
    </row>
    <row r="4" spans="2:18" x14ac:dyDescent="0.25">
      <c r="B4" s="7">
        <v>55</v>
      </c>
      <c r="C4" s="7" t="s">
        <v>81</v>
      </c>
      <c r="D4" s="8">
        <f>SUM(D5:D59)</f>
        <v>191</v>
      </c>
      <c r="E4" s="8">
        <f>SUM(E5:E59)</f>
        <v>788668.66999999993</v>
      </c>
      <c r="F4" s="16" t="e">
        <f>SUM(F5:F59)</f>
        <v>#REF!</v>
      </c>
      <c r="G4" s="8"/>
      <c r="H4" s="8" t="e">
        <f>SUM(H5:H59)</f>
        <v>#REF!</v>
      </c>
      <c r="I4" s="8" t="e">
        <f>SUM(I5:I59)</f>
        <v>#REF!</v>
      </c>
      <c r="J4" s="8">
        <f>SUM(J5:J59)</f>
        <v>702898.57000000007</v>
      </c>
      <c r="K4" s="8">
        <f>SUM(K5:K59)</f>
        <v>100.41408142857142</v>
      </c>
      <c r="L4" s="8"/>
      <c r="M4" s="8" t="e">
        <f>SUM(M5:M59)</f>
        <v>#REF!</v>
      </c>
      <c r="N4" s="8" t="e">
        <f>SUM(N5:N59)</f>
        <v>#REF!</v>
      </c>
      <c r="O4" s="8">
        <f>SUM(O5:O59)</f>
        <v>85770.1</v>
      </c>
      <c r="P4" s="8">
        <f>SUM(P5:P59)</f>
        <v>12.252871428571428</v>
      </c>
      <c r="Q4" s="8"/>
      <c r="R4" s="8" t="e">
        <f>SUM(R5:R59)</f>
        <v>#REF!</v>
      </c>
    </row>
    <row r="5" spans="2:18" x14ac:dyDescent="0.25">
      <c r="B5" s="9">
        <v>1</v>
      </c>
      <c r="C5" s="9" t="s">
        <v>74</v>
      </c>
      <c r="D5" s="10">
        <f>COUNTIFS('План ремонта МУН 2025'!$B:$B,Свод!C5)</f>
        <v>0</v>
      </c>
      <c r="E5" s="11">
        <f>SUMIF('План ремонта МУН 2025'!$B:$B,Свод!C5,'План ремонта МУН 2025'!$T:$T)</f>
        <v>0</v>
      </c>
      <c r="F5" s="11" t="e">
        <f>SUMIF('План ремонта МУН 2025'!#REF!,Свод!C5,'План ремонта МУН 2025'!#REF!)</f>
        <v>#REF!</v>
      </c>
      <c r="G5" s="11"/>
      <c r="H5" s="11" t="e">
        <f>SUMIF('План ремонта МУН 2025'!#REF!,Свод!C5,'План ремонта МУН 2025'!#REF!)</f>
        <v>#REF!</v>
      </c>
      <c r="I5" s="9" t="e">
        <f>COUNTIFS('План ремонта МУН 2025'!#REF!,Свод!C5,'План ремонта МУН 2025'!#REF!,"дотация")</f>
        <v>#REF!</v>
      </c>
      <c r="J5" s="10">
        <f>SUMIFS('План ремонта МУН 2025'!$T:$T,'План ремонта МУН 2025'!$B:$B,Свод!C5,'План ремонта МУН 2025'!$L:$L,"дотация")</f>
        <v>0</v>
      </c>
      <c r="K5" s="11">
        <f>J5/7000</f>
        <v>0</v>
      </c>
      <c r="L5" s="11"/>
      <c r="M5" s="11" t="e">
        <f>SUMIFS('План ремонта МУН 2025'!#REF!,'План ремонта МУН 2025'!#REF!,"дотация",'План ремонта МУН 2025'!#REF!,Финансирование!C4)</f>
        <v>#REF!</v>
      </c>
      <c r="N5" s="10" t="e">
        <f>COUNTIFS('План ремонта МУН 2025'!#REF!,Свод!C5,'План ремонта МУН 2025'!#REF!,"субсидия")</f>
        <v>#REF!</v>
      </c>
      <c r="O5" s="10">
        <f>SUMIFS('План ремонта МУН 2025'!$T:$T,'План ремонта МУН 2025'!$B:$B,Свод!C5,'План ремонта МУН 2025'!$L:$L,"субсидия")</f>
        <v>0</v>
      </c>
      <c r="P5" s="11">
        <f>O5/7000</f>
        <v>0</v>
      </c>
      <c r="Q5" s="11"/>
      <c r="R5" s="11" t="e">
        <f>SUMIFS('План ремонта МУН 2025'!#REF!,'План ремонта МУН 2025'!#REF!,"субсидия",'План ремонта МУН 2025'!#REF!,Финансирование!C4)</f>
        <v>#REF!</v>
      </c>
    </row>
    <row r="6" spans="2:18" x14ac:dyDescent="0.25">
      <c r="B6" s="9">
        <v>2</v>
      </c>
      <c r="C6" s="9" t="s">
        <v>31</v>
      </c>
      <c r="D6" s="10">
        <f>COUNTIFS('План ремонта МУН 2025'!$B:$B,Свод!C6)</f>
        <v>0</v>
      </c>
      <c r="E6" s="11">
        <f>SUMIF('План ремонта МУН 2025'!$B:$B,Свод!C6,'План ремонта МУН 2025'!$T:$T)</f>
        <v>0</v>
      </c>
      <c r="F6" s="11" t="e">
        <f>SUMIF('План ремонта МУН 2025'!#REF!,Свод!C6,'План ремонта МУН 2025'!#REF!)</f>
        <v>#REF!</v>
      </c>
      <c r="G6" s="11"/>
      <c r="H6" s="11" t="e">
        <f>SUMIF('План ремонта МУН 2025'!#REF!,Свод!C6,'План ремонта МУН 2025'!#REF!)</f>
        <v>#REF!</v>
      </c>
      <c r="I6" s="9" t="e">
        <f>COUNTIFS('План ремонта МУН 2025'!#REF!,Свод!C6,'План ремонта МУН 2025'!#REF!,"дотация")</f>
        <v>#REF!</v>
      </c>
      <c r="J6" s="10">
        <f>SUMIFS('План ремонта МУН 2025'!$T:$T,'План ремонта МУН 2025'!$B:$B,Свод!C6,'План ремонта МУН 2025'!$L:$L,"дотация")</f>
        <v>0</v>
      </c>
      <c r="K6" s="11">
        <f t="shared" ref="K6:K59" si="0">J6/7000</f>
        <v>0</v>
      </c>
      <c r="L6" s="11"/>
      <c r="M6" s="11" t="e">
        <f>SUMIFS('План ремонта МУН 2025'!#REF!,'План ремонта МУН 2025'!#REF!,"дотация",'План ремонта МУН 2025'!#REF!,Финансирование!C5)</f>
        <v>#REF!</v>
      </c>
      <c r="N6" s="10" t="e">
        <f>COUNTIFS('План ремонта МУН 2025'!#REF!,Свод!C6,'План ремонта МУН 2025'!#REF!,"субсидия")</f>
        <v>#REF!</v>
      </c>
      <c r="O6" s="10">
        <f>SUMIFS('План ремонта МУН 2025'!$T:$T,'План ремонта МУН 2025'!$B:$B,Свод!C6,'План ремонта МУН 2025'!$L:$L,"субсидия")</f>
        <v>0</v>
      </c>
      <c r="P6" s="11">
        <f t="shared" ref="P6:P59" si="1">O6/7000</f>
        <v>0</v>
      </c>
      <c r="Q6" s="11"/>
      <c r="R6" s="11" t="e">
        <f>SUMIFS('План ремонта МУН 2025'!#REF!,'План ремонта МУН 2025'!#REF!,"субсидия",'План ремонта МУН 2025'!#REF!,Финансирование!C5)</f>
        <v>#REF!</v>
      </c>
    </row>
    <row r="7" spans="2:18" x14ac:dyDescent="0.25">
      <c r="B7" s="9">
        <v>3</v>
      </c>
      <c r="C7" s="9" t="s">
        <v>59</v>
      </c>
      <c r="D7" s="10">
        <f>COUNTIFS('План ремонта МУН 2025'!$B:$B,Свод!C7)</f>
        <v>0</v>
      </c>
      <c r="E7" s="11">
        <f>SUMIF('План ремонта МУН 2025'!$B:$B,Свод!C7,'План ремонта МУН 2025'!$T:$T)</f>
        <v>0</v>
      </c>
      <c r="F7" s="11" t="e">
        <f>SUMIF('План ремонта МУН 2025'!#REF!,Свод!C7,'План ремонта МУН 2025'!#REF!)</f>
        <v>#REF!</v>
      </c>
      <c r="G7" s="11"/>
      <c r="H7" s="11" t="e">
        <f>SUMIF('План ремонта МУН 2025'!#REF!,Свод!C7,'План ремонта МУН 2025'!#REF!)</f>
        <v>#REF!</v>
      </c>
      <c r="I7" s="9" t="e">
        <f>COUNTIFS('План ремонта МУН 2025'!#REF!,Свод!C7,'План ремонта МУН 2025'!#REF!,"дотация")</f>
        <v>#REF!</v>
      </c>
      <c r="J7" s="10">
        <f>SUMIFS('План ремонта МУН 2025'!$T:$T,'План ремонта МУН 2025'!$B:$B,Свод!C7,'План ремонта МУН 2025'!$L:$L,"дотация")</f>
        <v>0</v>
      </c>
      <c r="K7" s="11">
        <f t="shared" si="0"/>
        <v>0</v>
      </c>
      <c r="L7" s="11"/>
      <c r="M7" s="11" t="e">
        <f>SUMIFS('План ремонта МУН 2025'!#REF!,'План ремонта МУН 2025'!#REF!,"дотация",'План ремонта МУН 2025'!#REF!,Финансирование!C6)</f>
        <v>#REF!</v>
      </c>
      <c r="N7" s="10" t="e">
        <f>COUNTIFS('План ремонта МУН 2025'!#REF!,Свод!C7,'План ремонта МУН 2025'!#REF!,"субсидия")</f>
        <v>#REF!</v>
      </c>
      <c r="O7" s="10">
        <f>SUMIFS('План ремонта МУН 2025'!$T:$T,'План ремонта МУН 2025'!$B:$B,Свод!C7,'План ремонта МУН 2025'!$L:$L,"субсидия")</f>
        <v>0</v>
      </c>
      <c r="P7" s="11">
        <f t="shared" si="1"/>
        <v>0</v>
      </c>
      <c r="Q7" s="11"/>
      <c r="R7" s="11" t="e">
        <f>SUMIFS('План ремонта МУН 2025'!#REF!,'План ремонта МУН 2025'!#REF!,"субсидия",'План ремонта МУН 2025'!#REF!,Финансирование!C6)</f>
        <v>#REF!</v>
      </c>
    </row>
    <row r="8" spans="2:18" x14ac:dyDescent="0.25">
      <c r="B8" s="9">
        <v>4</v>
      </c>
      <c r="C8" s="9" t="s">
        <v>32</v>
      </c>
      <c r="D8" s="10">
        <f>COUNTIFS('План ремонта МУН 2025'!$B:$B,Свод!C8)</f>
        <v>0</v>
      </c>
      <c r="E8" s="11">
        <f>SUMIF('План ремонта МУН 2025'!$B:$B,Свод!C8,'План ремонта МУН 2025'!$T:$T)</f>
        <v>0</v>
      </c>
      <c r="F8" s="11" t="e">
        <f>SUMIF('План ремонта МУН 2025'!#REF!,Свод!C8,'План ремонта МУН 2025'!#REF!)</f>
        <v>#REF!</v>
      </c>
      <c r="G8" s="11"/>
      <c r="H8" s="11" t="e">
        <f>SUMIF('План ремонта МУН 2025'!#REF!,Свод!C8,'План ремонта МУН 2025'!#REF!)</f>
        <v>#REF!</v>
      </c>
      <c r="I8" s="9" t="e">
        <f>COUNTIFS('План ремонта МУН 2025'!#REF!,Свод!C8,'План ремонта МУН 2025'!#REF!,"дотация")</f>
        <v>#REF!</v>
      </c>
      <c r="J8" s="10">
        <f>SUMIFS('План ремонта МУН 2025'!$T:$T,'План ремонта МУН 2025'!$B:$B,Свод!C8,'План ремонта МУН 2025'!$L:$L,"дотация")</f>
        <v>0</v>
      </c>
      <c r="K8" s="11">
        <f t="shared" si="0"/>
        <v>0</v>
      </c>
      <c r="L8" s="11"/>
      <c r="M8" s="11" t="e">
        <f>SUMIFS('План ремонта МУН 2025'!#REF!,'План ремонта МУН 2025'!#REF!,"дотация",'План ремонта МУН 2025'!#REF!,Финансирование!C7)</f>
        <v>#REF!</v>
      </c>
      <c r="N8" s="10" t="e">
        <f>COUNTIFS('План ремонта МУН 2025'!#REF!,Свод!C8,'План ремонта МУН 2025'!#REF!,"субсидия")</f>
        <v>#REF!</v>
      </c>
      <c r="O8" s="10">
        <f>SUMIFS('План ремонта МУН 2025'!$T:$T,'План ремонта МУН 2025'!$B:$B,Свод!C8,'План ремонта МУН 2025'!$L:$L,"субсидия")</f>
        <v>0</v>
      </c>
      <c r="P8" s="11">
        <f t="shared" si="1"/>
        <v>0</v>
      </c>
      <c r="Q8" s="11"/>
      <c r="R8" s="11" t="e">
        <f>SUMIFS('План ремонта МУН 2025'!#REF!,'План ремонта МУН 2025'!#REF!,"субсидия",'План ремонта МУН 2025'!#REF!,Финансирование!C7)</f>
        <v>#REF!</v>
      </c>
    </row>
    <row r="9" spans="2:18" x14ac:dyDescent="0.25">
      <c r="B9" s="9">
        <v>5</v>
      </c>
      <c r="C9" s="9" t="s">
        <v>82</v>
      </c>
      <c r="D9" s="10">
        <f>COUNTIFS('План ремонта МУН 2025'!$B:$B,Свод!C9)</f>
        <v>0</v>
      </c>
      <c r="E9" s="11">
        <f>SUMIF('План ремонта МУН 2025'!$B:$B,Свод!C9,'План ремонта МУН 2025'!$T:$T)</f>
        <v>0</v>
      </c>
      <c r="F9" s="11" t="e">
        <f>SUMIF('План ремонта МУН 2025'!#REF!,Свод!C9,'План ремонта МУН 2025'!#REF!)</f>
        <v>#REF!</v>
      </c>
      <c r="G9" s="11"/>
      <c r="H9" s="11" t="e">
        <f>SUMIF('План ремонта МУН 2025'!#REF!,Свод!C9,'План ремонта МУН 2025'!#REF!)</f>
        <v>#REF!</v>
      </c>
      <c r="I9" s="9" t="e">
        <f>COUNTIFS('План ремонта МУН 2025'!#REF!,Свод!C9,'План ремонта МУН 2025'!#REF!,"дотация")</f>
        <v>#REF!</v>
      </c>
      <c r="J9" s="10">
        <f>SUMIFS('План ремонта МУН 2025'!$T:$T,'План ремонта МУН 2025'!$B:$B,Свод!C9,'План ремонта МУН 2025'!$L:$L,"дотация")</f>
        <v>0</v>
      </c>
      <c r="K9" s="11">
        <f t="shared" si="0"/>
        <v>0</v>
      </c>
      <c r="L9" s="11"/>
      <c r="M9" s="11" t="e">
        <f>SUMIFS('План ремонта МУН 2025'!#REF!,'План ремонта МУН 2025'!#REF!,"дотация",'План ремонта МУН 2025'!#REF!,Финансирование!C8)</f>
        <v>#REF!</v>
      </c>
      <c r="N9" s="10" t="e">
        <f>COUNTIFS('План ремонта МУН 2025'!#REF!,Свод!C9,'План ремонта МУН 2025'!#REF!,"субсидия")</f>
        <v>#REF!</v>
      </c>
      <c r="O9" s="10">
        <f>SUMIFS('План ремонта МУН 2025'!$T:$T,'План ремонта МУН 2025'!$B:$B,Свод!C9,'План ремонта МУН 2025'!$L:$L,"субсидия")</f>
        <v>0</v>
      </c>
      <c r="P9" s="11">
        <f t="shared" si="1"/>
        <v>0</v>
      </c>
      <c r="Q9" s="11"/>
      <c r="R9" s="11" t="e">
        <f>SUMIFS('План ремонта МУН 2025'!#REF!,'План ремонта МУН 2025'!#REF!,"субсидия",'План ремонта МУН 2025'!#REF!,Финансирование!C8)</f>
        <v>#REF!</v>
      </c>
    </row>
    <row r="10" spans="2:18" x14ac:dyDescent="0.25">
      <c r="B10" s="9">
        <v>6</v>
      </c>
      <c r="C10" s="9" t="s">
        <v>516</v>
      </c>
      <c r="D10" s="10">
        <f>COUNTIFS('План ремонта МУН 2025'!$B:$B,Свод!C10)</f>
        <v>0</v>
      </c>
      <c r="E10" s="11">
        <f>SUMIF('План ремонта МУН 2025'!$B:$B,Свод!C10,'План ремонта МУН 2025'!$T:$T)</f>
        <v>0</v>
      </c>
      <c r="F10" s="11" t="e">
        <f>SUMIF('План ремонта МУН 2025'!#REF!,Свод!C10,'План ремонта МУН 2025'!#REF!)</f>
        <v>#REF!</v>
      </c>
      <c r="G10" s="11"/>
      <c r="H10" s="11" t="e">
        <f>SUMIF('План ремонта МУН 2025'!#REF!,Свод!C10,'План ремонта МУН 2025'!#REF!)</f>
        <v>#REF!</v>
      </c>
      <c r="I10" s="9" t="e">
        <f>COUNTIFS('План ремонта МУН 2025'!#REF!,Свод!C10,'План ремонта МУН 2025'!#REF!,"дотация")</f>
        <v>#REF!</v>
      </c>
      <c r="J10" s="10">
        <f>SUMIFS('План ремонта МУН 2025'!$T:$T,'План ремонта МУН 2025'!$B:$B,Свод!C10,'План ремонта МУН 2025'!$L:$L,"дотация")</f>
        <v>0</v>
      </c>
      <c r="K10" s="11">
        <f t="shared" si="0"/>
        <v>0</v>
      </c>
      <c r="L10" s="11"/>
      <c r="M10" s="11" t="e">
        <f>SUMIFS('План ремонта МУН 2025'!#REF!,'План ремонта МУН 2025'!#REF!,"дотация",'План ремонта МУН 2025'!#REF!,Финансирование!C9)</f>
        <v>#REF!</v>
      </c>
      <c r="N10" s="10" t="e">
        <f>COUNTIFS('План ремонта МУН 2025'!#REF!,Свод!C10,'План ремонта МУН 2025'!#REF!,"субсидия")</f>
        <v>#REF!</v>
      </c>
      <c r="O10" s="10">
        <f>SUMIFS('План ремонта МУН 2025'!$T:$T,'План ремонта МУН 2025'!$B:$B,Свод!C10,'План ремонта МУН 2025'!$L:$L,"субсидия")</f>
        <v>0</v>
      </c>
      <c r="P10" s="11">
        <f t="shared" si="1"/>
        <v>0</v>
      </c>
      <c r="Q10" s="11"/>
      <c r="R10" s="11" t="e">
        <f>SUMIFS('План ремонта МУН 2025'!#REF!,'План ремонта МУН 2025'!#REF!,"субсидия",'План ремонта МУН 2025'!#REF!,Финансирование!C9)</f>
        <v>#REF!</v>
      </c>
    </row>
    <row r="11" spans="2:18" x14ac:dyDescent="0.25">
      <c r="B11" s="9">
        <v>7</v>
      </c>
      <c r="C11" s="9" t="s">
        <v>33</v>
      </c>
      <c r="D11" s="10">
        <f>COUNTIFS('План ремонта МУН 2025'!$B:$B,Свод!C11)</f>
        <v>0</v>
      </c>
      <c r="E11" s="11">
        <f>SUMIF('План ремонта МУН 2025'!$B:$B,Свод!C11,'План ремонта МУН 2025'!$T:$T)</f>
        <v>0</v>
      </c>
      <c r="F11" s="11" t="e">
        <f>SUMIF('План ремонта МУН 2025'!#REF!,Свод!C11,'План ремонта МУН 2025'!#REF!)</f>
        <v>#REF!</v>
      </c>
      <c r="G11" s="11"/>
      <c r="H11" s="11" t="e">
        <f>SUMIF('План ремонта МУН 2025'!#REF!,Свод!C11,'План ремонта МУН 2025'!#REF!)</f>
        <v>#REF!</v>
      </c>
      <c r="I11" s="9" t="e">
        <f>COUNTIFS('План ремонта МУН 2025'!#REF!,Свод!C11,'План ремонта МУН 2025'!#REF!,"дотация")</f>
        <v>#REF!</v>
      </c>
      <c r="J11" s="10">
        <f>SUMIFS('План ремонта МУН 2025'!$T:$T,'План ремонта МУН 2025'!$B:$B,Свод!C11,'План ремонта МУН 2025'!$L:$L,"дотация")</f>
        <v>0</v>
      </c>
      <c r="K11" s="11">
        <f t="shared" si="0"/>
        <v>0</v>
      </c>
      <c r="L11" s="11"/>
      <c r="M11" s="11" t="e">
        <f>SUMIFS('План ремонта МУН 2025'!#REF!,'План ремонта МУН 2025'!#REF!,"дотация",'План ремонта МУН 2025'!#REF!,Финансирование!C10)</f>
        <v>#REF!</v>
      </c>
      <c r="N11" s="10" t="e">
        <f>COUNTIFS('План ремонта МУН 2025'!#REF!,Свод!C11,'План ремонта МУН 2025'!#REF!,"субсидия")</f>
        <v>#REF!</v>
      </c>
      <c r="O11" s="10">
        <f>SUMIFS('План ремонта МУН 2025'!$T:$T,'План ремонта МУН 2025'!$B:$B,Свод!C11,'План ремонта МУН 2025'!$L:$L,"субсидия")</f>
        <v>0</v>
      </c>
      <c r="P11" s="11">
        <f t="shared" si="1"/>
        <v>0</v>
      </c>
      <c r="Q11" s="11"/>
      <c r="R11" s="11" t="e">
        <f>SUMIFS('План ремонта МУН 2025'!#REF!,'План ремонта МУН 2025'!#REF!,"субсидия",'План ремонта МУН 2025'!#REF!,Финансирование!C10)</f>
        <v>#REF!</v>
      </c>
    </row>
    <row r="12" spans="2:18" x14ac:dyDescent="0.25">
      <c r="B12" s="9">
        <v>8</v>
      </c>
      <c r="C12" s="9" t="s">
        <v>34</v>
      </c>
      <c r="D12" s="10">
        <f>COUNTIFS('План ремонта МУН 2025'!$B:$B,Свод!C12)</f>
        <v>0</v>
      </c>
      <c r="E12" s="11">
        <f>SUMIF('План ремонта МУН 2025'!$B:$B,Свод!C12,'План ремонта МУН 2025'!$T:$T)</f>
        <v>0</v>
      </c>
      <c r="F12" s="11" t="e">
        <f>SUMIF('План ремонта МУН 2025'!#REF!,Свод!C12,'План ремонта МУН 2025'!#REF!)</f>
        <v>#REF!</v>
      </c>
      <c r="G12" s="11"/>
      <c r="H12" s="11" t="e">
        <f>SUMIF('План ремонта МУН 2025'!#REF!,Свод!C12,'План ремонта МУН 2025'!#REF!)</f>
        <v>#REF!</v>
      </c>
      <c r="I12" s="9" t="e">
        <f>COUNTIFS('План ремонта МУН 2025'!#REF!,Свод!C12,'План ремонта МУН 2025'!#REF!,"дотация")</f>
        <v>#REF!</v>
      </c>
      <c r="J12" s="10">
        <f>SUMIFS('План ремонта МУН 2025'!$T:$T,'План ремонта МУН 2025'!$B:$B,Свод!C12,'План ремонта МУН 2025'!$L:$L,"дотация")</f>
        <v>0</v>
      </c>
      <c r="K12" s="11">
        <f t="shared" si="0"/>
        <v>0</v>
      </c>
      <c r="L12" s="11"/>
      <c r="M12" s="11" t="e">
        <f>SUMIFS('План ремонта МУН 2025'!#REF!,'План ремонта МУН 2025'!#REF!,"дотация",'План ремонта МУН 2025'!#REF!,Финансирование!C11)</f>
        <v>#REF!</v>
      </c>
      <c r="N12" s="10" t="e">
        <f>COUNTIFS('План ремонта МУН 2025'!#REF!,Свод!C12,'План ремонта МУН 2025'!#REF!,"субсидия")</f>
        <v>#REF!</v>
      </c>
      <c r="O12" s="10">
        <f>SUMIFS('План ремонта МУН 2025'!$T:$T,'План ремонта МУН 2025'!$B:$B,Свод!C12,'План ремонта МУН 2025'!$L:$L,"субсидия")</f>
        <v>0</v>
      </c>
      <c r="P12" s="11">
        <f t="shared" si="1"/>
        <v>0</v>
      </c>
      <c r="Q12" s="11"/>
      <c r="R12" s="11" t="e">
        <f>SUMIFS('План ремонта МУН 2025'!#REF!,'План ремонта МУН 2025'!#REF!,"субсидия",'План ремонта МУН 2025'!#REF!,Финансирование!C11)</f>
        <v>#REF!</v>
      </c>
    </row>
    <row r="13" spans="2:18" x14ac:dyDescent="0.25">
      <c r="B13" s="9">
        <v>9</v>
      </c>
      <c r="C13" s="9" t="s">
        <v>35</v>
      </c>
      <c r="D13" s="10">
        <f>COUNTIFS('План ремонта МУН 2025'!$B:$B,Свод!C13)</f>
        <v>0</v>
      </c>
      <c r="E13" s="11">
        <f>SUMIF('План ремонта МУН 2025'!$B:$B,Свод!C13,'План ремонта МУН 2025'!$T:$T)</f>
        <v>0</v>
      </c>
      <c r="F13" s="11" t="e">
        <f>SUMIF('План ремонта МУН 2025'!#REF!,Свод!C13,'План ремонта МУН 2025'!#REF!)</f>
        <v>#REF!</v>
      </c>
      <c r="G13" s="11"/>
      <c r="H13" s="11" t="e">
        <f>SUMIF('План ремонта МУН 2025'!#REF!,Свод!C13,'План ремонта МУН 2025'!#REF!)</f>
        <v>#REF!</v>
      </c>
      <c r="I13" s="9" t="e">
        <f>COUNTIFS('План ремонта МУН 2025'!#REF!,Свод!C13,'План ремонта МУН 2025'!#REF!,"дотация")</f>
        <v>#REF!</v>
      </c>
      <c r="J13" s="10">
        <f>SUMIFS('План ремонта МУН 2025'!$T:$T,'План ремонта МУН 2025'!$B:$B,Свод!C13,'План ремонта МУН 2025'!$L:$L,"дотация")</f>
        <v>0</v>
      </c>
      <c r="K13" s="11">
        <f t="shared" si="0"/>
        <v>0</v>
      </c>
      <c r="L13" s="11"/>
      <c r="M13" s="11" t="e">
        <f>SUMIFS('План ремонта МУН 2025'!#REF!,'План ремонта МУН 2025'!#REF!,"дотация",'План ремонта МУН 2025'!#REF!,Финансирование!C12)</f>
        <v>#REF!</v>
      </c>
      <c r="N13" s="10" t="e">
        <f>COUNTIFS('План ремонта МУН 2025'!#REF!,Свод!C13,'План ремонта МУН 2025'!#REF!,"субсидия")</f>
        <v>#REF!</v>
      </c>
      <c r="O13" s="10">
        <f>SUMIFS('План ремонта МУН 2025'!$T:$T,'План ремонта МУН 2025'!$B:$B,Свод!C13,'План ремонта МУН 2025'!$L:$L,"субсидия")</f>
        <v>0</v>
      </c>
      <c r="P13" s="11">
        <f t="shared" si="1"/>
        <v>0</v>
      </c>
      <c r="Q13" s="11"/>
      <c r="R13" s="11" t="e">
        <f>SUMIFS('План ремонта МУН 2025'!#REF!,'План ремонта МУН 2025'!#REF!,"субсидия",'План ремонта МУН 2025'!#REF!,Финансирование!C12)</f>
        <v>#REF!</v>
      </c>
    </row>
    <row r="14" spans="2:18" x14ac:dyDescent="0.25">
      <c r="B14" s="9">
        <v>10</v>
      </c>
      <c r="C14" s="9" t="s">
        <v>36</v>
      </c>
      <c r="D14" s="10">
        <f>COUNTIFS('План ремонта МУН 2025'!$B:$B,Свод!C14)</f>
        <v>0</v>
      </c>
      <c r="E14" s="11">
        <f>SUMIF('План ремонта МУН 2025'!$B:$B,Свод!C14,'План ремонта МУН 2025'!$T:$T)</f>
        <v>0</v>
      </c>
      <c r="F14" s="11" t="e">
        <f>SUMIF('План ремонта МУН 2025'!#REF!,Свод!C14,'План ремонта МУН 2025'!#REF!)</f>
        <v>#REF!</v>
      </c>
      <c r="G14" s="11"/>
      <c r="H14" s="11" t="e">
        <f>SUMIF('План ремонта МУН 2025'!#REF!,Свод!C14,'План ремонта МУН 2025'!#REF!)</f>
        <v>#REF!</v>
      </c>
      <c r="I14" s="9" t="e">
        <f>COUNTIFS('План ремонта МУН 2025'!#REF!,Свод!C14,'План ремонта МУН 2025'!#REF!,"дотация")</f>
        <v>#REF!</v>
      </c>
      <c r="J14" s="10">
        <f>SUMIFS('План ремонта МУН 2025'!$T:$T,'План ремонта МУН 2025'!$B:$B,Свод!C14,'План ремонта МУН 2025'!$L:$L,"дотация")</f>
        <v>0</v>
      </c>
      <c r="K14" s="11">
        <f t="shared" si="0"/>
        <v>0</v>
      </c>
      <c r="L14" s="11"/>
      <c r="M14" s="11" t="e">
        <f>SUMIFS('План ремонта МУН 2025'!#REF!,'План ремонта МУН 2025'!#REF!,"дотация",'План ремонта МУН 2025'!#REF!,Финансирование!C13)</f>
        <v>#REF!</v>
      </c>
      <c r="N14" s="10" t="e">
        <f>COUNTIFS('План ремонта МУН 2025'!#REF!,Свод!C14,'План ремонта МУН 2025'!#REF!,"субсидия")</f>
        <v>#REF!</v>
      </c>
      <c r="O14" s="10">
        <f>SUMIFS('План ремонта МУН 2025'!$T:$T,'План ремонта МУН 2025'!$B:$B,Свод!C14,'План ремонта МУН 2025'!$L:$L,"субсидия")</f>
        <v>0</v>
      </c>
      <c r="P14" s="11">
        <f t="shared" si="1"/>
        <v>0</v>
      </c>
      <c r="Q14" s="11"/>
      <c r="R14" s="11" t="e">
        <f>SUMIFS('План ремонта МУН 2025'!#REF!,'План ремонта МУН 2025'!#REF!,"субсидия",'План ремонта МУН 2025'!#REF!,Финансирование!C13)</f>
        <v>#REF!</v>
      </c>
    </row>
    <row r="15" spans="2:18" x14ac:dyDescent="0.25">
      <c r="B15" s="9">
        <v>11</v>
      </c>
      <c r="C15" s="9" t="s">
        <v>37</v>
      </c>
      <c r="D15" s="10">
        <f>COUNTIFS('План ремонта МУН 2025'!$B:$B,Свод!C15)</f>
        <v>0</v>
      </c>
      <c r="E15" s="11">
        <f>SUMIF('План ремонта МУН 2025'!$B:$B,Свод!C15,'План ремонта МУН 2025'!$T:$T)</f>
        <v>0</v>
      </c>
      <c r="F15" s="11" t="e">
        <f>SUMIF('План ремонта МУН 2025'!#REF!,Свод!C15,'План ремонта МУН 2025'!#REF!)</f>
        <v>#REF!</v>
      </c>
      <c r="G15" s="11"/>
      <c r="H15" s="11" t="e">
        <f>SUMIF('План ремонта МУН 2025'!#REF!,Свод!C15,'План ремонта МУН 2025'!#REF!)</f>
        <v>#REF!</v>
      </c>
      <c r="I15" s="9" t="e">
        <f>COUNTIFS('План ремонта МУН 2025'!#REF!,Свод!C15,'План ремонта МУН 2025'!#REF!,"дотация")</f>
        <v>#REF!</v>
      </c>
      <c r="J15" s="10">
        <f>SUMIFS('План ремонта МУН 2025'!$T:$T,'План ремонта МУН 2025'!$B:$B,Свод!C15,'План ремонта МУН 2025'!$L:$L,"дотация")</f>
        <v>0</v>
      </c>
      <c r="K15" s="11">
        <f t="shared" si="0"/>
        <v>0</v>
      </c>
      <c r="L15" s="11"/>
      <c r="M15" s="11" t="e">
        <f>SUMIFS('План ремонта МУН 2025'!#REF!,'План ремонта МУН 2025'!#REF!,"дотация",'План ремонта МУН 2025'!#REF!,Финансирование!C14)</f>
        <v>#REF!</v>
      </c>
      <c r="N15" s="10" t="e">
        <f>COUNTIFS('План ремонта МУН 2025'!#REF!,Свод!C15,'План ремонта МУН 2025'!#REF!,"субсидия")</f>
        <v>#REF!</v>
      </c>
      <c r="O15" s="10">
        <f>SUMIFS('План ремонта МУН 2025'!$T:$T,'План ремонта МУН 2025'!$B:$B,Свод!C15,'План ремонта МУН 2025'!$L:$L,"субсидия")</f>
        <v>0</v>
      </c>
      <c r="P15" s="11">
        <f t="shared" si="1"/>
        <v>0</v>
      </c>
      <c r="Q15" s="11"/>
      <c r="R15" s="11" t="e">
        <f>SUMIFS('План ремонта МУН 2025'!#REF!,'План ремонта МУН 2025'!#REF!,"субсидия",'План ремонта МУН 2025'!#REF!,Финансирование!C14)</f>
        <v>#REF!</v>
      </c>
    </row>
    <row r="16" spans="2:18" x14ac:dyDescent="0.25">
      <c r="B16" s="9">
        <v>12</v>
      </c>
      <c r="C16" s="9" t="s">
        <v>57</v>
      </c>
      <c r="D16" s="10">
        <f>COUNTIFS('План ремонта МУН 2025'!$B:$B,Свод!C16)</f>
        <v>0</v>
      </c>
      <c r="E16" s="11">
        <f>SUMIF('План ремонта МУН 2025'!$B:$B,Свод!C16,'План ремонта МУН 2025'!$T:$T)</f>
        <v>0</v>
      </c>
      <c r="F16" s="11" t="e">
        <f>SUMIF('План ремонта МУН 2025'!#REF!,Свод!C16,'План ремонта МУН 2025'!#REF!)</f>
        <v>#REF!</v>
      </c>
      <c r="G16" s="11"/>
      <c r="H16" s="11" t="e">
        <f>SUMIF('План ремонта МУН 2025'!#REF!,Свод!C16,'План ремонта МУН 2025'!#REF!)</f>
        <v>#REF!</v>
      </c>
      <c r="I16" s="9" t="e">
        <f>COUNTIFS('План ремонта МУН 2025'!#REF!,Свод!C16,'План ремонта МУН 2025'!#REF!,"дотация")</f>
        <v>#REF!</v>
      </c>
      <c r="J16" s="10">
        <f>SUMIFS('План ремонта МУН 2025'!$T:$T,'План ремонта МУН 2025'!$B:$B,Свод!C16,'План ремонта МУН 2025'!$L:$L,"дотация")</f>
        <v>0</v>
      </c>
      <c r="K16" s="11">
        <f t="shared" si="0"/>
        <v>0</v>
      </c>
      <c r="L16" s="11"/>
      <c r="M16" s="11" t="e">
        <f>SUMIFS('План ремонта МУН 2025'!#REF!,'План ремонта МУН 2025'!#REF!,"дотация",'План ремонта МУН 2025'!#REF!,Финансирование!C15)</f>
        <v>#REF!</v>
      </c>
      <c r="N16" s="10" t="e">
        <f>COUNTIFS('План ремонта МУН 2025'!#REF!,Свод!C16,'План ремонта МУН 2025'!#REF!,"субсидия")</f>
        <v>#REF!</v>
      </c>
      <c r="O16" s="10">
        <f>SUMIFS('План ремонта МУН 2025'!$T:$T,'План ремонта МУН 2025'!$B:$B,Свод!C16,'План ремонта МУН 2025'!$L:$L,"субсидия")</f>
        <v>0</v>
      </c>
      <c r="P16" s="11">
        <f t="shared" si="1"/>
        <v>0</v>
      </c>
      <c r="Q16" s="11"/>
      <c r="R16" s="11" t="e">
        <f>SUMIFS('План ремонта МУН 2025'!#REF!,'План ремонта МУН 2025'!#REF!,"субсидия",'План ремонта МУН 2025'!#REF!,Финансирование!C15)</f>
        <v>#REF!</v>
      </c>
    </row>
    <row r="17" spans="2:18" x14ac:dyDescent="0.25">
      <c r="B17" s="9">
        <v>13</v>
      </c>
      <c r="C17" s="9" t="s">
        <v>38</v>
      </c>
      <c r="D17" s="10">
        <f>COUNTIFS('План ремонта МУН 2025'!$B:$B,Свод!C17)</f>
        <v>23</v>
      </c>
      <c r="E17" s="11">
        <f>SUMIF('План ремонта МУН 2025'!$B:$B,Свод!C17,'План ремонта МУН 2025'!$T:$T)</f>
        <v>69903.5</v>
      </c>
      <c r="F17" s="11" t="e">
        <f>SUMIF('План ремонта МУН 2025'!#REF!,Свод!C17,'План ремонта МУН 2025'!#REF!)</f>
        <v>#REF!</v>
      </c>
      <c r="G17" s="11"/>
      <c r="H17" s="11" t="e">
        <f>SUMIF('План ремонта МУН 2025'!#REF!,Свод!C17,'План ремонта МУН 2025'!#REF!)</f>
        <v>#REF!</v>
      </c>
      <c r="I17" s="9" t="e">
        <f>COUNTIFS('План ремонта МУН 2025'!#REF!,Свод!C17,'План ремонта МУН 2025'!#REF!,"дотация")</f>
        <v>#REF!</v>
      </c>
      <c r="J17" s="10">
        <f>SUMIFS('План ремонта МУН 2025'!$T:$T,'План ремонта МУН 2025'!$B:$B,Свод!C17,'План ремонта МУН 2025'!$L:$L,"дотация")</f>
        <v>35786</v>
      </c>
      <c r="K17" s="11">
        <f t="shared" si="0"/>
        <v>5.1122857142857141</v>
      </c>
      <c r="L17" s="11"/>
      <c r="M17" s="11" t="e">
        <f>SUMIFS('План ремонта МУН 2025'!#REF!,'План ремонта МУН 2025'!#REF!,"дотация",'План ремонта МУН 2025'!#REF!,Финансирование!C16)</f>
        <v>#REF!</v>
      </c>
      <c r="N17" s="10" t="e">
        <f>COUNTIFS('План ремонта МУН 2025'!#REF!,Свод!C17,'План ремонта МУН 2025'!#REF!,"субсидия")</f>
        <v>#REF!</v>
      </c>
      <c r="O17" s="10">
        <f>SUMIFS('План ремонта МУН 2025'!$T:$T,'План ремонта МУН 2025'!$B:$B,Свод!C17,'План ремонта МУН 2025'!$L:$L,"субсидия")</f>
        <v>34117.5</v>
      </c>
      <c r="P17" s="11">
        <f t="shared" si="1"/>
        <v>4.8739285714285714</v>
      </c>
      <c r="Q17" s="11"/>
      <c r="R17" s="11" t="e">
        <f>SUMIFS('План ремонта МУН 2025'!#REF!,'План ремонта МУН 2025'!#REF!,"субсидия",'План ремонта МУН 2025'!#REF!,Финансирование!C16)</f>
        <v>#REF!</v>
      </c>
    </row>
    <row r="18" spans="2:18" x14ac:dyDescent="0.25">
      <c r="B18" s="9">
        <v>14</v>
      </c>
      <c r="C18" s="9" t="s">
        <v>58</v>
      </c>
      <c r="D18" s="10">
        <f>COUNTIFS('План ремонта МУН 2025'!$B:$B,Свод!C18)</f>
        <v>0</v>
      </c>
      <c r="E18" s="11">
        <f>SUMIF('План ремонта МУН 2025'!$B:$B,Свод!C18,'План ремонта МУН 2025'!$T:$T)</f>
        <v>0</v>
      </c>
      <c r="F18" s="11" t="e">
        <f>SUMIF('План ремонта МУН 2025'!#REF!,Свод!C18,'План ремонта МУН 2025'!#REF!)</f>
        <v>#REF!</v>
      </c>
      <c r="G18" s="11"/>
      <c r="H18" s="11" t="e">
        <f>SUMIF('План ремонта МУН 2025'!#REF!,Свод!C18,'План ремонта МУН 2025'!#REF!)</f>
        <v>#REF!</v>
      </c>
      <c r="I18" s="9" t="e">
        <f>COUNTIFS('План ремонта МУН 2025'!#REF!,Свод!C18,'План ремонта МУН 2025'!#REF!,"дотация")</f>
        <v>#REF!</v>
      </c>
      <c r="J18" s="10">
        <f>SUMIFS('План ремонта МУН 2025'!$T:$T,'План ремонта МУН 2025'!$B:$B,Свод!C18,'План ремонта МУН 2025'!$L:$L,"дотация")</f>
        <v>0</v>
      </c>
      <c r="K18" s="11">
        <f t="shared" si="0"/>
        <v>0</v>
      </c>
      <c r="L18" s="11"/>
      <c r="M18" s="11" t="e">
        <f>SUMIFS('План ремонта МУН 2025'!#REF!,'План ремонта МУН 2025'!#REF!,"дотация",'План ремонта МУН 2025'!#REF!,Финансирование!C17)</f>
        <v>#REF!</v>
      </c>
      <c r="N18" s="10" t="e">
        <f>COUNTIFS('План ремонта МУН 2025'!#REF!,Свод!C18,'План ремонта МУН 2025'!#REF!,"субсидия")</f>
        <v>#REF!</v>
      </c>
      <c r="O18" s="10">
        <f>SUMIFS('План ремонта МУН 2025'!$T:$T,'План ремонта МУН 2025'!$B:$B,Свод!C18,'План ремонта МУН 2025'!$L:$L,"субсидия")</f>
        <v>0</v>
      </c>
      <c r="P18" s="11">
        <f t="shared" si="1"/>
        <v>0</v>
      </c>
      <c r="Q18" s="11"/>
      <c r="R18" s="11" t="e">
        <f>SUMIFS('План ремонта МУН 2025'!#REF!,'План ремонта МУН 2025'!#REF!,"субсидия",'План ремонта МУН 2025'!#REF!,Финансирование!C17)</f>
        <v>#REF!</v>
      </c>
    </row>
    <row r="19" spans="2:18" x14ac:dyDescent="0.25">
      <c r="B19" s="9">
        <v>15</v>
      </c>
      <c r="C19" s="9" t="s">
        <v>15</v>
      </c>
      <c r="D19" s="10">
        <f>COUNTIFS('План ремонта МУН 2025'!$B:$B,Свод!C19)</f>
        <v>0</v>
      </c>
      <c r="E19" s="11">
        <f>SUMIF('План ремонта МУН 2025'!$B:$B,Свод!C19,'План ремонта МУН 2025'!$T:$T)</f>
        <v>0</v>
      </c>
      <c r="F19" s="11" t="e">
        <f>SUMIF('План ремонта МУН 2025'!#REF!,Свод!C19,'План ремонта МУН 2025'!#REF!)</f>
        <v>#REF!</v>
      </c>
      <c r="G19" s="11"/>
      <c r="H19" s="11" t="e">
        <f>SUMIF('План ремонта МУН 2025'!#REF!,Свод!C19,'План ремонта МУН 2025'!#REF!)</f>
        <v>#REF!</v>
      </c>
      <c r="I19" s="9" t="e">
        <f>COUNTIFS('План ремонта МУН 2025'!#REF!,Свод!C19,'План ремонта МУН 2025'!#REF!,"дотация")</f>
        <v>#REF!</v>
      </c>
      <c r="J19" s="10">
        <f>SUMIFS('План ремонта МУН 2025'!$T:$T,'План ремонта МУН 2025'!$B:$B,Свод!C19,'План ремонта МУН 2025'!$L:$L,"дотация")</f>
        <v>0</v>
      </c>
      <c r="K19" s="11">
        <f t="shared" si="0"/>
        <v>0</v>
      </c>
      <c r="L19" s="11"/>
      <c r="M19" s="11" t="e">
        <f>SUMIFS('План ремонта МУН 2025'!#REF!,'План ремонта МУН 2025'!#REF!,"дотация",'План ремонта МУН 2025'!#REF!,Финансирование!C18)</f>
        <v>#REF!</v>
      </c>
      <c r="N19" s="10" t="e">
        <f>COUNTIFS('План ремонта МУН 2025'!#REF!,Свод!C19,'План ремонта МУН 2025'!#REF!,"субсидия")</f>
        <v>#REF!</v>
      </c>
      <c r="O19" s="10">
        <f>SUMIFS('План ремонта МУН 2025'!$T:$T,'План ремонта МУН 2025'!$B:$B,Свод!C19,'План ремонта МУН 2025'!$L:$L,"субсидия")</f>
        <v>0</v>
      </c>
      <c r="P19" s="11">
        <f t="shared" si="1"/>
        <v>0</v>
      </c>
      <c r="Q19" s="11"/>
      <c r="R19" s="11" t="e">
        <f>SUMIFS('План ремонта МУН 2025'!#REF!,'План ремонта МУН 2025'!#REF!,"субсидия",'План ремонта МУН 2025'!#REF!,Финансирование!C18)</f>
        <v>#REF!</v>
      </c>
    </row>
    <row r="20" spans="2:18" x14ac:dyDescent="0.25">
      <c r="B20" s="9">
        <v>16</v>
      </c>
      <c r="C20" s="9" t="s">
        <v>39</v>
      </c>
      <c r="D20" s="10">
        <f>COUNTIFS('План ремонта МУН 2025'!$B:$B,Свод!C20)</f>
        <v>0</v>
      </c>
      <c r="E20" s="11">
        <f>SUMIF('План ремонта МУН 2025'!$B:$B,Свод!C20,'План ремонта МУН 2025'!$T:$T)</f>
        <v>0</v>
      </c>
      <c r="F20" s="11" t="e">
        <f>SUMIF('План ремонта МУН 2025'!#REF!,Свод!C20,'План ремонта МУН 2025'!#REF!)</f>
        <v>#REF!</v>
      </c>
      <c r="G20" s="11"/>
      <c r="H20" s="11" t="e">
        <f>SUMIF('План ремонта МУН 2025'!#REF!,Свод!C20,'План ремонта МУН 2025'!#REF!)</f>
        <v>#REF!</v>
      </c>
      <c r="I20" s="9" t="e">
        <f>COUNTIFS('План ремонта МУН 2025'!#REF!,Свод!C20,'План ремонта МУН 2025'!#REF!,"дотация")</f>
        <v>#REF!</v>
      </c>
      <c r="J20" s="10">
        <f>SUMIFS('План ремонта МУН 2025'!$T:$T,'План ремонта МУН 2025'!$B:$B,Свод!C20,'План ремонта МУН 2025'!$L:$L,"дотация")</f>
        <v>0</v>
      </c>
      <c r="K20" s="11">
        <f t="shared" si="0"/>
        <v>0</v>
      </c>
      <c r="L20" s="11"/>
      <c r="M20" s="11" t="e">
        <f>SUMIFS('План ремонта МУН 2025'!#REF!,'План ремонта МУН 2025'!#REF!,"дотация",'План ремонта МУН 2025'!#REF!,Финансирование!C19)</f>
        <v>#REF!</v>
      </c>
      <c r="N20" s="10" t="e">
        <f>COUNTIFS('План ремонта МУН 2025'!#REF!,Свод!C20,'План ремонта МУН 2025'!#REF!,"субсидия")</f>
        <v>#REF!</v>
      </c>
      <c r="O20" s="10">
        <f>SUMIFS('План ремонта МУН 2025'!$T:$T,'План ремонта МУН 2025'!$B:$B,Свод!C20,'План ремонта МУН 2025'!$L:$L,"субсидия")</f>
        <v>0</v>
      </c>
      <c r="P20" s="11">
        <f t="shared" si="1"/>
        <v>0</v>
      </c>
      <c r="Q20" s="11"/>
      <c r="R20" s="11" t="e">
        <f>SUMIFS('План ремонта МУН 2025'!#REF!,'План ремонта МУН 2025'!#REF!,"субсидия",'План ремонта МУН 2025'!#REF!,Финансирование!C19)</f>
        <v>#REF!</v>
      </c>
    </row>
    <row r="21" spans="2:18" x14ac:dyDescent="0.25">
      <c r="B21" s="9">
        <v>17</v>
      </c>
      <c r="C21" s="9" t="s">
        <v>22</v>
      </c>
      <c r="D21" s="10">
        <f>COUNTIFS('План ремонта МУН 2025'!$B:$B,Свод!C21)</f>
        <v>0</v>
      </c>
      <c r="E21" s="11">
        <f>SUMIF('План ремонта МУН 2025'!$B:$B,Свод!C21,'План ремонта МУН 2025'!$T:$T)</f>
        <v>0</v>
      </c>
      <c r="F21" s="11" t="e">
        <f>SUMIF('План ремонта МУН 2025'!#REF!,Свод!C21,'План ремонта МУН 2025'!#REF!)</f>
        <v>#REF!</v>
      </c>
      <c r="G21" s="11"/>
      <c r="H21" s="11" t="e">
        <f>SUMIF('План ремонта МУН 2025'!#REF!,Свод!C21,'План ремонта МУН 2025'!#REF!)</f>
        <v>#REF!</v>
      </c>
      <c r="I21" s="9" t="e">
        <f>COUNTIFS('План ремонта МУН 2025'!#REF!,Свод!C21,'План ремонта МУН 2025'!#REF!,"дотация")</f>
        <v>#REF!</v>
      </c>
      <c r="J21" s="10">
        <f>SUMIFS('План ремонта МУН 2025'!$T:$T,'План ремонта МУН 2025'!$B:$B,Свод!C21,'План ремонта МУН 2025'!$L:$L,"дотация")</f>
        <v>0</v>
      </c>
      <c r="K21" s="11">
        <f t="shared" si="0"/>
        <v>0</v>
      </c>
      <c r="L21" s="11"/>
      <c r="M21" s="11" t="e">
        <f>SUMIFS('План ремонта МУН 2025'!#REF!,'План ремонта МУН 2025'!#REF!,"дотация",'План ремонта МУН 2025'!#REF!,Финансирование!C20)</f>
        <v>#REF!</v>
      </c>
      <c r="N21" s="10" t="e">
        <f>COUNTIFS('План ремонта МУН 2025'!#REF!,Свод!C21,'План ремонта МУН 2025'!#REF!,"субсидия")</f>
        <v>#REF!</v>
      </c>
      <c r="O21" s="10">
        <f>SUMIFS('План ремонта МУН 2025'!$T:$T,'План ремонта МУН 2025'!$B:$B,Свод!C21,'План ремонта МУН 2025'!$L:$L,"субсидия")</f>
        <v>0</v>
      </c>
      <c r="P21" s="11">
        <f t="shared" si="1"/>
        <v>0</v>
      </c>
      <c r="Q21" s="11"/>
      <c r="R21" s="11" t="e">
        <f>SUMIFS('План ремонта МУН 2025'!#REF!,'План ремонта МУН 2025'!#REF!,"субсидия",'План ремонта МУН 2025'!#REF!,Финансирование!C20)</f>
        <v>#REF!</v>
      </c>
    </row>
    <row r="22" spans="2:18" x14ac:dyDescent="0.25">
      <c r="B22" s="9">
        <v>18</v>
      </c>
      <c r="C22" s="9" t="s">
        <v>65</v>
      </c>
      <c r="D22" s="10">
        <f>COUNTIFS('План ремонта МУН 2025'!$B:$B,Свод!C22)</f>
        <v>0</v>
      </c>
      <c r="E22" s="11">
        <f>SUMIF('План ремонта МУН 2025'!$B:$B,Свод!C22,'План ремонта МУН 2025'!$T:$T)</f>
        <v>0</v>
      </c>
      <c r="F22" s="11" t="e">
        <f>SUMIF('План ремонта МУН 2025'!#REF!,Свод!C22,'План ремонта МУН 2025'!#REF!)</f>
        <v>#REF!</v>
      </c>
      <c r="G22" s="11"/>
      <c r="H22" s="11" t="e">
        <f>SUMIF('План ремонта МУН 2025'!#REF!,Свод!C22,'План ремонта МУН 2025'!#REF!)</f>
        <v>#REF!</v>
      </c>
      <c r="I22" s="9" t="e">
        <f>COUNTIFS('План ремонта МУН 2025'!#REF!,Свод!C22,'План ремонта МУН 2025'!#REF!,"дотация")</f>
        <v>#REF!</v>
      </c>
      <c r="J22" s="10">
        <f>SUMIFS('План ремонта МУН 2025'!$T:$T,'План ремонта МУН 2025'!$B:$B,Свод!C22,'План ремонта МУН 2025'!$L:$L,"дотация")</f>
        <v>0</v>
      </c>
      <c r="K22" s="11">
        <f t="shared" si="0"/>
        <v>0</v>
      </c>
      <c r="L22" s="11"/>
      <c r="M22" s="11" t="e">
        <f>SUMIFS('План ремонта МУН 2025'!#REF!,'План ремонта МУН 2025'!#REF!,"дотация",'План ремонта МУН 2025'!#REF!,Финансирование!C21)</f>
        <v>#REF!</v>
      </c>
      <c r="N22" s="10" t="e">
        <f>COUNTIFS('План ремонта МУН 2025'!#REF!,Свод!C22,'План ремонта МУН 2025'!#REF!,"субсидия")</f>
        <v>#REF!</v>
      </c>
      <c r="O22" s="10">
        <f>SUMIFS('План ремонта МУН 2025'!$T:$T,'План ремонта МУН 2025'!$B:$B,Свод!C22,'План ремонта МУН 2025'!$L:$L,"субсидия")</f>
        <v>0</v>
      </c>
      <c r="P22" s="11">
        <f t="shared" si="1"/>
        <v>0</v>
      </c>
      <c r="Q22" s="11"/>
      <c r="R22" s="11" t="e">
        <f>SUMIFS('План ремонта МУН 2025'!#REF!,'План ремонта МУН 2025'!#REF!,"субсидия",'План ремонта МУН 2025'!#REF!,Финансирование!C21)</f>
        <v>#REF!</v>
      </c>
    </row>
    <row r="23" spans="2:18" x14ac:dyDescent="0.25">
      <c r="B23" s="9">
        <v>19</v>
      </c>
      <c r="C23" s="9" t="s">
        <v>56</v>
      </c>
      <c r="D23" s="10">
        <f>COUNTIFS('План ремонта МУН 2025'!$B:$B,Свод!C23)</f>
        <v>0</v>
      </c>
      <c r="E23" s="11">
        <f>SUMIF('План ремонта МУН 2025'!$B:$B,Свод!C23,'План ремонта МУН 2025'!$T:$T)</f>
        <v>0</v>
      </c>
      <c r="F23" s="11" t="e">
        <f>SUMIF('План ремонта МУН 2025'!#REF!,Свод!C23,'План ремонта МУН 2025'!#REF!)</f>
        <v>#REF!</v>
      </c>
      <c r="G23" s="11"/>
      <c r="H23" s="11" t="e">
        <f>SUMIF('План ремонта МУН 2025'!#REF!,Свод!C23,'План ремонта МУН 2025'!#REF!)</f>
        <v>#REF!</v>
      </c>
      <c r="I23" s="9" t="e">
        <f>COUNTIFS('План ремонта МУН 2025'!#REF!,Свод!C23,'План ремонта МУН 2025'!#REF!,"дотация")</f>
        <v>#REF!</v>
      </c>
      <c r="J23" s="10">
        <f>SUMIFS('План ремонта МУН 2025'!$T:$T,'План ремонта МУН 2025'!$B:$B,Свод!C23,'План ремонта МУН 2025'!$L:$L,"дотация")</f>
        <v>0</v>
      </c>
      <c r="K23" s="11">
        <f t="shared" si="0"/>
        <v>0</v>
      </c>
      <c r="L23" s="11"/>
      <c r="M23" s="11" t="e">
        <f>SUMIFS('План ремонта МУН 2025'!#REF!,'План ремонта МУН 2025'!#REF!,"дотация",'План ремонта МУН 2025'!#REF!,Финансирование!C22)</f>
        <v>#REF!</v>
      </c>
      <c r="N23" s="10" t="e">
        <f>COUNTIFS('План ремонта МУН 2025'!#REF!,Свод!C23,'План ремонта МУН 2025'!#REF!,"субсидия")</f>
        <v>#REF!</v>
      </c>
      <c r="O23" s="10">
        <f>SUMIFS('План ремонта МУН 2025'!$T:$T,'План ремонта МУН 2025'!$B:$B,Свод!C23,'План ремонта МУН 2025'!$L:$L,"субсидия")</f>
        <v>0</v>
      </c>
      <c r="P23" s="11">
        <f t="shared" si="1"/>
        <v>0</v>
      </c>
      <c r="Q23" s="11"/>
      <c r="R23" s="11" t="e">
        <f>SUMIFS('План ремонта МУН 2025'!#REF!,'План ремонта МУН 2025'!#REF!,"субсидия",'План ремонта МУН 2025'!#REF!,Финансирование!C22)</f>
        <v>#REF!</v>
      </c>
    </row>
    <row r="24" spans="2:18" x14ac:dyDescent="0.25">
      <c r="B24" s="9">
        <v>20</v>
      </c>
      <c r="C24" s="9" t="s">
        <v>75</v>
      </c>
      <c r="D24" s="10">
        <f>COUNTIFS('План ремонта МУН 2025'!$B:$B,Свод!C24)</f>
        <v>0</v>
      </c>
      <c r="E24" s="11">
        <f>SUMIF('План ремонта МУН 2025'!$B:$B,Свод!C24,'План ремонта МУН 2025'!$T:$T)</f>
        <v>0</v>
      </c>
      <c r="F24" s="11" t="e">
        <f>SUMIF('План ремонта МУН 2025'!#REF!,Свод!C24,'План ремонта МУН 2025'!#REF!)</f>
        <v>#REF!</v>
      </c>
      <c r="G24" s="11"/>
      <c r="H24" s="11" t="e">
        <f>SUMIF('План ремонта МУН 2025'!#REF!,Свод!C24,'План ремонта МУН 2025'!#REF!)</f>
        <v>#REF!</v>
      </c>
      <c r="I24" s="9" t="e">
        <f>COUNTIFS('План ремонта МУН 2025'!#REF!,Свод!C24,'План ремонта МУН 2025'!#REF!,"дотация")</f>
        <v>#REF!</v>
      </c>
      <c r="J24" s="10">
        <f>SUMIFS('План ремонта МУН 2025'!$T:$T,'План ремонта МУН 2025'!$B:$B,Свод!C24,'План ремонта МУН 2025'!$L:$L,"дотация")</f>
        <v>0</v>
      </c>
      <c r="K24" s="11">
        <f t="shared" si="0"/>
        <v>0</v>
      </c>
      <c r="L24" s="11"/>
      <c r="M24" s="11" t="e">
        <f>SUMIFS('План ремонта МУН 2025'!#REF!,'План ремонта МУН 2025'!#REF!,"дотация",'План ремонта МУН 2025'!#REF!,Финансирование!C23)</f>
        <v>#REF!</v>
      </c>
      <c r="N24" s="10" t="e">
        <f>COUNTIFS('План ремонта МУН 2025'!#REF!,Свод!C24,'План ремонта МУН 2025'!#REF!,"субсидия")</f>
        <v>#REF!</v>
      </c>
      <c r="O24" s="10">
        <f>SUMIFS('План ремонта МУН 2025'!$T:$T,'План ремонта МУН 2025'!$B:$B,Свод!C24,'План ремонта МУН 2025'!$L:$L,"субсидия")</f>
        <v>0</v>
      </c>
      <c r="P24" s="11">
        <f t="shared" si="1"/>
        <v>0</v>
      </c>
      <c r="Q24" s="11"/>
      <c r="R24" s="11" t="e">
        <f>SUMIFS('План ремонта МУН 2025'!#REF!,'План ремонта МУН 2025'!#REF!,"субсидия",'План ремонта МУН 2025'!#REF!,Финансирование!C23)</f>
        <v>#REF!</v>
      </c>
    </row>
    <row r="25" spans="2:18" x14ac:dyDescent="0.25">
      <c r="B25" s="9">
        <v>21</v>
      </c>
      <c r="C25" s="9" t="s">
        <v>71</v>
      </c>
      <c r="D25" s="10">
        <f>COUNTIFS('План ремонта МУН 2025'!$B:$B,Свод!C25)</f>
        <v>0</v>
      </c>
      <c r="E25" s="11">
        <f>SUMIF('План ремонта МУН 2025'!$B:$B,Свод!C25,'План ремонта МУН 2025'!$T:$T)</f>
        <v>0</v>
      </c>
      <c r="F25" s="11" t="e">
        <f>SUMIF('План ремонта МУН 2025'!#REF!,Свод!C25,'План ремонта МУН 2025'!#REF!)</f>
        <v>#REF!</v>
      </c>
      <c r="G25" s="11"/>
      <c r="H25" s="11" t="e">
        <f>SUMIF('План ремонта МУН 2025'!#REF!,Свод!C25,'План ремонта МУН 2025'!#REF!)</f>
        <v>#REF!</v>
      </c>
      <c r="I25" s="9" t="e">
        <f>COUNTIFS('План ремонта МУН 2025'!#REF!,Свод!C25,'План ремонта МУН 2025'!#REF!,"дотация")</f>
        <v>#REF!</v>
      </c>
      <c r="J25" s="10">
        <f>SUMIFS('План ремонта МУН 2025'!$T:$T,'План ремонта МУН 2025'!$B:$B,Свод!C25,'План ремонта МУН 2025'!$L:$L,"дотация")</f>
        <v>0</v>
      </c>
      <c r="K25" s="11">
        <f t="shared" si="0"/>
        <v>0</v>
      </c>
      <c r="L25" s="11"/>
      <c r="M25" s="11" t="e">
        <f>SUMIFS('План ремонта МУН 2025'!#REF!,'План ремонта МУН 2025'!#REF!,"дотация",'План ремонта МУН 2025'!#REF!,Финансирование!C24)</f>
        <v>#REF!</v>
      </c>
      <c r="N25" s="10" t="e">
        <f>COUNTIFS('План ремонта МУН 2025'!#REF!,Свод!C25,'План ремонта МУН 2025'!#REF!,"субсидия")</f>
        <v>#REF!</v>
      </c>
      <c r="O25" s="10">
        <f>SUMIFS('План ремонта МУН 2025'!$T:$T,'План ремонта МУН 2025'!$B:$B,Свод!C25,'План ремонта МУН 2025'!$L:$L,"субсидия")</f>
        <v>0</v>
      </c>
      <c r="P25" s="11">
        <f t="shared" si="1"/>
        <v>0</v>
      </c>
      <c r="Q25" s="11"/>
      <c r="R25" s="11" t="e">
        <f>SUMIFS('План ремонта МУН 2025'!#REF!,'План ремонта МУН 2025'!#REF!,"субсидия",'План ремонта МУН 2025'!#REF!,Финансирование!C24)</f>
        <v>#REF!</v>
      </c>
    </row>
    <row r="26" spans="2:18" x14ac:dyDescent="0.25">
      <c r="B26" s="9">
        <v>22</v>
      </c>
      <c r="C26" s="9" t="s">
        <v>41</v>
      </c>
      <c r="D26" s="10">
        <f>COUNTIFS('План ремонта МУН 2025'!$B:$B,Свод!C26)</f>
        <v>13</v>
      </c>
      <c r="E26" s="11">
        <f>SUMIF('План ремонта МУН 2025'!$B:$B,Свод!C26,'План ремонта МУН 2025'!$T:$T)</f>
        <v>69540</v>
      </c>
      <c r="F26" s="11" t="e">
        <f>SUMIF('План ремонта МУН 2025'!#REF!,Свод!C26,'План ремонта МУН 2025'!#REF!)</f>
        <v>#REF!</v>
      </c>
      <c r="G26" s="11"/>
      <c r="H26" s="11" t="e">
        <f>SUMIF('План ремонта МУН 2025'!#REF!,Свод!C26,'План ремонта МУН 2025'!#REF!)</f>
        <v>#REF!</v>
      </c>
      <c r="I26" s="9" t="e">
        <f>COUNTIFS('План ремонта МУН 2025'!#REF!,Свод!C26,'План ремонта МУН 2025'!#REF!,"дотация")</f>
        <v>#REF!</v>
      </c>
      <c r="J26" s="10">
        <f>SUMIFS('План ремонта МУН 2025'!$T:$T,'План ремонта МУН 2025'!$B:$B,Свод!C26,'План ремонта МУН 2025'!$L:$L,"дотация")</f>
        <v>61103</v>
      </c>
      <c r="K26" s="11">
        <f t="shared" si="0"/>
        <v>8.7289999999999992</v>
      </c>
      <c r="L26" s="11"/>
      <c r="M26" s="11" t="e">
        <f>SUMIFS('План ремонта МУН 2025'!#REF!,'План ремонта МУН 2025'!#REF!,"дотация",'План ремонта МУН 2025'!#REF!,Финансирование!C25)</f>
        <v>#REF!</v>
      </c>
      <c r="N26" s="10" t="e">
        <f>COUNTIFS('План ремонта МУН 2025'!#REF!,Свод!C26,'План ремонта МУН 2025'!#REF!,"субсидия")</f>
        <v>#REF!</v>
      </c>
      <c r="O26" s="10">
        <f>SUMIFS('План ремонта МУН 2025'!$T:$T,'План ремонта МУН 2025'!$B:$B,Свод!C26,'План ремонта МУН 2025'!$L:$L,"субсидия")</f>
        <v>8437</v>
      </c>
      <c r="P26" s="11">
        <f t="shared" si="1"/>
        <v>1.2052857142857143</v>
      </c>
      <c r="Q26" s="11"/>
      <c r="R26" s="11" t="e">
        <f>SUMIFS('План ремонта МУН 2025'!#REF!,'План ремонта МУН 2025'!#REF!,"субсидия",'План ремонта МУН 2025'!#REF!,Финансирование!C25)</f>
        <v>#REF!</v>
      </c>
    </row>
    <row r="27" spans="2:18" x14ac:dyDescent="0.25">
      <c r="B27" s="9">
        <v>23</v>
      </c>
      <c r="C27" s="9" t="s">
        <v>62</v>
      </c>
      <c r="D27" s="10">
        <f>COUNTIFS('План ремонта МУН 2025'!$B:$B,Свод!C27)</f>
        <v>0</v>
      </c>
      <c r="E27" s="11">
        <f>SUMIF('План ремонта МУН 2025'!$B:$B,Свод!C27,'План ремонта МУН 2025'!$T:$T)</f>
        <v>0</v>
      </c>
      <c r="F27" s="11" t="e">
        <f>SUMIF('План ремонта МУН 2025'!#REF!,Свод!C27,'План ремонта МУН 2025'!#REF!)</f>
        <v>#REF!</v>
      </c>
      <c r="G27" s="11"/>
      <c r="H27" s="11" t="e">
        <f>SUMIF('План ремонта МУН 2025'!#REF!,Свод!C27,'План ремонта МУН 2025'!#REF!)</f>
        <v>#REF!</v>
      </c>
      <c r="I27" s="9" t="e">
        <f>COUNTIFS('План ремонта МУН 2025'!#REF!,Свод!C27,'План ремонта МУН 2025'!#REF!,"дотация")</f>
        <v>#REF!</v>
      </c>
      <c r="J27" s="10">
        <f>SUMIFS('План ремонта МУН 2025'!$T:$T,'План ремонта МУН 2025'!$B:$B,Свод!C27,'План ремонта МУН 2025'!$L:$L,"дотация")</f>
        <v>0</v>
      </c>
      <c r="K27" s="11">
        <f t="shared" si="0"/>
        <v>0</v>
      </c>
      <c r="L27" s="11"/>
      <c r="M27" s="11" t="e">
        <f>SUMIFS('План ремонта МУН 2025'!#REF!,'План ремонта МУН 2025'!#REF!,"дотация",'План ремонта МУН 2025'!#REF!,Финансирование!C26)</f>
        <v>#REF!</v>
      </c>
      <c r="N27" s="10" t="e">
        <f>COUNTIFS('План ремонта МУН 2025'!#REF!,Свод!C27,'План ремонта МУН 2025'!#REF!,"субсидия")</f>
        <v>#REF!</v>
      </c>
      <c r="O27" s="10">
        <f>SUMIFS('План ремонта МУН 2025'!$T:$T,'План ремонта МУН 2025'!$B:$B,Свод!C27,'План ремонта МУН 2025'!$L:$L,"субсидия")</f>
        <v>0</v>
      </c>
      <c r="P27" s="11">
        <f t="shared" si="1"/>
        <v>0</v>
      </c>
      <c r="Q27" s="11"/>
      <c r="R27" s="11" t="e">
        <f>SUMIFS('План ремонта МУН 2025'!#REF!,'План ремонта МУН 2025'!#REF!,"субсидия",'План ремонта МУН 2025'!#REF!,Финансирование!C26)</f>
        <v>#REF!</v>
      </c>
    </row>
    <row r="28" spans="2:18" x14ac:dyDescent="0.25">
      <c r="B28" s="9">
        <v>24</v>
      </c>
      <c r="C28" s="9" t="s">
        <v>55</v>
      </c>
      <c r="D28" s="10">
        <f>COUNTIFS('План ремонта МУН 2025'!$B:$B,Свод!C28)</f>
        <v>0</v>
      </c>
      <c r="E28" s="11">
        <f>SUMIF('План ремонта МУН 2025'!$B:$B,Свод!C28,'План ремонта МУН 2025'!$T:$T)</f>
        <v>0</v>
      </c>
      <c r="F28" s="11" t="e">
        <f>SUMIF('План ремонта МУН 2025'!#REF!,Свод!C28,'План ремонта МУН 2025'!#REF!)</f>
        <v>#REF!</v>
      </c>
      <c r="G28" s="11"/>
      <c r="H28" s="11" t="e">
        <f>SUMIF('План ремонта МУН 2025'!#REF!,Свод!C28,'План ремонта МУН 2025'!#REF!)</f>
        <v>#REF!</v>
      </c>
      <c r="I28" s="9" t="e">
        <f>COUNTIFS('План ремонта МУН 2025'!#REF!,Свод!C28,'План ремонта МУН 2025'!#REF!,"дотация")</f>
        <v>#REF!</v>
      </c>
      <c r="J28" s="10">
        <f>SUMIFS('План ремонта МУН 2025'!$T:$T,'План ремонта МУН 2025'!$B:$B,Свод!C28,'План ремонта МУН 2025'!$L:$L,"дотация")</f>
        <v>0</v>
      </c>
      <c r="K28" s="11">
        <f t="shared" si="0"/>
        <v>0</v>
      </c>
      <c r="L28" s="11"/>
      <c r="M28" s="11" t="e">
        <f>SUMIFS('План ремонта МУН 2025'!#REF!,'План ремонта МУН 2025'!#REF!,"дотация",'План ремонта МУН 2025'!#REF!,Финансирование!C27)</f>
        <v>#REF!</v>
      </c>
      <c r="N28" s="10" t="e">
        <f>COUNTIFS('План ремонта МУН 2025'!#REF!,Свод!C28,'План ремонта МУН 2025'!#REF!,"субсидия")</f>
        <v>#REF!</v>
      </c>
      <c r="O28" s="10">
        <f>SUMIFS('План ремонта МУН 2025'!$T:$T,'План ремонта МУН 2025'!$B:$B,Свод!C28,'План ремонта МУН 2025'!$L:$L,"субсидия")</f>
        <v>0</v>
      </c>
      <c r="P28" s="11">
        <f t="shared" si="1"/>
        <v>0</v>
      </c>
      <c r="Q28" s="11"/>
      <c r="R28" s="11" t="e">
        <f>SUMIFS('План ремонта МУН 2025'!#REF!,'План ремонта МУН 2025'!#REF!,"субсидия",'План ремонта МУН 2025'!#REF!,Финансирование!C27)</f>
        <v>#REF!</v>
      </c>
    </row>
    <row r="29" spans="2:18" x14ac:dyDescent="0.25">
      <c r="B29" s="9">
        <v>25</v>
      </c>
      <c r="C29" s="9" t="s">
        <v>73</v>
      </c>
      <c r="D29" s="10">
        <f>COUNTIFS('План ремонта МУН 2025'!$B:$B,Свод!C29)</f>
        <v>0</v>
      </c>
      <c r="E29" s="11">
        <f>SUMIF('План ремонта МУН 2025'!$B:$B,Свод!C29,'План ремонта МУН 2025'!$T:$T)</f>
        <v>0</v>
      </c>
      <c r="F29" s="11" t="e">
        <f>SUMIF('План ремонта МУН 2025'!#REF!,Свод!C29,'План ремонта МУН 2025'!#REF!)</f>
        <v>#REF!</v>
      </c>
      <c r="G29" s="11"/>
      <c r="H29" s="11" t="e">
        <f>SUMIF('План ремонта МУН 2025'!#REF!,Свод!C29,'План ремонта МУН 2025'!#REF!)</f>
        <v>#REF!</v>
      </c>
      <c r="I29" s="9" t="e">
        <f>COUNTIFS('План ремонта МУН 2025'!#REF!,Свод!C29,'План ремонта МУН 2025'!#REF!,"дотация")</f>
        <v>#REF!</v>
      </c>
      <c r="J29" s="10">
        <f>SUMIFS('План ремонта МУН 2025'!$T:$T,'План ремонта МУН 2025'!$B:$B,Свод!C29,'План ремонта МУН 2025'!$L:$L,"дотация")</f>
        <v>0</v>
      </c>
      <c r="K29" s="11">
        <f t="shared" si="0"/>
        <v>0</v>
      </c>
      <c r="L29" s="11"/>
      <c r="M29" s="11" t="e">
        <f>SUMIFS('План ремонта МУН 2025'!#REF!,'План ремонта МУН 2025'!#REF!,"дотация",'План ремонта МУН 2025'!#REF!,Финансирование!C28)</f>
        <v>#REF!</v>
      </c>
      <c r="N29" s="10" t="e">
        <f>COUNTIFS('План ремонта МУН 2025'!#REF!,Свод!C29,'План ремонта МУН 2025'!#REF!,"субсидия")</f>
        <v>#REF!</v>
      </c>
      <c r="O29" s="10">
        <f>SUMIFS('План ремонта МУН 2025'!$T:$T,'План ремонта МУН 2025'!$B:$B,Свод!C29,'План ремонта МУН 2025'!$L:$L,"субсидия")</f>
        <v>0</v>
      </c>
      <c r="P29" s="11">
        <f t="shared" si="1"/>
        <v>0</v>
      </c>
      <c r="Q29" s="11"/>
      <c r="R29" s="11" t="e">
        <f>SUMIFS('План ремонта МУН 2025'!#REF!,'План ремонта МУН 2025'!#REF!,"субсидия",'План ремонта МУН 2025'!#REF!,Финансирование!C28)</f>
        <v>#REF!</v>
      </c>
    </row>
    <row r="30" spans="2:18" x14ac:dyDescent="0.25">
      <c r="B30" s="9">
        <v>26</v>
      </c>
      <c r="C30" s="9" t="s">
        <v>42</v>
      </c>
      <c r="D30" s="10">
        <f>COUNTIFS('План ремонта МУН 2025'!$B:$B,Свод!C30)</f>
        <v>0</v>
      </c>
      <c r="E30" s="11">
        <f>SUMIF('План ремонта МУН 2025'!$B:$B,Свод!C30,'План ремонта МУН 2025'!$T:$T)</f>
        <v>0</v>
      </c>
      <c r="F30" s="11" t="e">
        <f>SUMIF('План ремонта МУН 2025'!#REF!,Свод!C30,'План ремонта МУН 2025'!#REF!)</f>
        <v>#REF!</v>
      </c>
      <c r="G30" s="11"/>
      <c r="H30" s="11" t="e">
        <f>SUMIF('План ремонта МУН 2025'!#REF!,Свод!C30,'План ремонта МУН 2025'!#REF!)</f>
        <v>#REF!</v>
      </c>
      <c r="I30" s="9" t="e">
        <f>COUNTIFS('План ремонта МУН 2025'!#REF!,Свод!C30,'План ремонта МУН 2025'!#REF!,"дотация")</f>
        <v>#REF!</v>
      </c>
      <c r="J30" s="10">
        <f>SUMIFS('План ремонта МУН 2025'!$T:$T,'План ремонта МУН 2025'!$B:$B,Свод!C30,'План ремонта МУН 2025'!$L:$L,"дотация")</f>
        <v>0</v>
      </c>
      <c r="K30" s="11">
        <f t="shared" si="0"/>
        <v>0</v>
      </c>
      <c r="L30" s="11"/>
      <c r="M30" s="11" t="e">
        <f>SUMIFS('План ремонта МУН 2025'!#REF!,'План ремонта МУН 2025'!#REF!,"дотация",'План ремонта МУН 2025'!#REF!,Финансирование!C29)</f>
        <v>#REF!</v>
      </c>
      <c r="N30" s="10" t="e">
        <f>COUNTIFS('План ремонта МУН 2025'!#REF!,Свод!C30,'План ремонта МУН 2025'!#REF!,"субсидия")</f>
        <v>#REF!</v>
      </c>
      <c r="O30" s="10">
        <f>SUMIFS('План ремонта МУН 2025'!$T:$T,'План ремонта МУН 2025'!$B:$B,Свод!C30,'План ремонта МУН 2025'!$L:$L,"субсидия")</f>
        <v>0</v>
      </c>
      <c r="P30" s="11">
        <f t="shared" si="1"/>
        <v>0</v>
      </c>
      <c r="Q30" s="11"/>
      <c r="R30" s="11" t="e">
        <f>SUMIFS('План ремонта МУН 2025'!#REF!,'План ремонта МУН 2025'!#REF!,"субсидия",'План ремонта МУН 2025'!#REF!,Финансирование!C29)</f>
        <v>#REF!</v>
      </c>
    </row>
    <row r="31" spans="2:18" x14ac:dyDescent="0.25">
      <c r="B31" s="9">
        <v>27</v>
      </c>
      <c r="C31" s="9" t="s">
        <v>67</v>
      </c>
      <c r="D31" s="10">
        <f>COUNTIFS('План ремонта МУН 2025'!$B:$B,Свод!C31)</f>
        <v>0</v>
      </c>
      <c r="E31" s="11">
        <f>SUMIF('План ремонта МУН 2025'!$B:$B,Свод!C31,'План ремонта МУН 2025'!$T:$T)</f>
        <v>0</v>
      </c>
      <c r="F31" s="11" t="e">
        <f>SUMIF('План ремонта МУН 2025'!#REF!,Свод!C31,'План ремонта МУН 2025'!#REF!)</f>
        <v>#REF!</v>
      </c>
      <c r="G31" s="11"/>
      <c r="H31" s="11" t="e">
        <f>SUMIF('План ремонта МУН 2025'!#REF!,Свод!C31,'План ремонта МУН 2025'!#REF!)</f>
        <v>#REF!</v>
      </c>
      <c r="I31" s="9" t="e">
        <f>COUNTIFS('План ремонта МУН 2025'!#REF!,Свод!C31,'План ремонта МУН 2025'!#REF!,"дотация")</f>
        <v>#REF!</v>
      </c>
      <c r="J31" s="10">
        <f>SUMIFS('План ремонта МУН 2025'!$T:$T,'План ремонта МУН 2025'!$B:$B,Свод!C31,'План ремонта МУН 2025'!$L:$L,"дотация")</f>
        <v>0</v>
      </c>
      <c r="K31" s="11">
        <f t="shared" si="0"/>
        <v>0</v>
      </c>
      <c r="L31" s="11"/>
      <c r="M31" s="11" t="e">
        <f>SUMIFS('План ремонта МУН 2025'!#REF!,'План ремонта МУН 2025'!#REF!,"дотация",'План ремонта МУН 2025'!#REF!,Финансирование!C30)</f>
        <v>#REF!</v>
      </c>
      <c r="N31" s="10" t="e">
        <f>COUNTIFS('План ремонта МУН 2025'!#REF!,Свод!C31,'План ремонта МУН 2025'!#REF!,"субсидия")</f>
        <v>#REF!</v>
      </c>
      <c r="O31" s="10">
        <f>SUMIFS('План ремонта МУН 2025'!$T:$T,'План ремонта МУН 2025'!$B:$B,Свод!C31,'План ремонта МУН 2025'!$L:$L,"субсидия")</f>
        <v>0</v>
      </c>
      <c r="P31" s="11">
        <f t="shared" si="1"/>
        <v>0</v>
      </c>
      <c r="Q31" s="11"/>
      <c r="R31" s="11" t="e">
        <f>SUMIFS('План ремонта МУН 2025'!#REF!,'План ремонта МУН 2025'!#REF!,"субсидия",'План ремонта МУН 2025'!#REF!,Финансирование!C30)</f>
        <v>#REF!</v>
      </c>
    </row>
    <row r="32" spans="2:18" x14ac:dyDescent="0.25">
      <c r="B32" s="9">
        <v>28</v>
      </c>
      <c r="C32" s="9" t="s">
        <v>24</v>
      </c>
      <c r="D32" s="10">
        <f>COUNTIFS('План ремонта МУН 2025'!$B:$B,Свод!C32)</f>
        <v>0</v>
      </c>
      <c r="E32" s="11">
        <f>SUMIF('План ремонта МУН 2025'!$B:$B,Свод!C32,'План ремонта МУН 2025'!$T:$T)</f>
        <v>0</v>
      </c>
      <c r="F32" s="11" t="e">
        <f>SUMIF('План ремонта МУН 2025'!#REF!,Свод!C32,'План ремонта МУН 2025'!#REF!)</f>
        <v>#REF!</v>
      </c>
      <c r="G32" s="11"/>
      <c r="H32" s="11" t="e">
        <f>SUMIF('План ремонта МУН 2025'!#REF!,Свод!C32,'План ремонта МУН 2025'!#REF!)</f>
        <v>#REF!</v>
      </c>
      <c r="I32" s="9" t="e">
        <f>COUNTIFS('План ремонта МУН 2025'!#REF!,Свод!C32,'План ремонта МУН 2025'!#REF!,"дотация")</f>
        <v>#REF!</v>
      </c>
      <c r="J32" s="10">
        <f>SUMIFS('План ремонта МУН 2025'!$T:$T,'План ремонта МУН 2025'!$B:$B,Свод!C32,'План ремонта МУН 2025'!$L:$L,"дотация")</f>
        <v>0</v>
      </c>
      <c r="K32" s="11">
        <f t="shared" si="0"/>
        <v>0</v>
      </c>
      <c r="L32" s="11"/>
      <c r="M32" s="11" t="e">
        <f>SUMIFS('План ремонта МУН 2025'!#REF!,'План ремонта МУН 2025'!#REF!,"дотация",'План ремонта МУН 2025'!#REF!,Финансирование!C31)</f>
        <v>#REF!</v>
      </c>
      <c r="N32" s="10" t="e">
        <f>COUNTIFS('План ремонта МУН 2025'!#REF!,Свод!C32,'План ремонта МУН 2025'!#REF!,"субсидия")</f>
        <v>#REF!</v>
      </c>
      <c r="O32" s="10">
        <f>SUMIFS('План ремонта МУН 2025'!$T:$T,'План ремонта МУН 2025'!$B:$B,Свод!C32,'План ремонта МУН 2025'!$L:$L,"субсидия")</f>
        <v>0</v>
      </c>
      <c r="P32" s="11">
        <f t="shared" si="1"/>
        <v>0</v>
      </c>
      <c r="Q32" s="11"/>
      <c r="R32" s="11" t="e">
        <f>SUMIFS('План ремонта МУН 2025'!#REF!,'План ремонта МУН 2025'!#REF!,"субсидия",'План ремонта МУН 2025'!#REF!,Финансирование!C31)</f>
        <v>#REF!</v>
      </c>
    </row>
    <row r="33" spans="2:18" x14ac:dyDescent="0.25">
      <c r="B33" s="9">
        <v>29</v>
      </c>
      <c r="C33" s="9" t="s">
        <v>43</v>
      </c>
      <c r="D33" s="10">
        <f>COUNTIFS('План ремонта МУН 2025'!$B:$B,Свод!C33)</f>
        <v>0</v>
      </c>
      <c r="E33" s="11">
        <f>SUMIF('План ремонта МУН 2025'!$B:$B,Свод!C33,'План ремонта МУН 2025'!$T:$T)</f>
        <v>0</v>
      </c>
      <c r="F33" s="11" t="e">
        <f>SUMIF('План ремонта МУН 2025'!#REF!,Свод!C33,'План ремонта МУН 2025'!#REF!)</f>
        <v>#REF!</v>
      </c>
      <c r="G33" s="11"/>
      <c r="H33" s="11" t="e">
        <f>SUMIF('План ремонта МУН 2025'!#REF!,Свод!C33,'План ремонта МУН 2025'!#REF!)</f>
        <v>#REF!</v>
      </c>
      <c r="I33" s="9" t="e">
        <f>COUNTIFS('План ремонта МУН 2025'!#REF!,Свод!C33,'План ремонта МУН 2025'!#REF!,"дотация")</f>
        <v>#REF!</v>
      </c>
      <c r="J33" s="10">
        <f>SUMIFS('План ремонта МУН 2025'!$T:$T,'План ремонта МУН 2025'!$B:$B,Свод!C33,'План ремонта МУН 2025'!$L:$L,"дотация")</f>
        <v>0</v>
      </c>
      <c r="K33" s="11">
        <f t="shared" si="0"/>
        <v>0</v>
      </c>
      <c r="L33" s="11"/>
      <c r="M33" s="11" t="e">
        <f>SUMIFS('План ремонта МУН 2025'!#REF!,'План ремонта МУН 2025'!#REF!,"дотация",'План ремонта МУН 2025'!#REF!,Финансирование!C32)</f>
        <v>#REF!</v>
      </c>
      <c r="N33" s="10" t="e">
        <f>COUNTIFS('План ремонта МУН 2025'!#REF!,Свод!C33,'План ремонта МУН 2025'!#REF!,"субсидия")</f>
        <v>#REF!</v>
      </c>
      <c r="O33" s="10">
        <f>SUMIFS('План ремонта МУН 2025'!$T:$T,'План ремонта МУН 2025'!$B:$B,Свод!C33,'План ремонта МУН 2025'!$L:$L,"субсидия")</f>
        <v>0</v>
      </c>
      <c r="P33" s="11">
        <f t="shared" si="1"/>
        <v>0</v>
      </c>
      <c r="Q33" s="11"/>
      <c r="R33" s="11" t="e">
        <f>SUMIFS('План ремонта МУН 2025'!#REF!,'План ремонта МУН 2025'!#REF!,"субсидия",'План ремонта МУН 2025'!#REF!,Финансирование!C32)</f>
        <v>#REF!</v>
      </c>
    </row>
    <row r="34" spans="2:18" x14ac:dyDescent="0.25">
      <c r="B34" s="9">
        <v>30</v>
      </c>
      <c r="C34" s="9" t="s">
        <v>44</v>
      </c>
      <c r="D34" s="10">
        <f>COUNTIFS('План ремонта МУН 2025'!$B:$B,Свод!C34)</f>
        <v>0</v>
      </c>
      <c r="E34" s="11">
        <f>SUMIF('План ремонта МУН 2025'!$B:$B,Свод!C34,'План ремонта МУН 2025'!$T:$T)</f>
        <v>0</v>
      </c>
      <c r="F34" s="11" t="e">
        <f>SUMIF('План ремонта МУН 2025'!#REF!,Свод!C34,'План ремонта МУН 2025'!#REF!)</f>
        <v>#REF!</v>
      </c>
      <c r="G34" s="11"/>
      <c r="H34" s="11" t="e">
        <f>SUMIF('План ремонта МУН 2025'!#REF!,Свод!C34,'План ремонта МУН 2025'!#REF!)</f>
        <v>#REF!</v>
      </c>
      <c r="I34" s="9" t="e">
        <f>COUNTIFS('План ремонта МУН 2025'!#REF!,Свод!C34,'План ремонта МУН 2025'!#REF!,"дотация")</f>
        <v>#REF!</v>
      </c>
      <c r="J34" s="10">
        <f>SUMIFS('План ремонта МУН 2025'!$T:$T,'План ремонта МУН 2025'!$B:$B,Свод!C34,'План ремонта МУН 2025'!$L:$L,"дотация")</f>
        <v>0</v>
      </c>
      <c r="K34" s="11">
        <f t="shared" si="0"/>
        <v>0</v>
      </c>
      <c r="L34" s="11"/>
      <c r="M34" s="11" t="e">
        <f>SUMIFS('План ремонта МУН 2025'!#REF!,'План ремонта МУН 2025'!#REF!,"дотация",'План ремонта МУН 2025'!#REF!,Финансирование!C33)</f>
        <v>#REF!</v>
      </c>
      <c r="N34" s="10" t="e">
        <f>COUNTIFS('План ремонта МУН 2025'!#REF!,Свод!C34,'План ремонта МУН 2025'!#REF!,"субсидия")</f>
        <v>#REF!</v>
      </c>
      <c r="O34" s="10">
        <f>SUMIFS('План ремонта МУН 2025'!$T:$T,'План ремонта МУН 2025'!$B:$B,Свод!C34,'План ремонта МУН 2025'!$L:$L,"субсидия")</f>
        <v>0</v>
      </c>
      <c r="P34" s="11">
        <f t="shared" si="1"/>
        <v>0</v>
      </c>
      <c r="Q34" s="11"/>
      <c r="R34" s="11" t="e">
        <f>SUMIFS('План ремонта МУН 2025'!#REF!,'План ремонта МУН 2025'!#REF!,"субсидия",'План ремонта МУН 2025'!#REF!,Финансирование!C33)</f>
        <v>#REF!</v>
      </c>
    </row>
    <row r="35" spans="2:18" x14ac:dyDescent="0.25">
      <c r="B35" s="9">
        <v>31</v>
      </c>
      <c r="C35" s="9" t="s">
        <v>25</v>
      </c>
      <c r="D35" s="10">
        <f>COUNTIFS('План ремонта МУН 2025'!$B:$B,Свод!C35)</f>
        <v>12</v>
      </c>
      <c r="E35" s="11">
        <f>SUMIF('План ремонта МУН 2025'!$B:$B,Свод!C35,'План ремонта МУН 2025'!$T:$T)</f>
        <v>56775.899999999994</v>
      </c>
      <c r="F35" s="11" t="e">
        <f>SUMIF('План ремонта МУН 2025'!#REF!,Свод!C35,'План ремонта МУН 2025'!#REF!)</f>
        <v>#REF!</v>
      </c>
      <c r="G35" s="11"/>
      <c r="H35" s="11" t="e">
        <f>SUMIF('План ремонта МУН 2025'!#REF!,Свод!C35,'План ремонта МУН 2025'!#REF!)</f>
        <v>#REF!</v>
      </c>
      <c r="I35" s="9" t="e">
        <f>COUNTIFS('План ремонта МУН 2025'!#REF!,Свод!C35,'План ремонта МУН 2025'!#REF!,"дотация")</f>
        <v>#REF!</v>
      </c>
      <c r="J35" s="10">
        <f>SUMIFS('План ремонта МУН 2025'!$T:$T,'План ремонта МУН 2025'!$B:$B,Свод!C35,'План ремонта МУН 2025'!$L:$L,"дотация")</f>
        <v>56775.899999999994</v>
      </c>
      <c r="K35" s="11">
        <f t="shared" si="0"/>
        <v>8.1108428571428561</v>
      </c>
      <c r="L35" s="11"/>
      <c r="M35" s="11" t="e">
        <f>SUMIFS('План ремонта МУН 2025'!#REF!,'План ремонта МУН 2025'!#REF!,"дотация",'План ремонта МУН 2025'!#REF!,Финансирование!C34)</f>
        <v>#REF!</v>
      </c>
      <c r="N35" s="10" t="e">
        <f>COUNTIFS('План ремонта МУН 2025'!#REF!,Свод!C35,'План ремонта МУН 2025'!#REF!,"субсидия")</f>
        <v>#REF!</v>
      </c>
      <c r="O35" s="10">
        <f>SUMIFS('План ремонта МУН 2025'!$T:$T,'План ремонта МУН 2025'!$B:$B,Свод!C35,'План ремонта МУН 2025'!$L:$L,"субсидия")</f>
        <v>0</v>
      </c>
      <c r="P35" s="11">
        <f t="shared" si="1"/>
        <v>0</v>
      </c>
      <c r="Q35" s="11"/>
      <c r="R35" s="11" t="e">
        <f>SUMIFS('План ремонта МУН 2025'!#REF!,'План ремонта МУН 2025'!#REF!,"субсидия",'План ремонта МУН 2025'!#REF!,Финансирование!C34)</f>
        <v>#REF!</v>
      </c>
    </row>
    <row r="36" spans="2:18" x14ac:dyDescent="0.25">
      <c r="B36" s="9">
        <v>32</v>
      </c>
      <c r="C36" s="9" t="s">
        <v>45</v>
      </c>
      <c r="D36" s="10">
        <f>COUNTIFS('План ремонта МУН 2025'!$B:$B,Свод!C36)</f>
        <v>0</v>
      </c>
      <c r="E36" s="11">
        <f>SUMIF('План ремонта МУН 2025'!$B:$B,Свод!C36,'План ремонта МУН 2025'!$T:$T)</f>
        <v>0</v>
      </c>
      <c r="F36" s="11" t="e">
        <f>SUMIF('План ремонта МУН 2025'!#REF!,Свод!C36,'План ремонта МУН 2025'!#REF!)</f>
        <v>#REF!</v>
      </c>
      <c r="G36" s="11"/>
      <c r="H36" s="11" t="e">
        <f>SUMIF('План ремонта МУН 2025'!#REF!,Свод!C36,'План ремонта МУН 2025'!#REF!)</f>
        <v>#REF!</v>
      </c>
      <c r="I36" s="9" t="e">
        <f>COUNTIFS('План ремонта МУН 2025'!#REF!,Свод!C36,'План ремонта МУН 2025'!#REF!,"дотация")</f>
        <v>#REF!</v>
      </c>
      <c r="J36" s="10">
        <f>SUMIFS('План ремонта МУН 2025'!$T:$T,'План ремонта МУН 2025'!$B:$B,Свод!C36,'План ремонта МУН 2025'!$L:$L,"дотация")</f>
        <v>0</v>
      </c>
      <c r="K36" s="11">
        <f t="shared" si="0"/>
        <v>0</v>
      </c>
      <c r="L36" s="11"/>
      <c r="M36" s="11" t="e">
        <f>SUMIFS('План ремонта МУН 2025'!#REF!,'План ремонта МУН 2025'!#REF!,"дотация",'План ремонта МУН 2025'!#REF!,Финансирование!C35)</f>
        <v>#REF!</v>
      </c>
      <c r="N36" s="10" t="e">
        <f>COUNTIFS('План ремонта МУН 2025'!#REF!,Свод!C36,'План ремонта МУН 2025'!#REF!,"субсидия")</f>
        <v>#REF!</v>
      </c>
      <c r="O36" s="10">
        <f>SUMIFS('План ремонта МУН 2025'!$T:$T,'План ремонта МУН 2025'!$B:$B,Свод!C36,'План ремонта МУН 2025'!$L:$L,"субсидия")</f>
        <v>0</v>
      </c>
      <c r="P36" s="11">
        <f t="shared" si="1"/>
        <v>0</v>
      </c>
      <c r="Q36" s="11"/>
      <c r="R36" s="11" t="e">
        <f>SUMIFS('План ремонта МУН 2025'!#REF!,'План ремонта МУН 2025'!#REF!,"субсидия",'План ремонта МУН 2025'!#REF!,Финансирование!C35)</f>
        <v>#REF!</v>
      </c>
    </row>
    <row r="37" spans="2:18" x14ac:dyDescent="0.25">
      <c r="B37" s="9">
        <v>33</v>
      </c>
      <c r="C37" s="9" t="s">
        <v>26</v>
      </c>
      <c r="D37" s="10">
        <f>COUNTIFS('План ремонта МУН 2025'!$B:$B,Свод!C37)</f>
        <v>29</v>
      </c>
      <c r="E37" s="11">
        <f>SUMIF('План ремонта МУН 2025'!$B:$B,Свод!C37,'План ремонта МУН 2025'!$T:$T)</f>
        <v>133224.29999999999</v>
      </c>
      <c r="F37" s="11" t="e">
        <f>SUMIF('План ремонта МУН 2025'!#REF!,Свод!C37,'План ремонта МУН 2025'!#REF!)</f>
        <v>#REF!</v>
      </c>
      <c r="G37" s="11"/>
      <c r="H37" s="11" t="e">
        <f>SUMIF('План ремонта МУН 2025'!#REF!,Свод!C37,'План ремонта МУН 2025'!#REF!)</f>
        <v>#REF!</v>
      </c>
      <c r="I37" s="9" t="e">
        <f>COUNTIFS('План ремонта МУН 2025'!#REF!,Свод!C37,'План ремонта МУН 2025'!#REF!,"дотация")</f>
        <v>#REF!</v>
      </c>
      <c r="J37" s="10">
        <f>SUMIFS('План ремонта МУН 2025'!$T:$T,'План ремонта МУН 2025'!$B:$B,Свод!C37,'План ремонта МУН 2025'!$L:$L,"дотация")</f>
        <v>130464.3</v>
      </c>
      <c r="K37" s="11">
        <f t="shared" si="0"/>
        <v>18.637757142857144</v>
      </c>
      <c r="L37" s="11"/>
      <c r="M37" s="11" t="e">
        <f>SUMIFS('План ремонта МУН 2025'!#REF!,'План ремонта МУН 2025'!#REF!,"дотация",'План ремонта МУН 2025'!#REF!,Финансирование!C36)</f>
        <v>#REF!</v>
      </c>
      <c r="N37" s="10" t="e">
        <f>COUNTIFS('План ремонта МУН 2025'!#REF!,Свод!C37,'План ремонта МУН 2025'!#REF!,"субсидия")</f>
        <v>#REF!</v>
      </c>
      <c r="O37" s="10">
        <f>SUMIFS('План ремонта МУН 2025'!$T:$T,'План ремонта МУН 2025'!$B:$B,Свод!C37,'План ремонта МУН 2025'!$L:$L,"субсидия")</f>
        <v>2760</v>
      </c>
      <c r="P37" s="11">
        <f t="shared" si="1"/>
        <v>0.39428571428571429</v>
      </c>
      <c r="Q37" s="11"/>
      <c r="R37" s="11" t="e">
        <f>SUMIFS('План ремонта МУН 2025'!#REF!,'План ремонта МУН 2025'!#REF!,"субсидия",'План ремонта МУН 2025'!#REF!,Финансирование!C36)</f>
        <v>#REF!</v>
      </c>
    </row>
    <row r="38" spans="2:18" x14ac:dyDescent="0.25">
      <c r="B38" s="9">
        <v>34</v>
      </c>
      <c r="C38" s="9" t="s">
        <v>46</v>
      </c>
      <c r="D38" s="10">
        <f>COUNTIFS('План ремонта МУН 2025'!$B:$B,Свод!C38)</f>
        <v>0</v>
      </c>
      <c r="E38" s="11">
        <f>SUMIF('План ремонта МУН 2025'!$B:$B,Свод!C38,'План ремонта МУН 2025'!$T:$T)</f>
        <v>0</v>
      </c>
      <c r="F38" s="11" t="e">
        <f>SUMIF('План ремонта МУН 2025'!#REF!,Свод!C38,'План ремонта МУН 2025'!#REF!)</f>
        <v>#REF!</v>
      </c>
      <c r="G38" s="11"/>
      <c r="H38" s="11" t="e">
        <f>SUMIF('План ремонта МУН 2025'!#REF!,Свод!C38,'План ремонта МУН 2025'!#REF!)</f>
        <v>#REF!</v>
      </c>
      <c r="I38" s="9" t="e">
        <f>COUNTIFS('План ремонта МУН 2025'!#REF!,Свод!C38,'План ремонта МУН 2025'!#REF!,"дотация")</f>
        <v>#REF!</v>
      </c>
      <c r="J38" s="10">
        <f>SUMIFS('План ремонта МУН 2025'!$T:$T,'План ремонта МУН 2025'!$B:$B,Свод!C38,'План ремонта МУН 2025'!$L:$L,"дотация")</f>
        <v>0</v>
      </c>
      <c r="K38" s="11">
        <f t="shared" si="0"/>
        <v>0</v>
      </c>
      <c r="L38" s="11"/>
      <c r="M38" s="11" t="e">
        <f>SUMIFS('План ремонта МУН 2025'!#REF!,'План ремонта МУН 2025'!#REF!,"дотация",'План ремонта МУН 2025'!#REF!,Финансирование!C37)</f>
        <v>#REF!</v>
      </c>
      <c r="N38" s="10" t="e">
        <f>COUNTIFS('План ремонта МУН 2025'!#REF!,Свод!C38,'План ремонта МУН 2025'!#REF!,"субсидия")</f>
        <v>#REF!</v>
      </c>
      <c r="O38" s="10">
        <f>SUMIFS('План ремонта МУН 2025'!$T:$T,'План ремонта МУН 2025'!$B:$B,Свод!C38,'План ремонта МУН 2025'!$L:$L,"субсидия")</f>
        <v>0</v>
      </c>
      <c r="P38" s="11">
        <f t="shared" si="1"/>
        <v>0</v>
      </c>
      <c r="Q38" s="11"/>
      <c r="R38" s="11" t="e">
        <f>SUMIFS('План ремонта МУН 2025'!#REF!,'План ремонта МУН 2025'!#REF!,"субсидия",'План ремонта МУН 2025'!#REF!,Финансирование!C37)</f>
        <v>#REF!</v>
      </c>
    </row>
    <row r="39" spans="2:18" x14ac:dyDescent="0.25">
      <c r="B39" s="9">
        <v>35</v>
      </c>
      <c r="C39" s="9" t="s">
        <v>47</v>
      </c>
      <c r="D39" s="10">
        <f>COUNTIFS('План ремонта МУН 2025'!$B:$B,Свод!C39)</f>
        <v>14</v>
      </c>
      <c r="E39" s="11">
        <f>SUMIF('План ремонта МУН 2025'!$B:$B,Свод!C39,'План ремонта МУН 2025'!$T:$T)</f>
        <v>97310</v>
      </c>
      <c r="F39" s="11" t="e">
        <f>SUMIF('План ремонта МУН 2025'!#REF!,Свод!C39,'План ремонта МУН 2025'!#REF!)</f>
        <v>#REF!</v>
      </c>
      <c r="G39" s="11"/>
      <c r="H39" s="11" t="e">
        <f>SUMIF('План ремонта МУН 2025'!#REF!,Свод!C39,'План ремонта МУН 2025'!#REF!)</f>
        <v>#REF!</v>
      </c>
      <c r="I39" s="9" t="e">
        <f>COUNTIFS('План ремонта МУН 2025'!#REF!,Свод!C39,'План ремонта МУН 2025'!#REF!,"дотация")</f>
        <v>#REF!</v>
      </c>
      <c r="J39" s="10">
        <f>SUMIFS('План ремонта МУН 2025'!$T:$T,'План ремонта МУН 2025'!$B:$B,Свод!C39,'План ремонта МУН 2025'!$L:$L,"дотация")</f>
        <v>97310</v>
      </c>
      <c r="K39" s="11">
        <f t="shared" si="0"/>
        <v>13.901428571428571</v>
      </c>
      <c r="L39" s="11"/>
      <c r="M39" s="11" t="e">
        <f>SUMIFS('План ремонта МУН 2025'!#REF!,'План ремонта МУН 2025'!#REF!,"дотация",'План ремонта МУН 2025'!#REF!,Финансирование!C38)</f>
        <v>#REF!</v>
      </c>
      <c r="N39" s="10" t="e">
        <f>COUNTIFS('План ремонта МУН 2025'!#REF!,Свод!C39,'План ремонта МУН 2025'!#REF!,"субсидия")</f>
        <v>#REF!</v>
      </c>
      <c r="O39" s="10">
        <f>SUMIFS('План ремонта МУН 2025'!$T:$T,'План ремонта МУН 2025'!$B:$B,Свод!C39,'План ремонта МУН 2025'!$L:$L,"субсидия")</f>
        <v>0</v>
      </c>
      <c r="P39" s="11">
        <f t="shared" si="1"/>
        <v>0</v>
      </c>
      <c r="Q39" s="11"/>
      <c r="R39" s="11" t="e">
        <f>SUMIFS('План ремонта МУН 2025'!#REF!,'План ремонта МУН 2025'!#REF!,"субсидия",'План ремонта МУН 2025'!#REF!,Финансирование!C38)</f>
        <v>#REF!</v>
      </c>
    </row>
    <row r="40" spans="2:18" x14ac:dyDescent="0.25">
      <c r="B40" s="9">
        <v>36</v>
      </c>
      <c r="C40" s="9" t="s">
        <v>96</v>
      </c>
      <c r="D40" s="10">
        <f>COUNTIFS('План ремонта МУН 2025'!$B:$B,Свод!C40)</f>
        <v>0</v>
      </c>
      <c r="E40" s="11">
        <f>SUMIF('План ремонта МУН 2025'!$B:$B,Свод!C40,'План ремонта МУН 2025'!$T:$T)</f>
        <v>0</v>
      </c>
      <c r="F40" s="11" t="e">
        <f>SUMIF('План ремонта МУН 2025'!#REF!,Свод!C40,'План ремонта МУН 2025'!#REF!)</f>
        <v>#REF!</v>
      </c>
      <c r="G40" s="11"/>
      <c r="H40" s="11" t="e">
        <f>SUMIF('План ремонта МУН 2025'!#REF!,Свод!C40,'План ремонта МУН 2025'!#REF!)</f>
        <v>#REF!</v>
      </c>
      <c r="I40" s="9" t="e">
        <f>COUNTIFS('План ремонта МУН 2025'!#REF!,Свод!C40,'План ремонта МУН 2025'!#REF!,"дотация")</f>
        <v>#REF!</v>
      </c>
      <c r="J40" s="10">
        <f>SUMIFS('План ремонта МУН 2025'!$T:$T,'План ремонта МУН 2025'!$B:$B,Свод!C40,'План ремонта МУН 2025'!$L:$L,"дотация")</f>
        <v>0</v>
      </c>
      <c r="K40" s="11">
        <f t="shared" si="0"/>
        <v>0</v>
      </c>
      <c r="L40" s="11"/>
      <c r="M40" s="11" t="e">
        <f>SUMIFS('План ремонта МУН 2025'!#REF!,'План ремонта МУН 2025'!#REF!,"дотация",'План ремонта МУН 2025'!#REF!,Финансирование!C39)</f>
        <v>#REF!</v>
      </c>
      <c r="N40" s="10" t="e">
        <f>COUNTIFS('План ремонта МУН 2025'!#REF!,Свод!C40,'План ремонта МУН 2025'!#REF!,"субсидия")</f>
        <v>#REF!</v>
      </c>
      <c r="O40" s="10">
        <f>SUMIFS('План ремонта МУН 2025'!$T:$T,'План ремонта МУН 2025'!$B:$B,Свод!C40,'План ремонта МУН 2025'!$L:$L,"субсидия")</f>
        <v>0</v>
      </c>
      <c r="P40" s="11">
        <f t="shared" si="1"/>
        <v>0</v>
      </c>
      <c r="Q40" s="11"/>
      <c r="R40" s="11" t="e">
        <f>SUMIFS('План ремонта МУН 2025'!#REF!,'План ремонта МУН 2025'!#REF!,"субсидия",'План ремонта МУН 2025'!#REF!,Финансирование!C39)</f>
        <v>#REF!</v>
      </c>
    </row>
    <row r="41" spans="2:18" x14ac:dyDescent="0.25">
      <c r="B41" s="9">
        <v>37</v>
      </c>
      <c r="C41" s="9" t="s">
        <v>72</v>
      </c>
      <c r="D41" s="10">
        <f>COUNTIFS('План ремонта МУН 2025'!$B:$B,Свод!C41)</f>
        <v>0</v>
      </c>
      <c r="E41" s="11">
        <f>SUMIF('План ремонта МУН 2025'!$B:$B,Свод!C41,'План ремонта МУН 2025'!$T:$T)</f>
        <v>0</v>
      </c>
      <c r="F41" s="11" t="e">
        <f>SUMIF('План ремонта МУН 2025'!#REF!,Свод!C41,'План ремонта МУН 2025'!#REF!)</f>
        <v>#REF!</v>
      </c>
      <c r="G41" s="11"/>
      <c r="H41" s="11" t="e">
        <f>SUMIF('План ремонта МУН 2025'!#REF!,Свод!C41,'План ремонта МУН 2025'!#REF!)</f>
        <v>#REF!</v>
      </c>
      <c r="I41" s="9" t="e">
        <f>COUNTIFS('План ремонта МУН 2025'!#REF!,Свод!C41,'План ремонта МУН 2025'!#REF!,"дотация")</f>
        <v>#REF!</v>
      </c>
      <c r="J41" s="10">
        <f>SUMIFS('План ремонта МУН 2025'!$T:$T,'План ремонта МУН 2025'!$B:$B,Свод!C41,'План ремонта МУН 2025'!$L:$L,"дотация")</f>
        <v>0</v>
      </c>
      <c r="K41" s="11">
        <f t="shared" si="0"/>
        <v>0</v>
      </c>
      <c r="L41" s="11"/>
      <c r="M41" s="11" t="e">
        <f>SUMIFS('План ремонта МУН 2025'!#REF!,'План ремонта МУН 2025'!#REF!,"дотация",'План ремонта МУН 2025'!#REF!,Финансирование!C40)</f>
        <v>#REF!</v>
      </c>
      <c r="N41" s="10" t="e">
        <f>COUNTIFS('План ремонта МУН 2025'!#REF!,Свод!C41,'План ремонта МУН 2025'!#REF!,"субсидия")</f>
        <v>#REF!</v>
      </c>
      <c r="O41" s="10">
        <f>SUMIFS('План ремонта МУН 2025'!$T:$T,'План ремонта МУН 2025'!$B:$B,Свод!C41,'План ремонта МУН 2025'!$L:$L,"субсидия")</f>
        <v>0</v>
      </c>
      <c r="P41" s="11">
        <f t="shared" si="1"/>
        <v>0</v>
      </c>
      <c r="Q41" s="11"/>
      <c r="R41" s="11" t="e">
        <f>SUMIFS('План ремонта МУН 2025'!#REF!,'План ремонта МУН 2025'!#REF!,"субсидия",'План ремонта МУН 2025'!#REF!,Финансирование!C40)</f>
        <v>#REF!</v>
      </c>
    </row>
    <row r="42" spans="2:18" x14ac:dyDescent="0.25">
      <c r="B42" s="9">
        <v>38</v>
      </c>
      <c r="C42" s="9" t="s">
        <v>63</v>
      </c>
      <c r="D42" s="10">
        <f>COUNTIFS('План ремонта МУН 2025'!$B:$B,Свод!C42)</f>
        <v>0</v>
      </c>
      <c r="E42" s="11">
        <f>SUMIF('План ремонта МУН 2025'!$B:$B,Свод!C42,'План ремонта МУН 2025'!$T:$T)</f>
        <v>0</v>
      </c>
      <c r="F42" s="11" t="e">
        <f>SUMIF('План ремонта МУН 2025'!#REF!,Свод!C42,'План ремонта МУН 2025'!#REF!)</f>
        <v>#REF!</v>
      </c>
      <c r="G42" s="11"/>
      <c r="H42" s="11" t="e">
        <f>SUMIF('План ремонта МУН 2025'!#REF!,Свод!C42,'План ремонта МУН 2025'!#REF!)</f>
        <v>#REF!</v>
      </c>
      <c r="I42" s="9" t="e">
        <f>COUNTIFS('План ремонта МУН 2025'!#REF!,Свод!C42,'План ремонта МУН 2025'!#REF!,"дотация")</f>
        <v>#REF!</v>
      </c>
      <c r="J42" s="10">
        <f>SUMIFS('План ремонта МУН 2025'!$T:$T,'План ремонта МУН 2025'!$B:$B,Свод!C42,'План ремонта МУН 2025'!$L:$L,"дотация")</f>
        <v>0</v>
      </c>
      <c r="K42" s="11">
        <f t="shared" si="0"/>
        <v>0</v>
      </c>
      <c r="L42" s="11"/>
      <c r="M42" s="11" t="e">
        <f>SUMIFS('План ремонта МУН 2025'!#REF!,'План ремонта МУН 2025'!#REF!,"дотация",'План ремонта МУН 2025'!#REF!,Финансирование!C41)</f>
        <v>#REF!</v>
      </c>
      <c r="N42" s="10" t="e">
        <f>COUNTIFS('План ремонта МУН 2025'!#REF!,Свод!C42,'План ремонта МУН 2025'!#REF!,"субсидия")</f>
        <v>#REF!</v>
      </c>
      <c r="O42" s="10">
        <f>SUMIFS('План ремонта МУН 2025'!$T:$T,'План ремонта МУН 2025'!$B:$B,Свод!C42,'План ремонта МУН 2025'!$L:$L,"субсидия")</f>
        <v>0</v>
      </c>
      <c r="P42" s="11">
        <f t="shared" si="1"/>
        <v>0</v>
      </c>
      <c r="Q42" s="11"/>
      <c r="R42" s="11" t="e">
        <f>SUMIFS('План ремонта МУН 2025'!#REF!,'План ремонта МУН 2025'!#REF!,"субсидия",'План ремонта МУН 2025'!#REF!,Финансирование!C41)</f>
        <v>#REF!</v>
      </c>
    </row>
    <row r="43" spans="2:18" x14ac:dyDescent="0.25">
      <c r="B43" s="9">
        <v>39</v>
      </c>
      <c r="C43" s="9" t="s">
        <v>60</v>
      </c>
      <c r="D43" s="10">
        <f>COUNTIFS('План ремонта МУН 2025'!$B:$B,Свод!C43)</f>
        <v>0</v>
      </c>
      <c r="E43" s="11">
        <f>SUMIF('План ремонта МУН 2025'!$B:$B,Свод!C43,'План ремонта МУН 2025'!$T:$T)</f>
        <v>0</v>
      </c>
      <c r="F43" s="11" t="e">
        <f>SUMIF('План ремонта МУН 2025'!#REF!,Свод!C43,'План ремонта МУН 2025'!#REF!)</f>
        <v>#REF!</v>
      </c>
      <c r="G43" s="11"/>
      <c r="H43" s="11" t="e">
        <f>SUMIF('План ремонта МУН 2025'!#REF!,Свод!C43,'План ремонта МУН 2025'!#REF!)</f>
        <v>#REF!</v>
      </c>
      <c r="I43" s="9" t="e">
        <f>COUNTIFS('План ремонта МУН 2025'!#REF!,Свод!C43,'План ремонта МУН 2025'!#REF!,"дотация")</f>
        <v>#REF!</v>
      </c>
      <c r="J43" s="10">
        <f>SUMIFS('План ремонта МУН 2025'!$T:$T,'План ремонта МУН 2025'!$B:$B,Свод!C43,'План ремонта МУН 2025'!$L:$L,"дотация")</f>
        <v>0</v>
      </c>
      <c r="K43" s="11">
        <f t="shared" si="0"/>
        <v>0</v>
      </c>
      <c r="L43" s="11"/>
      <c r="M43" s="11" t="e">
        <f>SUMIFS('План ремонта МУН 2025'!#REF!,'План ремонта МУН 2025'!#REF!,"дотация",'План ремонта МУН 2025'!#REF!,Финансирование!C42)</f>
        <v>#REF!</v>
      </c>
      <c r="N43" s="10" t="e">
        <f>COUNTIFS('План ремонта МУН 2025'!#REF!,Свод!C43,'План ремонта МУН 2025'!#REF!,"субсидия")</f>
        <v>#REF!</v>
      </c>
      <c r="O43" s="10">
        <f>SUMIFS('План ремонта МУН 2025'!$T:$T,'План ремонта МУН 2025'!$B:$B,Свод!C43,'План ремонта МУН 2025'!$L:$L,"субсидия")</f>
        <v>0</v>
      </c>
      <c r="P43" s="11">
        <f t="shared" si="1"/>
        <v>0</v>
      </c>
      <c r="Q43" s="11"/>
      <c r="R43" s="11" t="e">
        <f>SUMIFS('План ремонта МУН 2025'!#REF!,'План ремонта МУН 2025'!#REF!,"субсидия",'План ремонта МУН 2025'!#REF!,Финансирование!C42)</f>
        <v>#REF!</v>
      </c>
    </row>
    <row r="44" spans="2:18" x14ac:dyDescent="0.25">
      <c r="B44" s="9">
        <v>40</v>
      </c>
      <c r="C44" s="9" t="s">
        <v>20</v>
      </c>
      <c r="D44" s="10">
        <f>COUNTIFS('План ремонта МУН 2025'!$B:$B,Свод!C44)</f>
        <v>0</v>
      </c>
      <c r="E44" s="11">
        <f>SUMIF('План ремонта МУН 2025'!$B:$B,Свод!C44,'План ремонта МУН 2025'!$T:$T)</f>
        <v>0</v>
      </c>
      <c r="F44" s="11" t="e">
        <f>SUMIF('План ремонта МУН 2025'!#REF!,Свод!C44,'План ремонта МУН 2025'!#REF!)</f>
        <v>#REF!</v>
      </c>
      <c r="G44" s="11"/>
      <c r="H44" s="11" t="e">
        <f>SUMIF('План ремонта МУН 2025'!#REF!,Свод!C44,'План ремонта МУН 2025'!#REF!)</f>
        <v>#REF!</v>
      </c>
      <c r="I44" s="9" t="e">
        <f>COUNTIFS('План ремонта МУН 2025'!#REF!,Свод!C44,'План ремонта МУН 2025'!#REF!,"дотация")</f>
        <v>#REF!</v>
      </c>
      <c r="J44" s="10">
        <f>SUMIFS('План ремонта МУН 2025'!$T:$T,'План ремонта МУН 2025'!$B:$B,Свод!C44,'План ремонта МУН 2025'!$L:$L,"дотация")</f>
        <v>0</v>
      </c>
      <c r="K44" s="11">
        <f t="shared" si="0"/>
        <v>0</v>
      </c>
      <c r="L44" s="11"/>
      <c r="M44" s="11" t="e">
        <f>SUMIFS('План ремонта МУН 2025'!#REF!,'План ремонта МУН 2025'!#REF!,"дотация",'План ремонта МУН 2025'!#REF!,Финансирование!C43)</f>
        <v>#REF!</v>
      </c>
      <c r="N44" s="10" t="e">
        <f>COUNTIFS('План ремонта МУН 2025'!#REF!,Свод!C44,'План ремонта МУН 2025'!#REF!,"субсидия")</f>
        <v>#REF!</v>
      </c>
      <c r="O44" s="10">
        <f>SUMIFS('План ремонта МУН 2025'!$T:$T,'План ремонта МУН 2025'!$B:$B,Свод!C44,'План ремонта МУН 2025'!$L:$L,"субсидия")</f>
        <v>0</v>
      </c>
      <c r="P44" s="11">
        <f t="shared" si="1"/>
        <v>0</v>
      </c>
      <c r="Q44" s="11"/>
      <c r="R44" s="11" t="e">
        <f>SUMIFS('План ремонта МУН 2025'!#REF!,'План ремонта МУН 2025'!#REF!,"субсидия",'План ремонта МУН 2025'!#REF!,Финансирование!C43)</f>
        <v>#REF!</v>
      </c>
    </row>
    <row r="45" spans="2:18" x14ac:dyDescent="0.25">
      <c r="B45" s="9">
        <v>41</v>
      </c>
      <c r="C45" s="9" t="s">
        <v>27</v>
      </c>
      <c r="D45" s="10">
        <f>COUNTIFS('План ремонта МУН 2025'!$B:$B,Свод!C45)</f>
        <v>41</v>
      </c>
      <c r="E45" s="11">
        <f>SUMIF('План ремонта МУН 2025'!$B:$B,Свод!C45,'План ремонта МУН 2025'!$T:$T)</f>
        <v>163710.76999999999</v>
      </c>
      <c r="F45" s="11" t="e">
        <f>SUMIF('План ремонта МУН 2025'!#REF!,Свод!C45,'План ремонта МУН 2025'!#REF!)</f>
        <v>#REF!</v>
      </c>
      <c r="G45" s="11"/>
      <c r="H45" s="11" t="e">
        <f>SUMIF('План ремонта МУН 2025'!#REF!,Свод!C45,'План ремонта МУН 2025'!#REF!)</f>
        <v>#REF!</v>
      </c>
      <c r="I45" s="9" t="e">
        <f>COUNTIFS('План ремонта МУН 2025'!#REF!,Свод!C45,'План ремонта МУН 2025'!#REF!,"дотация")</f>
        <v>#REF!</v>
      </c>
      <c r="J45" s="10">
        <f>SUMIFS('План ремонта МУН 2025'!$T:$T,'План ремонта МУН 2025'!$B:$B,Свод!C45,'План ремонта МУН 2025'!$L:$L,"дотация")</f>
        <v>131655.16999999998</v>
      </c>
      <c r="K45" s="11">
        <f t="shared" si="0"/>
        <v>18.807881428571427</v>
      </c>
      <c r="L45" s="11"/>
      <c r="M45" s="11" t="e">
        <f>SUMIFS('План ремонта МУН 2025'!#REF!,'План ремонта МУН 2025'!#REF!,"дотация",'План ремонта МУН 2025'!#REF!,Финансирование!C44)</f>
        <v>#REF!</v>
      </c>
      <c r="N45" s="10" t="e">
        <f>COUNTIFS('План ремонта МУН 2025'!#REF!,Свод!C45,'План ремонта МУН 2025'!#REF!,"субсидия")</f>
        <v>#REF!</v>
      </c>
      <c r="O45" s="10">
        <f>SUMIFS('План ремонта МУН 2025'!$T:$T,'План ремонта МУН 2025'!$B:$B,Свод!C45,'План ремонта МУН 2025'!$L:$L,"субсидия")</f>
        <v>32055.599999999999</v>
      </c>
      <c r="P45" s="11">
        <f t="shared" si="1"/>
        <v>4.5793714285714282</v>
      </c>
      <c r="Q45" s="11"/>
      <c r="R45" s="11" t="e">
        <f>SUMIFS('План ремонта МУН 2025'!#REF!,'План ремонта МУН 2025'!#REF!,"субсидия",'План ремонта МУН 2025'!#REF!,Финансирование!C44)</f>
        <v>#REF!</v>
      </c>
    </row>
    <row r="46" spans="2:18" x14ac:dyDescent="0.25">
      <c r="B46" s="9">
        <v>42</v>
      </c>
      <c r="C46" s="9" t="s">
        <v>48</v>
      </c>
      <c r="D46" s="10">
        <f>COUNTIFS('План ремонта МУН 2025'!$B:$B,Свод!C46)</f>
        <v>0</v>
      </c>
      <c r="E46" s="11">
        <f>SUMIF('План ремонта МУН 2025'!$B:$B,Свод!C46,'План ремонта МУН 2025'!$T:$T)</f>
        <v>0</v>
      </c>
      <c r="F46" s="11" t="e">
        <f>SUMIF('План ремонта МУН 2025'!#REF!,Свод!C46,'План ремонта МУН 2025'!#REF!)</f>
        <v>#REF!</v>
      </c>
      <c r="G46" s="11"/>
      <c r="H46" s="11" t="e">
        <f>SUMIF('План ремонта МУН 2025'!#REF!,Свод!C46,'План ремонта МУН 2025'!#REF!)</f>
        <v>#REF!</v>
      </c>
      <c r="I46" s="9" t="e">
        <f>COUNTIFS('План ремонта МУН 2025'!#REF!,Свод!C46,'План ремонта МУН 2025'!#REF!,"дотация")</f>
        <v>#REF!</v>
      </c>
      <c r="J46" s="10">
        <f>SUMIFS('План ремонта МУН 2025'!$T:$T,'План ремонта МУН 2025'!$B:$B,Свод!C46,'План ремонта МУН 2025'!$L:$L,"дотация")</f>
        <v>0</v>
      </c>
      <c r="K46" s="11">
        <f t="shared" si="0"/>
        <v>0</v>
      </c>
      <c r="L46" s="11"/>
      <c r="M46" s="11" t="e">
        <f>SUMIFS('План ремонта МУН 2025'!#REF!,'План ремонта МУН 2025'!#REF!,"дотация",'План ремонта МУН 2025'!#REF!,Финансирование!C45)</f>
        <v>#REF!</v>
      </c>
      <c r="N46" s="10" t="e">
        <f>COUNTIFS('План ремонта МУН 2025'!#REF!,Свод!C46,'План ремонта МУН 2025'!#REF!,"субсидия")</f>
        <v>#REF!</v>
      </c>
      <c r="O46" s="10">
        <f>SUMIFS('План ремонта МУН 2025'!$T:$T,'План ремонта МУН 2025'!$B:$B,Свод!C46,'План ремонта МУН 2025'!$L:$L,"субсидия")</f>
        <v>0</v>
      </c>
      <c r="P46" s="11">
        <f t="shared" si="1"/>
        <v>0</v>
      </c>
      <c r="Q46" s="11"/>
      <c r="R46" s="11" t="e">
        <f>SUMIFS('План ремонта МУН 2025'!#REF!,'План ремонта МУН 2025'!#REF!,"субсидия",'План ремонта МУН 2025'!#REF!,Финансирование!C45)</f>
        <v>#REF!</v>
      </c>
    </row>
    <row r="47" spans="2:18" x14ac:dyDescent="0.25">
      <c r="B47" s="9">
        <v>43</v>
      </c>
      <c r="C47" s="9" t="s">
        <v>28</v>
      </c>
      <c r="D47" s="10">
        <f>COUNTIFS('План ремонта МУН 2025'!$B:$B,Свод!C47)</f>
        <v>0</v>
      </c>
      <c r="E47" s="11">
        <f>SUMIF('План ремонта МУН 2025'!$B:$B,Свод!C47,'План ремонта МУН 2025'!$T:$T)</f>
        <v>0</v>
      </c>
      <c r="F47" s="11" t="e">
        <f>SUMIF('План ремонта МУН 2025'!#REF!,Свод!C47,'План ремонта МУН 2025'!#REF!)</f>
        <v>#REF!</v>
      </c>
      <c r="G47" s="11"/>
      <c r="H47" s="11" t="e">
        <f>SUMIF('План ремонта МУН 2025'!#REF!,Свод!C47,'План ремонта МУН 2025'!#REF!)</f>
        <v>#REF!</v>
      </c>
      <c r="I47" s="9" t="e">
        <f>COUNTIFS('План ремонта МУН 2025'!#REF!,Свод!C47,'План ремонта МУН 2025'!#REF!,"дотация")</f>
        <v>#REF!</v>
      </c>
      <c r="J47" s="10">
        <f>SUMIFS('План ремонта МУН 2025'!$T:$T,'План ремонта МУН 2025'!$B:$B,Свод!C47,'План ремонта МУН 2025'!$L:$L,"дотация")</f>
        <v>0</v>
      </c>
      <c r="K47" s="11">
        <f t="shared" si="0"/>
        <v>0</v>
      </c>
      <c r="L47" s="11"/>
      <c r="M47" s="11" t="e">
        <f>SUMIFS('План ремонта МУН 2025'!#REF!,'План ремонта МУН 2025'!#REF!,"дотация",'План ремонта МУН 2025'!#REF!,Финансирование!C46)</f>
        <v>#REF!</v>
      </c>
      <c r="N47" s="10" t="e">
        <f>COUNTIFS('План ремонта МУН 2025'!#REF!,Свод!C47,'План ремонта МУН 2025'!#REF!,"субсидия")</f>
        <v>#REF!</v>
      </c>
      <c r="O47" s="10">
        <f>SUMIFS('План ремонта МУН 2025'!$T:$T,'План ремонта МУН 2025'!$B:$B,Свод!C47,'План ремонта МУН 2025'!$L:$L,"субсидия")</f>
        <v>0</v>
      </c>
      <c r="P47" s="11">
        <f t="shared" si="1"/>
        <v>0</v>
      </c>
      <c r="Q47" s="11"/>
      <c r="R47" s="11" t="e">
        <f>SUMIFS('План ремонта МУН 2025'!#REF!,'План ремонта МУН 2025'!#REF!,"субсидия",'План ремонта МУН 2025'!#REF!,Финансирование!C46)</f>
        <v>#REF!</v>
      </c>
    </row>
    <row r="48" spans="2:18" x14ac:dyDescent="0.25">
      <c r="B48" s="9">
        <v>44</v>
      </c>
      <c r="C48" s="9" t="s">
        <v>70</v>
      </c>
      <c r="D48" s="10">
        <f>COUNTIFS('План ремонта МУН 2025'!$B:$B,Свод!C48)</f>
        <v>0</v>
      </c>
      <c r="E48" s="11">
        <f>SUMIF('План ремонта МУН 2025'!$B:$B,Свод!C48,'План ремонта МУН 2025'!$T:$T)</f>
        <v>0</v>
      </c>
      <c r="F48" s="11" t="e">
        <f>SUMIF('План ремонта МУН 2025'!#REF!,Свод!C48,'План ремонта МУН 2025'!#REF!)</f>
        <v>#REF!</v>
      </c>
      <c r="G48" s="11"/>
      <c r="H48" s="11" t="e">
        <f>SUMIF('План ремонта МУН 2025'!#REF!,Свод!C48,'План ремонта МУН 2025'!#REF!)</f>
        <v>#REF!</v>
      </c>
      <c r="I48" s="9" t="e">
        <f>COUNTIFS('План ремонта МУН 2025'!#REF!,Свод!C48,'План ремонта МУН 2025'!#REF!,"дотация")</f>
        <v>#REF!</v>
      </c>
      <c r="J48" s="10">
        <f>SUMIFS('План ремонта МУН 2025'!$T:$T,'План ремонта МУН 2025'!$B:$B,Свод!C48,'План ремонта МУН 2025'!$L:$L,"дотация")</f>
        <v>0</v>
      </c>
      <c r="K48" s="11">
        <f t="shared" si="0"/>
        <v>0</v>
      </c>
      <c r="L48" s="11"/>
      <c r="M48" s="11" t="e">
        <f>SUMIFS('План ремонта МУН 2025'!#REF!,'План ремонта МУН 2025'!#REF!,"дотация",'План ремонта МУН 2025'!#REF!,Финансирование!C47)</f>
        <v>#REF!</v>
      </c>
      <c r="N48" s="10" t="e">
        <f>COUNTIFS('План ремонта МУН 2025'!#REF!,Свод!C48,'План ремонта МУН 2025'!#REF!,"субсидия")</f>
        <v>#REF!</v>
      </c>
      <c r="O48" s="10">
        <f>SUMIFS('План ремонта МУН 2025'!$T:$T,'План ремонта МУН 2025'!$B:$B,Свод!C48,'План ремонта МУН 2025'!$L:$L,"субсидия")</f>
        <v>0</v>
      </c>
      <c r="P48" s="11">
        <f t="shared" si="1"/>
        <v>0</v>
      </c>
      <c r="Q48" s="11"/>
      <c r="R48" s="11" t="e">
        <f>SUMIFS('План ремонта МУН 2025'!#REF!,'План ремонта МУН 2025'!#REF!,"субсидия",'План ремонта МУН 2025'!#REF!,Финансирование!C47)</f>
        <v>#REF!</v>
      </c>
    </row>
    <row r="49" spans="2:18" x14ac:dyDescent="0.25">
      <c r="B49" s="9">
        <v>45</v>
      </c>
      <c r="C49" s="9" t="s">
        <v>69</v>
      </c>
      <c r="D49" s="10">
        <f>COUNTIFS('План ремонта МУН 2025'!$B:$B,Свод!C49)</f>
        <v>0</v>
      </c>
      <c r="E49" s="11">
        <f>SUMIF('План ремонта МУН 2025'!$B:$B,Свод!C49,'План ремонта МУН 2025'!$T:$T)</f>
        <v>0</v>
      </c>
      <c r="F49" s="11" t="e">
        <f>SUMIF('План ремонта МУН 2025'!#REF!,Свод!C49,'План ремонта МУН 2025'!#REF!)</f>
        <v>#REF!</v>
      </c>
      <c r="G49" s="11"/>
      <c r="H49" s="11" t="e">
        <f>SUMIF('План ремонта МУН 2025'!#REF!,Свод!C49,'План ремонта МУН 2025'!#REF!)</f>
        <v>#REF!</v>
      </c>
      <c r="I49" s="9" t="e">
        <f>COUNTIFS('План ремонта МУН 2025'!#REF!,Свод!C49,'План ремонта МУН 2025'!#REF!,"дотация")</f>
        <v>#REF!</v>
      </c>
      <c r="J49" s="10">
        <f>SUMIFS('План ремонта МУН 2025'!$T:$T,'План ремонта МУН 2025'!$B:$B,Свод!C49,'План ремонта МУН 2025'!$L:$L,"дотация")</f>
        <v>0</v>
      </c>
      <c r="K49" s="11">
        <f t="shared" si="0"/>
        <v>0</v>
      </c>
      <c r="L49" s="11"/>
      <c r="M49" s="11" t="e">
        <f>SUMIFS('План ремонта МУН 2025'!#REF!,'План ремонта МУН 2025'!#REF!,"дотация",'План ремонта МУН 2025'!#REF!,Финансирование!C48)</f>
        <v>#REF!</v>
      </c>
      <c r="N49" s="10" t="e">
        <f>COUNTIFS('План ремонта МУН 2025'!#REF!,Свод!C49,'План ремонта МУН 2025'!#REF!,"субсидия")</f>
        <v>#REF!</v>
      </c>
      <c r="O49" s="10">
        <f>SUMIFS('План ремонта МУН 2025'!$T:$T,'План ремонта МУН 2025'!$B:$B,Свод!C49,'План ремонта МУН 2025'!$L:$L,"субсидия")</f>
        <v>0</v>
      </c>
      <c r="P49" s="11">
        <f t="shared" si="1"/>
        <v>0</v>
      </c>
      <c r="Q49" s="11"/>
      <c r="R49" s="11" t="e">
        <f>SUMIFS('План ремонта МУН 2025'!#REF!,'План ремонта МУН 2025'!#REF!,"субсидия",'План ремонта МУН 2025'!#REF!,Финансирование!C48)</f>
        <v>#REF!</v>
      </c>
    </row>
    <row r="50" spans="2:18" x14ac:dyDescent="0.25">
      <c r="B50" s="9">
        <v>46</v>
      </c>
      <c r="C50" s="9" t="s">
        <v>49</v>
      </c>
      <c r="D50" s="10">
        <f>COUNTIFS('План ремонта МУН 2025'!$B:$B,Свод!C50)</f>
        <v>0</v>
      </c>
      <c r="E50" s="11">
        <f>SUMIF('План ремонта МУН 2025'!$B:$B,Свод!C50,'План ремонта МУН 2025'!$T:$T)</f>
        <v>0</v>
      </c>
      <c r="F50" s="11" t="e">
        <f>SUMIF('План ремонта МУН 2025'!#REF!,Свод!C50,'План ремонта МУН 2025'!#REF!)</f>
        <v>#REF!</v>
      </c>
      <c r="G50" s="11"/>
      <c r="H50" s="11" t="e">
        <f>SUMIF('План ремонта МУН 2025'!#REF!,Свод!C50,'План ремонта МУН 2025'!#REF!)</f>
        <v>#REF!</v>
      </c>
      <c r="I50" s="9" t="e">
        <f>COUNTIFS('План ремонта МУН 2025'!#REF!,Свод!C50,'План ремонта МУН 2025'!#REF!,"дотация")</f>
        <v>#REF!</v>
      </c>
      <c r="J50" s="10">
        <f>SUMIFS('План ремонта МУН 2025'!$T:$T,'План ремонта МУН 2025'!$B:$B,Свод!C50,'План ремонта МУН 2025'!$L:$L,"дотация")</f>
        <v>0</v>
      </c>
      <c r="K50" s="11">
        <f t="shared" si="0"/>
        <v>0</v>
      </c>
      <c r="L50" s="11"/>
      <c r="M50" s="11" t="e">
        <f>SUMIFS('План ремонта МУН 2025'!#REF!,'План ремонта МУН 2025'!#REF!,"дотация",'План ремонта МУН 2025'!#REF!,Финансирование!C49)</f>
        <v>#REF!</v>
      </c>
      <c r="N50" s="10" t="e">
        <f>COUNTIFS('План ремонта МУН 2025'!#REF!,Свод!C50,'План ремонта МУН 2025'!#REF!,"субсидия")</f>
        <v>#REF!</v>
      </c>
      <c r="O50" s="10">
        <f>SUMIFS('План ремонта МУН 2025'!$T:$T,'План ремонта МУН 2025'!$B:$B,Свод!C50,'План ремонта МУН 2025'!$L:$L,"субсидия")</f>
        <v>0</v>
      </c>
      <c r="P50" s="11">
        <f t="shared" si="1"/>
        <v>0</v>
      </c>
      <c r="Q50" s="11"/>
      <c r="R50" s="11" t="e">
        <f>SUMIFS('План ремонта МУН 2025'!#REF!,'План ремонта МУН 2025'!#REF!,"субсидия",'План ремонта МУН 2025'!#REF!,Финансирование!C49)</f>
        <v>#REF!</v>
      </c>
    </row>
    <row r="51" spans="2:18" x14ac:dyDescent="0.25">
      <c r="B51" s="9">
        <v>47</v>
      </c>
      <c r="C51" s="9" t="s">
        <v>50</v>
      </c>
      <c r="D51" s="10">
        <f>COUNTIFS('План ремонта МУН 2025'!$B:$B,Свод!C51)</f>
        <v>0</v>
      </c>
      <c r="E51" s="11">
        <f>SUMIF('План ремонта МУН 2025'!$B:$B,Свод!C51,'План ремонта МУН 2025'!$T:$T)</f>
        <v>0</v>
      </c>
      <c r="F51" s="11" t="e">
        <f>SUMIF('План ремонта МУН 2025'!#REF!,Свод!C51,'План ремонта МУН 2025'!#REF!)</f>
        <v>#REF!</v>
      </c>
      <c r="G51" s="11"/>
      <c r="H51" s="11" t="e">
        <f>SUMIF('План ремонта МУН 2025'!#REF!,Свод!C51,'План ремонта МУН 2025'!#REF!)</f>
        <v>#REF!</v>
      </c>
      <c r="I51" s="9" t="e">
        <f>COUNTIFS('План ремонта МУН 2025'!#REF!,Свод!C51,'План ремонта МУН 2025'!#REF!,"дотация")</f>
        <v>#REF!</v>
      </c>
      <c r="J51" s="10">
        <f>SUMIFS('План ремонта МУН 2025'!$T:$T,'План ремонта МУН 2025'!$B:$B,Свод!C51,'План ремонта МУН 2025'!$L:$L,"дотация")</f>
        <v>0</v>
      </c>
      <c r="K51" s="11">
        <f t="shared" si="0"/>
        <v>0</v>
      </c>
      <c r="L51" s="11"/>
      <c r="M51" s="11" t="e">
        <f>SUMIFS('План ремонта МУН 2025'!#REF!,'План ремонта МУН 2025'!#REF!,"дотация",'План ремонта МУН 2025'!#REF!,Финансирование!C50)</f>
        <v>#REF!</v>
      </c>
      <c r="N51" s="10" t="e">
        <f>COUNTIFS('План ремонта МУН 2025'!#REF!,Свод!C51,'План ремонта МУН 2025'!#REF!,"субсидия")</f>
        <v>#REF!</v>
      </c>
      <c r="O51" s="10">
        <f>SUMIFS('План ремонта МУН 2025'!$T:$T,'План ремонта МУН 2025'!$B:$B,Свод!C51,'План ремонта МУН 2025'!$L:$L,"субсидия")</f>
        <v>0</v>
      </c>
      <c r="P51" s="11">
        <f t="shared" si="1"/>
        <v>0</v>
      </c>
      <c r="Q51" s="11"/>
      <c r="R51" s="11" t="e">
        <f>SUMIFS('План ремонта МУН 2025'!#REF!,'План ремонта МУН 2025'!#REF!,"субсидия",'План ремонта МУН 2025'!#REF!,Финансирование!C50)</f>
        <v>#REF!</v>
      </c>
    </row>
    <row r="52" spans="2:18" x14ac:dyDescent="0.25">
      <c r="B52" s="9">
        <v>48</v>
      </c>
      <c r="C52" s="9" t="s">
        <v>61</v>
      </c>
      <c r="D52" s="10">
        <f>COUNTIFS('План ремонта МУН 2025'!$B:$B,Свод!C52)</f>
        <v>0</v>
      </c>
      <c r="E52" s="11">
        <f>SUMIF('План ремонта МУН 2025'!$B:$B,Свод!C52,'План ремонта МУН 2025'!$T:$T)</f>
        <v>0</v>
      </c>
      <c r="F52" s="11" t="e">
        <f>SUMIF('План ремонта МУН 2025'!#REF!,Свод!C52,'План ремонта МУН 2025'!#REF!)</f>
        <v>#REF!</v>
      </c>
      <c r="G52" s="11"/>
      <c r="H52" s="11" t="e">
        <f>SUMIF('План ремонта МУН 2025'!#REF!,Свод!C52,'План ремонта МУН 2025'!#REF!)</f>
        <v>#REF!</v>
      </c>
      <c r="I52" s="9" t="e">
        <f>COUNTIFS('План ремонта МУН 2025'!#REF!,Свод!C52,'План ремонта МУН 2025'!#REF!,"дотация")</f>
        <v>#REF!</v>
      </c>
      <c r="J52" s="10">
        <f>SUMIFS('План ремонта МУН 2025'!$T:$T,'План ремонта МУН 2025'!$B:$B,Свод!C52,'План ремонта МУН 2025'!$L:$L,"дотация")</f>
        <v>0</v>
      </c>
      <c r="K52" s="11">
        <f t="shared" si="0"/>
        <v>0</v>
      </c>
      <c r="L52" s="11"/>
      <c r="M52" s="11" t="e">
        <f>SUMIFS('План ремонта МУН 2025'!#REF!,'План ремонта МУН 2025'!#REF!,"дотация",'План ремонта МУН 2025'!#REF!,Финансирование!C51)</f>
        <v>#REF!</v>
      </c>
      <c r="N52" s="10" t="e">
        <f>COUNTIFS('План ремонта МУН 2025'!#REF!,Свод!C52,'План ремонта МУН 2025'!#REF!,"субсидия")</f>
        <v>#REF!</v>
      </c>
      <c r="O52" s="10">
        <f>SUMIFS('План ремонта МУН 2025'!$T:$T,'План ремонта МУН 2025'!$B:$B,Свод!C52,'План ремонта МУН 2025'!$L:$L,"субсидия")</f>
        <v>0</v>
      </c>
      <c r="P52" s="11">
        <f t="shared" si="1"/>
        <v>0</v>
      </c>
      <c r="Q52" s="11"/>
      <c r="R52" s="11" t="e">
        <f>SUMIFS('План ремонта МУН 2025'!#REF!,'План ремонта МУН 2025'!#REF!,"субсидия",'План ремонта МУН 2025'!#REF!,Финансирование!C51)</f>
        <v>#REF!</v>
      </c>
    </row>
    <row r="53" spans="2:18" x14ac:dyDescent="0.25">
      <c r="B53" s="9">
        <v>49</v>
      </c>
      <c r="C53" s="9" t="s">
        <v>64</v>
      </c>
      <c r="D53" s="10">
        <f>COUNTIFS('План ремонта МУН 2025'!$B:$B,Свод!C53)</f>
        <v>0</v>
      </c>
      <c r="E53" s="11">
        <f>SUMIF('План ремонта МУН 2025'!$B:$B,Свод!C53,'План ремонта МУН 2025'!$T:$T)</f>
        <v>0</v>
      </c>
      <c r="F53" s="11" t="e">
        <f>SUMIF('План ремонта МУН 2025'!#REF!,Свод!C53,'План ремонта МУН 2025'!#REF!)</f>
        <v>#REF!</v>
      </c>
      <c r="G53" s="11"/>
      <c r="H53" s="11" t="e">
        <f>SUMIF('План ремонта МУН 2025'!#REF!,Свод!C53,'План ремонта МУН 2025'!#REF!)</f>
        <v>#REF!</v>
      </c>
      <c r="I53" s="9" t="e">
        <f>COUNTIFS('План ремонта МУН 2025'!#REF!,Свод!C53,'План ремонта МУН 2025'!#REF!,"дотация")</f>
        <v>#REF!</v>
      </c>
      <c r="J53" s="10">
        <f>SUMIFS('План ремонта МУН 2025'!$T:$T,'План ремонта МУН 2025'!$B:$B,Свод!C53,'План ремонта МУН 2025'!$L:$L,"дотация")</f>
        <v>0</v>
      </c>
      <c r="K53" s="11">
        <f t="shared" si="0"/>
        <v>0</v>
      </c>
      <c r="L53" s="11"/>
      <c r="M53" s="11" t="e">
        <f>SUMIFS('План ремонта МУН 2025'!#REF!,'План ремонта МУН 2025'!#REF!,"дотация",'План ремонта МУН 2025'!#REF!,Финансирование!C52)</f>
        <v>#REF!</v>
      </c>
      <c r="N53" s="10" t="e">
        <f>COUNTIFS('План ремонта МУН 2025'!#REF!,Свод!C53,'План ремонта МУН 2025'!#REF!,"субсидия")</f>
        <v>#REF!</v>
      </c>
      <c r="O53" s="10">
        <f>SUMIFS('План ремонта МУН 2025'!$T:$T,'План ремонта МУН 2025'!$B:$B,Свод!C53,'План ремонта МУН 2025'!$L:$L,"субсидия")</f>
        <v>0</v>
      </c>
      <c r="P53" s="11">
        <f t="shared" si="1"/>
        <v>0</v>
      </c>
      <c r="Q53" s="11"/>
      <c r="R53" s="11" t="e">
        <f>SUMIFS('План ремонта МУН 2025'!#REF!,'План ремонта МУН 2025'!#REF!,"субсидия",'План ремонта МУН 2025'!#REF!,Финансирование!C52)</f>
        <v>#REF!</v>
      </c>
    </row>
    <row r="54" spans="2:18" x14ac:dyDescent="0.25">
      <c r="B54" s="9">
        <v>50</v>
      </c>
      <c r="C54" s="9" t="s">
        <v>51</v>
      </c>
      <c r="D54" s="10">
        <f>COUNTIFS('План ремонта МУН 2025'!$B:$B,Свод!C54)</f>
        <v>0</v>
      </c>
      <c r="E54" s="11">
        <f>SUMIF('План ремонта МУН 2025'!$B:$B,Свод!C54,'План ремонта МУН 2025'!$T:$T)</f>
        <v>0</v>
      </c>
      <c r="F54" s="11" t="e">
        <f>SUMIF('План ремонта МУН 2025'!#REF!,Свод!C54,'План ремонта МУН 2025'!#REF!)</f>
        <v>#REF!</v>
      </c>
      <c r="G54" s="11"/>
      <c r="H54" s="11" t="e">
        <f>SUMIF('План ремонта МУН 2025'!#REF!,Свод!C54,'План ремонта МУН 2025'!#REF!)</f>
        <v>#REF!</v>
      </c>
      <c r="I54" s="9" t="e">
        <f>COUNTIFS('План ремонта МУН 2025'!#REF!,Свод!C54,'План ремонта МУН 2025'!#REF!,"дотация")</f>
        <v>#REF!</v>
      </c>
      <c r="J54" s="10">
        <f>SUMIFS('План ремонта МУН 2025'!$T:$T,'План ремонта МУН 2025'!$B:$B,Свод!C54,'План ремонта МУН 2025'!$L:$L,"дотация")</f>
        <v>0</v>
      </c>
      <c r="K54" s="11">
        <f t="shared" si="0"/>
        <v>0</v>
      </c>
      <c r="L54" s="11"/>
      <c r="M54" s="11" t="e">
        <f>SUMIFS('План ремонта МУН 2025'!#REF!,'План ремонта МУН 2025'!#REF!,"дотация",'План ремонта МУН 2025'!#REF!,Финансирование!C53)</f>
        <v>#REF!</v>
      </c>
      <c r="N54" s="10" t="e">
        <f>COUNTIFS('План ремонта МУН 2025'!#REF!,Свод!C54,'План ремонта МУН 2025'!#REF!,"субсидия")</f>
        <v>#REF!</v>
      </c>
      <c r="O54" s="10">
        <f>SUMIFS('План ремонта МУН 2025'!$T:$T,'План ремонта МУН 2025'!$B:$B,Свод!C54,'План ремонта МУН 2025'!$L:$L,"субсидия")</f>
        <v>0</v>
      </c>
      <c r="P54" s="11">
        <f t="shared" si="1"/>
        <v>0</v>
      </c>
      <c r="Q54" s="11"/>
      <c r="R54" s="11" t="e">
        <f>SUMIFS('План ремонта МУН 2025'!#REF!,'План ремонта МУН 2025'!#REF!,"субсидия",'План ремонта МУН 2025'!#REF!,Финансирование!C53)</f>
        <v>#REF!</v>
      </c>
    </row>
    <row r="55" spans="2:18" x14ac:dyDescent="0.25">
      <c r="B55" s="9">
        <v>51</v>
      </c>
      <c r="C55" s="9" t="s">
        <v>68</v>
      </c>
      <c r="D55" s="10">
        <f>COUNTIFS('План ремонта МУН 2025'!$B:$B,Свод!C55)</f>
        <v>0</v>
      </c>
      <c r="E55" s="11">
        <f>SUMIF('План ремонта МУН 2025'!$B:$B,Свод!C55,'План ремонта МУН 2025'!$T:$T)</f>
        <v>0</v>
      </c>
      <c r="F55" s="11" t="e">
        <f>SUMIF('План ремонта МУН 2025'!#REF!,Свод!C55,'План ремонта МУН 2025'!#REF!)</f>
        <v>#REF!</v>
      </c>
      <c r="G55" s="11"/>
      <c r="H55" s="11" t="e">
        <f>SUMIF('План ремонта МУН 2025'!#REF!,Свод!C55,'План ремонта МУН 2025'!#REF!)</f>
        <v>#REF!</v>
      </c>
      <c r="I55" s="9" t="e">
        <f>COUNTIFS('План ремонта МУН 2025'!#REF!,Свод!C55,'План ремонта МУН 2025'!#REF!,"дотация")</f>
        <v>#REF!</v>
      </c>
      <c r="J55" s="10">
        <f>SUMIFS('План ремонта МУН 2025'!$T:$T,'План ремонта МУН 2025'!$B:$B,Свод!C55,'План ремонта МУН 2025'!$L:$L,"дотация")</f>
        <v>0</v>
      </c>
      <c r="K55" s="11">
        <f t="shared" si="0"/>
        <v>0</v>
      </c>
      <c r="L55" s="11"/>
      <c r="M55" s="11" t="e">
        <f>SUMIFS('План ремонта МУН 2025'!#REF!,'План ремонта МУН 2025'!#REF!,"дотация",'План ремонта МУН 2025'!#REF!,Финансирование!C54)</f>
        <v>#REF!</v>
      </c>
      <c r="N55" s="10" t="e">
        <f>COUNTIFS('План ремонта МУН 2025'!#REF!,Свод!C55,'План ремонта МУН 2025'!#REF!,"субсидия")</f>
        <v>#REF!</v>
      </c>
      <c r="O55" s="10">
        <f>SUMIFS('План ремонта МУН 2025'!$T:$T,'План ремонта МУН 2025'!$B:$B,Свод!C55,'План ремонта МУН 2025'!$L:$L,"субсидия")</f>
        <v>0</v>
      </c>
      <c r="P55" s="11">
        <f t="shared" si="1"/>
        <v>0</v>
      </c>
      <c r="Q55" s="11"/>
      <c r="R55" s="11" t="e">
        <f>SUMIFS('План ремонта МУН 2025'!#REF!,'План ремонта МУН 2025'!#REF!,"субсидия",'План ремонта МУН 2025'!#REF!,Финансирование!C54)</f>
        <v>#REF!</v>
      </c>
    </row>
    <row r="56" spans="2:18" x14ac:dyDescent="0.25">
      <c r="B56" s="9">
        <v>52</v>
      </c>
      <c r="C56" s="9" t="s">
        <v>52</v>
      </c>
      <c r="D56" s="10">
        <f>COUNTIFS('План ремонта МУН 2025'!$B:$B,Свод!C56)</f>
        <v>59</v>
      </c>
      <c r="E56" s="11">
        <f>SUMIF('План ремонта МУН 2025'!$B:$B,Свод!C56,'План ремонта МУН 2025'!$T:$T)</f>
        <v>198204.2</v>
      </c>
      <c r="F56" s="11" t="e">
        <f>SUMIF('План ремонта МУН 2025'!#REF!,Свод!C56,'План ремонта МУН 2025'!#REF!)</f>
        <v>#REF!</v>
      </c>
      <c r="G56" s="11"/>
      <c r="H56" s="11" t="e">
        <f>SUMIF('План ремонта МУН 2025'!#REF!,Свод!C56,'План ремонта МУН 2025'!#REF!)</f>
        <v>#REF!</v>
      </c>
      <c r="I56" s="9" t="e">
        <f>COUNTIFS('План ремонта МУН 2025'!#REF!,Свод!C56,'План ремонта МУН 2025'!#REF!,"дотация")</f>
        <v>#REF!</v>
      </c>
      <c r="J56" s="10">
        <f>SUMIFS('План ремонта МУН 2025'!$T:$T,'План ремонта МУН 2025'!$B:$B,Свод!C56,'План ремонта МУН 2025'!$L:$L,"дотация")</f>
        <v>189804.2</v>
      </c>
      <c r="K56" s="11">
        <f t="shared" si="0"/>
        <v>27.114885714285716</v>
      </c>
      <c r="L56" s="11"/>
      <c r="M56" s="11" t="e">
        <f>SUMIFS('План ремонта МУН 2025'!#REF!,'План ремонта МУН 2025'!#REF!,"дотация",'План ремонта МУН 2025'!#REF!,Финансирование!C55)</f>
        <v>#REF!</v>
      </c>
      <c r="N56" s="10" t="e">
        <f>COUNTIFS('План ремонта МУН 2025'!#REF!,Свод!C56,'План ремонта МУН 2025'!#REF!,"субсидия")</f>
        <v>#REF!</v>
      </c>
      <c r="O56" s="10">
        <f>SUMIFS('План ремонта МУН 2025'!$T:$T,'План ремонта МУН 2025'!$B:$B,Свод!C56,'План ремонта МУН 2025'!$L:$L,"субсидия")</f>
        <v>8400</v>
      </c>
      <c r="P56" s="11">
        <f t="shared" si="1"/>
        <v>1.2</v>
      </c>
      <c r="Q56" s="11"/>
      <c r="R56" s="11" t="e">
        <f>SUMIFS('План ремонта МУН 2025'!#REF!,'План ремонта МУН 2025'!#REF!,"субсидия",'План ремонта МУН 2025'!#REF!,Финансирование!C55)</f>
        <v>#REF!</v>
      </c>
    </row>
    <row r="57" spans="2:18" x14ac:dyDescent="0.25">
      <c r="B57" s="9">
        <v>53</v>
      </c>
      <c r="C57" s="9" t="s">
        <v>66</v>
      </c>
      <c r="D57" s="10">
        <f>COUNTIFS('План ремонта МУН 2025'!$B:$B,Свод!C57)</f>
        <v>0</v>
      </c>
      <c r="E57" s="11">
        <f>SUMIF('План ремонта МУН 2025'!$B:$B,Свод!C57,'План ремонта МУН 2025'!$T:$T)</f>
        <v>0</v>
      </c>
      <c r="F57" s="11" t="e">
        <f>SUMIF('План ремонта МУН 2025'!#REF!,Свод!C57,'План ремонта МУН 2025'!#REF!)</f>
        <v>#REF!</v>
      </c>
      <c r="G57" s="11"/>
      <c r="H57" s="11" t="e">
        <f>SUMIF('План ремонта МУН 2025'!#REF!,Свод!C57,'План ремонта МУН 2025'!#REF!)</f>
        <v>#REF!</v>
      </c>
      <c r="I57" s="9" t="e">
        <f>COUNTIFS('План ремонта МУН 2025'!#REF!,Свод!C57,'План ремонта МУН 2025'!#REF!,"дотация")</f>
        <v>#REF!</v>
      </c>
      <c r="J57" s="10">
        <f>SUMIFS('План ремонта МУН 2025'!$T:$T,'План ремонта МУН 2025'!$B:$B,Свод!C57,'План ремонта МУН 2025'!$L:$L,"дотация")</f>
        <v>0</v>
      </c>
      <c r="K57" s="11">
        <f t="shared" si="0"/>
        <v>0</v>
      </c>
      <c r="L57" s="11"/>
      <c r="M57" s="11" t="e">
        <f>SUMIFS('План ремонта МУН 2025'!#REF!,'План ремонта МУН 2025'!#REF!,"дотация",'План ремонта МУН 2025'!#REF!,Финансирование!C56)</f>
        <v>#REF!</v>
      </c>
      <c r="N57" s="10" t="e">
        <f>COUNTIFS('План ремонта МУН 2025'!#REF!,Свод!C57,'План ремонта МУН 2025'!#REF!,"субсидия")</f>
        <v>#REF!</v>
      </c>
      <c r="O57" s="10">
        <f>SUMIFS('План ремонта МУН 2025'!$T:$T,'План ремонта МУН 2025'!$B:$B,Свод!C57,'План ремонта МУН 2025'!$L:$L,"субсидия")</f>
        <v>0</v>
      </c>
      <c r="P57" s="11">
        <f t="shared" si="1"/>
        <v>0</v>
      </c>
      <c r="Q57" s="11"/>
      <c r="R57" s="11" t="e">
        <f>SUMIFS('План ремонта МУН 2025'!#REF!,'План ремонта МУН 2025'!#REF!,"субсидия",'План ремонта МУН 2025'!#REF!,Финансирование!C56)</f>
        <v>#REF!</v>
      </c>
    </row>
    <row r="58" spans="2:18" x14ac:dyDescent="0.25">
      <c r="B58" s="9">
        <v>54</v>
      </c>
      <c r="C58" s="9" t="s">
        <v>53</v>
      </c>
      <c r="D58" s="10">
        <f>COUNTIFS('План ремонта МУН 2025'!$B:$B,Свод!C58)</f>
        <v>0</v>
      </c>
      <c r="E58" s="11">
        <f>SUMIF('План ремонта МУН 2025'!$B:$B,Свод!C58,'План ремонта МУН 2025'!$T:$T)</f>
        <v>0</v>
      </c>
      <c r="F58" s="11" t="e">
        <f>SUMIF('План ремонта МУН 2025'!#REF!,Свод!C58,'План ремонта МУН 2025'!#REF!)</f>
        <v>#REF!</v>
      </c>
      <c r="G58" s="11"/>
      <c r="H58" s="11" t="e">
        <f>SUMIF('План ремонта МУН 2025'!#REF!,Свод!C58,'План ремонта МУН 2025'!#REF!)</f>
        <v>#REF!</v>
      </c>
      <c r="I58" s="9" t="e">
        <f>COUNTIFS('План ремонта МУН 2025'!#REF!,Свод!C58,'План ремонта МУН 2025'!#REF!,"дотация")</f>
        <v>#REF!</v>
      </c>
      <c r="J58" s="10">
        <f>SUMIFS('План ремонта МУН 2025'!$T:$T,'План ремонта МУН 2025'!$B:$B,Свод!C58,'План ремонта МУН 2025'!$L:$L,"дотация")</f>
        <v>0</v>
      </c>
      <c r="K58" s="11">
        <f t="shared" si="0"/>
        <v>0</v>
      </c>
      <c r="L58" s="11"/>
      <c r="M58" s="11" t="e">
        <f>SUMIFS('План ремонта МУН 2025'!#REF!,'План ремонта МУН 2025'!#REF!,"дотация",'План ремонта МУН 2025'!#REF!,Финансирование!C57)</f>
        <v>#REF!</v>
      </c>
      <c r="N58" s="10" t="e">
        <f>COUNTIFS('План ремонта МУН 2025'!#REF!,Свод!C58,'План ремонта МУН 2025'!#REF!,"субсидия")</f>
        <v>#REF!</v>
      </c>
      <c r="O58" s="10">
        <f>SUMIFS('План ремонта МУН 2025'!$T:$T,'План ремонта МУН 2025'!$B:$B,Свод!C58,'План ремонта МУН 2025'!$L:$L,"субсидия")</f>
        <v>0</v>
      </c>
      <c r="P58" s="11">
        <f t="shared" si="1"/>
        <v>0</v>
      </c>
      <c r="Q58" s="11"/>
      <c r="R58" s="11" t="e">
        <f>SUMIFS('План ремонта МУН 2025'!#REF!,'План ремонта МУН 2025'!#REF!,"субсидия",'План ремонта МУН 2025'!#REF!,Финансирование!C57)</f>
        <v>#REF!</v>
      </c>
    </row>
    <row r="59" spans="2:18" x14ac:dyDescent="0.25">
      <c r="B59" s="9">
        <v>55</v>
      </c>
      <c r="C59" s="9" t="s">
        <v>54</v>
      </c>
      <c r="D59" s="10">
        <f>COUNTIFS('План ремонта МУН 2025'!$B:$B,Свод!C59)</f>
        <v>0</v>
      </c>
      <c r="E59" s="11">
        <f>SUMIF('План ремонта МУН 2025'!$B:$B,Свод!C59,'План ремонта МУН 2025'!$T:$T)</f>
        <v>0</v>
      </c>
      <c r="F59" s="11" t="e">
        <f>SUMIF('План ремонта МУН 2025'!#REF!,Свод!C59,'План ремонта МУН 2025'!#REF!)</f>
        <v>#REF!</v>
      </c>
      <c r="G59" s="11"/>
      <c r="H59" s="11" t="e">
        <f>SUMIF('План ремонта МУН 2025'!#REF!,Свод!C59,'План ремонта МУН 2025'!#REF!)</f>
        <v>#REF!</v>
      </c>
      <c r="I59" s="9" t="e">
        <f>COUNTIFS('План ремонта МУН 2025'!#REF!,Свод!C59,'План ремонта МУН 2025'!#REF!,"дотация")</f>
        <v>#REF!</v>
      </c>
      <c r="J59" s="10">
        <f>SUMIFS('План ремонта МУН 2025'!$T:$T,'План ремонта МУН 2025'!$B:$B,Свод!C59,'План ремонта МУН 2025'!$L:$L,"дотация")</f>
        <v>0</v>
      </c>
      <c r="K59" s="11">
        <f t="shared" si="0"/>
        <v>0</v>
      </c>
      <c r="L59" s="11"/>
      <c r="M59" s="11" t="e">
        <f>SUMIFS('План ремонта МУН 2025'!#REF!,'План ремонта МУН 2025'!#REF!,"дотация",'План ремонта МУН 2025'!#REF!,Финансирование!C58)</f>
        <v>#REF!</v>
      </c>
      <c r="N59" s="10" t="e">
        <f>COUNTIFS('План ремонта МУН 2025'!#REF!,Свод!C59,'План ремонта МУН 2025'!#REF!,"субсидия")</f>
        <v>#REF!</v>
      </c>
      <c r="O59" s="10">
        <f>SUMIFS('План ремонта МУН 2025'!$T:$T,'План ремонта МУН 2025'!$B:$B,Свод!C59,'План ремонта МУН 2025'!$L:$L,"субсидия")</f>
        <v>0</v>
      </c>
      <c r="P59" s="11">
        <f t="shared" si="1"/>
        <v>0</v>
      </c>
      <c r="Q59" s="11"/>
      <c r="R59" s="11" t="e">
        <f>SUMIFS('План ремонта МУН 2025'!#REF!,'План ремонта МУН 2025'!#REF!,"субсидия",'План ремонта МУН 2025'!#REF!,Финансирование!C58)</f>
        <v>#REF!</v>
      </c>
    </row>
  </sheetData>
  <autoFilter ref="B4:R4" xr:uid="{00000000-0009-0000-0000-000004000000}"/>
  <sortState xmlns:xlrd2="http://schemas.microsoft.com/office/spreadsheetml/2017/richdata2" ref="B3:B59">
    <sortCondition ref="B3"/>
  </sortState>
  <mergeCells count="5">
    <mergeCell ref="B2:B3"/>
    <mergeCell ref="C2:C3"/>
    <mergeCell ref="D2:H2"/>
    <mergeCell ref="I2:M2"/>
    <mergeCell ref="N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ремонта МУН 2025</vt:lpstr>
      <vt:lpstr>Перспективные объекты</vt:lpstr>
      <vt:lpstr>Финансирование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Дмитрий Игоревич</dc:creator>
  <cp:lastModifiedBy>u006</cp:lastModifiedBy>
  <dcterms:created xsi:type="dcterms:W3CDTF">2023-11-07T09:36:35Z</dcterms:created>
  <dcterms:modified xsi:type="dcterms:W3CDTF">2025-02-21T07:10:30Z</dcterms:modified>
</cp:coreProperties>
</file>