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Nach\d\Мои документы\2017 г\1 Красногорский муниципальный район\Бюджет КМР 2017-2019\2 Уточнения бюджета 2017\11 Уточнение декабрь 2017\11 Декабрь - Второй вариант\"/>
    </mc:Choice>
  </mc:AlternateContent>
  <bookViews>
    <workbookView xWindow="135" yWindow="1380" windowWidth="15165" windowHeight="7575"/>
  </bookViews>
  <sheets>
    <sheet name="2017-10" sheetId="1" r:id="rId1"/>
  </sheets>
  <definedNames>
    <definedName name="_xlnm._FilterDatabase" localSheetId="0" hidden="1">'2017-10'!$A$4:$D$1379</definedName>
    <definedName name="_xlnm.Print_Titles" localSheetId="0">'2017-10'!$4:$4</definedName>
    <definedName name="_xlnm.Print_Area" localSheetId="0">'2017-10'!$A$1:$D$1382</definedName>
  </definedNames>
  <calcPr calcId="162913"/>
  <fileRecoveryPr autoRecover="0"/>
</workbook>
</file>

<file path=xl/calcChain.xml><?xml version="1.0" encoding="utf-8"?>
<calcChain xmlns="http://schemas.openxmlformats.org/spreadsheetml/2006/main">
  <c r="D447" i="1" l="1"/>
  <c r="D361" i="1"/>
  <c r="D551" i="1" l="1"/>
  <c r="D1058" i="1" l="1"/>
  <c r="D1057" i="1"/>
  <c r="D1114" i="1" l="1"/>
  <c r="D1117" i="1"/>
  <c r="D157" i="1" l="1"/>
  <c r="D155" i="1"/>
  <c r="D36" i="1" l="1"/>
  <c r="D24" i="1"/>
  <c r="D1071" i="1" l="1"/>
  <c r="D1031" i="1"/>
  <c r="D1030" i="1" s="1"/>
  <c r="D1294" i="1"/>
  <c r="D1295" i="1"/>
  <c r="D1290" i="1"/>
  <c r="D1289" i="1"/>
  <c r="D1285" i="1"/>
  <c r="D1283" i="1"/>
  <c r="D1284" i="1"/>
  <c r="D948" i="1"/>
  <c r="D947" i="1" s="1"/>
  <c r="D946" i="1" s="1"/>
  <c r="D945" i="1" s="1"/>
  <c r="D952" i="1"/>
  <c r="D951" i="1" s="1"/>
  <c r="D950" i="1" s="1"/>
  <c r="D949" i="1" s="1"/>
  <c r="D956" i="1"/>
  <c r="D955" i="1" s="1"/>
  <c r="D954" i="1" s="1"/>
  <c r="D953" i="1" s="1"/>
  <c r="D959" i="1"/>
  <c r="D958" i="1" s="1"/>
  <c r="D964" i="1"/>
  <c r="D963" i="1" s="1"/>
  <c r="D962" i="1" s="1"/>
  <c r="D999" i="1"/>
  <c r="D1002" i="1"/>
  <c r="D1001" i="1" s="1"/>
  <c r="D1004" i="1"/>
  <c r="D1005" i="1"/>
  <c r="D998" i="1"/>
  <c r="D601" i="1"/>
  <c r="D600" i="1" s="1"/>
  <c r="D32" i="1"/>
  <c r="D1220" i="1"/>
  <c r="D1219" i="1" s="1"/>
  <c r="D1218" i="1" s="1"/>
  <c r="D1217" i="1" s="1"/>
  <c r="D1224" i="1"/>
  <c r="D1223" i="1" s="1"/>
  <c r="D1222" i="1" s="1"/>
  <c r="D1221" i="1" s="1"/>
  <c r="D1227" i="1"/>
  <c r="D1226" i="1" s="1"/>
  <c r="D1225" i="1" s="1"/>
  <c r="D1235" i="1"/>
  <c r="D1234" i="1" s="1"/>
  <c r="D1233" i="1" s="1"/>
  <c r="D1231" i="1"/>
  <c r="D1230" i="1" s="1"/>
  <c r="D1229" i="1" s="1"/>
  <c r="D1301" i="1"/>
  <c r="D1300" i="1" s="1"/>
  <c r="D1299" i="1" s="1"/>
  <c r="D1189" i="1"/>
  <c r="D1194" i="1"/>
  <c r="D1193" i="1" s="1"/>
  <c r="D1192" i="1" s="1"/>
  <c r="D1191" i="1" s="1"/>
  <c r="D1190" i="1" s="1"/>
  <c r="D125" i="1"/>
  <c r="D124" i="1" s="1"/>
  <c r="D123" i="1" s="1"/>
  <c r="D122" i="1" s="1"/>
  <c r="D782" i="1"/>
  <c r="D781" i="1" s="1"/>
  <c r="D780" i="1" s="1"/>
  <c r="D750" i="1"/>
  <c r="D749" i="1" s="1"/>
  <c r="D748" i="1" s="1"/>
  <c r="D747" i="1" s="1"/>
  <c r="D738" i="1"/>
  <c r="D736" i="1" s="1"/>
  <c r="D735" i="1" s="1"/>
  <c r="D734" i="1" s="1"/>
  <c r="D1362" i="1"/>
  <c r="D1361" i="1" s="1"/>
  <c r="D1360" i="1" s="1"/>
  <c r="D1359" i="1" s="1"/>
  <c r="D1078" i="1"/>
  <c r="D1077" i="1" s="1"/>
  <c r="D1145" i="1"/>
  <c r="D928" i="1"/>
  <c r="D927" i="1" s="1"/>
  <c r="D926" i="1" s="1"/>
  <c r="D922" i="1"/>
  <c r="D921" i="1" s="1"/>
  <c r="D920" i="1" s="1"/>
  <c r="D505" i="1"/>
  <c r="D504" i="1" s="1"/>
  <c r="D503" i="1" s="1"/>
  <c r="D1350" i="1"/>
  <c r="D1349" i="1"/>
  <c r="D1336" i="1"/>
  <c r="D1335" i="1"/>
  <c r="D1332" i="1"/>
  <c r="D1330" i="1"/>
  <c r="D1329" i="1"/>
  <c r="D567" i="1"/>
  <c r="D566" i="1" s="1"/>
  <c r="D565" i="1" s="1"/>
  <c r="D564" i="1" s="1"/>
  <c r="D584" i="1"/>
  <c r="D559" i="1"/>
  <c r="D606" i="1"/>
  <c r="D605" i="1" s="1"/>
  <c r="D604" i="1" s="1"/>
  <c r="D603" i="1" s="1"/>
  <c r="D995" i="1"/>
  <c r="D994" i="1"/>
  <c r="D993" i="1"/>
  <c r="D764" i="1"/>
  <c r="D763" i="1" s="1"/>
  <c r="D762" i="1" s="1"/>
  <c r="D761" i="1"/>
  <c r="D757" i="1"/>
  <c r="D756" i="1"/>
  <c r="D755" i="1"/>
  <c r="D1113" i="1"/>
  <c r="D1110" i="1"/>
  <c r="D1108" i="1"/>
  <c r="D877" i="1"/>
  <c r="D875" i="1" s="1"/>
  <c r="D874" i="1" s="1"/>
  <c r="D873" i="1"/>
  <c r="D872" i="1"/>
  <c r="D871" i="1"/>
  <c r="D259" i="1"/>
  <c r="D257" i="1" s="1"/>
  <c r="D256" i="1" s="1"/>
  <c r="D255" i="1"/>
  <c r="D253" i="1"/>
  <c r="D28" i="1"/>
  <c r="D27" i="1" s="1"/>
  <c r="D26" i="1" s="1"/>
  <c r="D25" i="1" s="1"/>
  <c r="D545" i="1"/>
  <c r="D544" i="1" s="1"/>
  <c r="D543" i="1" s="1"/>
  <c r="D542" i="1" s="1"/>
  <c r="D541" i="1" s="1"/>
  <c r="D381" i="1"/>
  <c r="D380" i="1"/>
  <c r="D379" i="1"/>
  <c r="D1042" i="1"/>
  <c r="D1041" i="1" s="1"/>
  <c r="D1040" i="1" s="1"/>
  <c r="D918" i="1"/>
  <c r="D917" i="1"/>
  <c r="D914" i="1"/>
  <c r="D913" i="1"/>
  <c r="D912" i="1" s="1"/>
  <c r="D911" i="1" s="1"/>
  <c r="D1116" i="1"/>
  <c r="D1115" i="1" s="1"/>
  <c r="D1369" i="1"/>
  <c r="D1368" i="1" s="1"/>
  <c r="D1367" i="1" s="1"/>
  <c r="D1081" i="1"/>
  <c r="D1080" i="1" s="1"/>
  <c r="D277" i="1"/>
  <c r="D276" i="1"/>
  <c r="D275" i="1"/>
  <c r="D671" i="1"/>
  <c r="D668" i="1"/>
  <c r="D667" i="1" s="1"/>
  <c r="D666" i="1" s="1"/>
  <c r="D139" i="1"/>
  <c r="D138" i="1" s="1"/>
  <c r="D137" i="1" s="1"/>
  <c r="D136" i="1" s="1"/>
  <c r="D219" i="1"/>
  <c r="D218" i="1" s="1"/>
  <c r="D217" i="1" s="1"/>
  <c r="D216" i="1" s="1"/>
  <c r="D173" i="1"/>
  <c r="D161" i="1"/>
  <c r="D160" i="1" s="1"/>
  <c r="D159" i="1" s="1"/>
  <c r="D158" i="1" s="1"/>
  <c r="D151" i="1"/>
  <c r="D150" i="1" s="1"/>
  <c r="D149" i="1" s="1"/>
  <c r="D148" i="1" s="1"/>
  <c r="D147" i="1"/>
  <c r="D145" i="1" s="1"/>
  <c r="D144" i="1" s="1"/>
  <c r="D135" i="1"/>
  <c r="D121" i="1"/>
  <c r="D1209" i="1"/>
  <c r="D1208" i="1" s="1"/>
  <c r="D1207" i="1" s="1"/>
  <c r="D898" i="1"/>
  <c r="D886" i="1"/>
  <c r="D885" i="1" s="1"/>
  <c r="D884" i="1" s="1"/>
  <c r="D883" i="1" s="1"/>
  <c r="D320" i="1"/>
  <c r="D319" i="1"/>
  <c r="D1103" i="1"/>
  <c r="D408" i="1"/>
  <c r="D411" i="1"/>
  <c r="D478" i="1"/>
  <c r="D477" i="1" s="1"/>
  <c r="D476" i="1" s="1"/>
  <c r="D481" i="1"/>
  <c r="D480" i="1" s="1"/>
  <c r="D479" i="1" s="1"/>
  <c r="D429" i="1"/>
  <c r="D428" i="1" s="1"/>
  <c r="D427" i="1" s="1"/>
  <c r="D432" i="1"/>
  <c r="D431" i="1" s="1"/>
  <c r="D430" i="1" s="1"/>
  <c r="D444" i="1"/>
  <c r="D443" i="1" s="1"/>
  <c r="D442" i="1" s="1"/>
  <c r="D53" i="1"/>
  <c r="D398" i="1"/>
  <c r="D397" i="1"/>
  <c r="D394" i="1"/>
  <c r="D393" i="1"/>
  <c r="D392" i="1"/>
  <c r="D401" i="1"/>
  <c r="D400" i="1" s="1"/>
  <c r="D399" i="1" s="1"/>
  <c r="D370" i="1"/>
  <c r="D369" i="1" s="1"/>
  <c r="D368" i="1" s="1"/>
  <c r="D367" i="1" s="1"/>
  <c r="D310" i="1"/>
  <c r="D1241" i="1"/>
  <c r="D83" i="1"/>
  <c r="D82" i="1" s="1"/>
  <c r="D81" i="1" s="1"/>
  <c r="D86" i="1"/>
  <c r="D94" i="1"/>
  <c r="D93" i="1" s="1"/>
  <c r="D92" i="1" s="1"/>
  <c r="D91" i="1" s="1"/>
  <c r="D90" i="1"/>
  <c r="D71" i="1"/>
  <c r="D70" i="1" s="1"/>
  <c r="D69" i="1" s="1"/>
  <c r="D68" i="1" s="1"/>
  <c r="D67" i="1"/>
  <c r="D969" i="1"/>
  <c r="D973" i="1"/>
  <c r="D989" i="1"/>
  <c r="D988" i="1" s="1"/>
  <c r="D987" i="1" s="1"/>
  <c r="D986" i="1" s="1"/>
  <c r="D1085" i="1"/>
  <c r="D1084" i="1" s="1"/>
  <c r="D1083" i="1" s="1"/>
  <c r="D1089" i="1"/>
  <c r="D1088" i="1" s="1"/>
  <c r="D1087" i="1" s="1"/>
  <c r="D580" i="1"/>
  <c r="D1270" i="1"/>
  <c r="D1271" i="1"/>
  <c r="D1248" i="1"/>
  <c r="D1247" i="1" s="1"/>
  <c r="D1246" i="1" s="1"/>
  <c r="D1245" i="1" s="1"/>
  <c r="D801" i="1"/>
  <c r="D800" i="1" s="1"/>
  <c r="D799" i="1" s="1"/>
  <c r="D798" i="1" s="1"/>
  <c r="D797" i="1" s="1"/>
  <c r="D796" i="1" s="1"/>
  <c r="D776" i="1"/>
  <c r="D770" i="1"/>
  <c r="D771" i="1"/>
  <c r="D769" i="1" s="1"/>
  <c r="D768" i="1" s="1"/>
  <c r="D767" i="1" s="1"/>
  <c r="D766" i="1" s="1"/>
  <c r="D746" i="1"/>
  <c r="D903" i="1"/>
  <c r="D902" i="1" s="1"/>
  <c r="D901" i="1" s="1"/>
  <c r="D900" i="1" s="1"/>
  <c r="D232" i="1"/>
  <c r="D280" i="1"/>
  <c r="D281" i="1"/>
  <c r="D677" i="1"/>
  <c r="D676" i="1" s="1"/>
  <c r="D675" i="1" s="1"/>
  <c r="D674" i="1" s="1"/>
  <c r="D117" i="1"/>
  <c r="D527" i="1"/>
  <c r="D535" i="1"/>
  <c r="D538" i="1"/>
  <c r="D537" i="1" s="1"/>
  <c r="D62" i="1"/>
  <c r="D61" i="1" s="1"/>
  <c r="D60" i="1" s="1"/>
  <c r="D425" i="1"/>
  <c r="D422" i="1"/>
  <c r="D521" i="1"/>
  <c r="D520" i="1" s="1"/>
  <c r="D1184" i="1"/>
  <c r="D1183" i="1" s="1"/>
  <c r="D1182" i="1" s="1"/>
  <c r="D1181" i="1"/>
  <c r="D1180" i="1" s="1"/>
  <c r="D1179" i="1"/>
  <c r="D1178" i="1" s="1"/>
  <c r="D1177" i="1" s="1"/>
  <c r="D941" i="1"/>
  <c r="D940" i="1" s="1"/>
  <c r="D939" i="1" s="1"/>
  <c r="D456" i="1"/>
  <c r="D455" i="1" s="1"/>
  <c r="D454" i="1"/>
  <c r="D1149" i="1"/>
  <c r="D1148" i="1" s="1"/>
  <c r="D1147" i="1" s="1"/>
  <c r="D164" i="1"/>
  <c r="D163" i="1" s="1"/>
  <c r="D162" i="1" s="1"/>
  <c r="D210" i="1"/>
  <c r="D209" i="1" s="1"/>
  <c r="D207" i="1"/>
  <c r="D206" i="1" s="1"/>
  <c r="D1144" i="1"/>
  <c r="D1143" i="1" s="1"/>
  <c r="D1142" i="1" s="1"/>
  <c r="D130" i="1"/>
  <c r="D128" i="1" s="1"/>
  <c r="D127" i="1" s="1"/>
  <c r="D1009" i="1"/>
  <c r="D1008" i="1" s="1"/>
  <c r="D1007" i="1" s="1"/>
  <c r="D1006" i="1" s="1"/>
  <c r="D347" i="1"/>
  <c r="D346" i="1" s="1"/>
  <c r="D345" i="1" s="1"/>
  <c r="D341" i="1"/>
  <c r="D343" i="1"/>
  <c r="D132" i="1"/>
  <c r="D131" i="1" s="1"/>
  <c r="D1358" i="1"/>
  <c r="D1356" i="1"/>
  <c r="D760" i="1"/>
  <c r="D759" i="1" s="1"/>
  <c r="D758" i="1" s="1"/>
  <c r="D1018" i="1"/>
  <c r="D354" i="1"/>
  <c r="D353" i="1" s="1"/>
  <c r="D352" i="1" s="1"/>
  <c r="D1139" i="1"/>
  <c r="D1138" i="1" s="1"/>
  <c r="D1137" i="1" s="1"/>
  <c r="D186" i="1"/>
  <c r="D185" i="1" s="1"/>
  <c r="D184" i="1" s="1"/>
  <c r="D183" i="1" s="1"/>
  <c r="D254" i="1"/>
  <c r="D169" i="1"/>
  <c r="D168" i="1" s="1"/>
  <c r="D167" i="1" s="1"/>
  <c r="D166" i="1" s="1"/>
  <c r="D847" i="1"/>
  <c r="D846" i="1" s="1"/>
  <c r="D845" i="1" s="1"/>
  <c r="D143" i="1"/>
  <c r="D142" i="1" s="1"/>
  <c r="D141" i="1" s="1"/>
  <c r="D140" i="1" s="1"/>
  <c r="D49" i="1"/>
  <c r="D214" i="1"/>
  <c r="D213" i="1" s="1"/>
  <c r="D212" i="1" s="1"/>
  <c r="D1188" i="1"/>
  <c r="D1187" i="1" s="1"/>
  <c r="D1186" i="1" s="1"/>
  <c r="D519" i="1"/>
  <c r="D517" i="1"/>
  <c r="D851" i="1"/>
  <c r="D850" i="1" s="1"/>
  <c r="D849" i="1" s="1"/>
  <c r="D1093" i="1"/>
  <c r="D1092" i="1" s="1"/>
  <c r="D862" i="1"/>
  <c r="D861" i="1" s="1"/>
  <c r="D860" i="1" s="1"/>
  <c r="D316" i="1"/>
  <c r="D314" i="1"/>
  <c r="D284" i="1"/>
  <c r="D283" i="1" s="1"/>
  <c r="D282" i="1" s="1"/>
  <c r="D41" i="1"/>
  <c r="D40" i="1" s="1"/>
  <c r="D39" i="1" s="1"/>
  <c r="D38" i="1" s="1"/>
  <c r="D15" i="1"/>
  <c r="D14" i="1" s="1"/>
  <c r="D13" i="1" s="1"/>
  <c r="D12" i="1"/>
  <c r="D11" i="1" s="1"/>
  <c r="D10" i="1" s="1"/>
  <c r="D1203" i="1"/>
  <c r="D1202" i="1" s="1"/>
  <c r="D1201" i="1" s="1"/>
  <c r="D1200" i="1"/>
  <c r="D1267" i="1"/>
  <c r="D1266" i="1"/>
  <c r="D1265" i="1"/>
  <c r="D1074" i="1"/>
  <c r="D1073" i="1" s="1"/>
  <c r="D1072" i="1" s="1"/>
  <c r="D794" i="1"/>
  <c r="D793" i="1" s="1"/>
  <c r="D792" i="1" s="1"/>
  <c r="D935" i="1"/>
  <c r="D934" i="1" s="1"/>
  <c r="D933" i="1" s="1"/>
  <c r="D191" i="1"/>
  <c r="D190" i="1" s="1"/>
  <c r="D189" i="1" s="1"/>
  <c r="D75" i="1"/>
  <c r="D74" i="1" s="1"/>
  <c r="D73" i="1" s="1"/>
  <c r="D72" i="1" s="1"/>
  <c r="D78" i="1"/>
  <c r="D77" i="1" s="1"/>
  <c r="D58" i="1"/>
  <c r="D57" i="1" s="1"/>
  <c r="D688" i="1"/>
  <c r="D687" i="1" s="1"/>
  <c r="D686" i="1" s="1"/>
  <c r="D685" i="1" s="1"/>
  <c r="D695" i="1"/>
  <c r="D692" i="1"/>
  <c r="D691" i="1" s="1"/>
  <c r="D690" i="1" s="1"/>
  <c r="D297" i="1"/>
  <c r="D359" i="1"/>
  <c r="D358" i="1" s="1"/>
  <c r="D300" i="1"/>
  <c r="D299" i="1" s="1"/>
  <c r="D298" i="1" s="1"/>
  <c r="D305" i="1"/>
  <c r="D304" i="1" s="1"/>
  <c r="D303" i="1" s="1"/>
  <c r="D302" i="1" s="1"/>
  <c r="D323" i="1"/>
  <c r="D1157" i="1"/>
  <c r="D1156" i="1" s="1"/>
  <c r="D1155" i="1" s="1"/>
  <c r="D731" i="1"/>
  <c r="D730" i="1" s="1"/>
  <c r="D729" i="1"/>
  <c r="D728" i="1" s="1"/>
  <c r="D893" i="1"/>
  <c r="D890" i="1"/>
  <c r="D889" i="1" s="1"/>
  <c r="D888" i="1" s="1"/>
  <c r="D1070" i="1"/>
  <c r="D1069" i="1" s="1"/>
  <c r="D1068" i="1" s="1"/>
  <c r="D1112" i="1"/>
  <c r="D1111" i="1" s="1"/>
  <c r="D263" i="1"/>
  <c r="D261" i="1" s="1"/>
  <c r="D260" i="1" s="1"/>
  <c r="D204" i="1"/>
  <c r="D203" i="1" s="1"/>
  <c r="D202" i="1" s="1"/>
  <c r="D787" i="1"/>
  <c r="D785" i="1"/>
  <c r="D384" i="1"/>
  <c r="D383" i="1" s="1"/>
  <c r="D382" i="1" s="1"/>
  <c r="D641" i="1"/>
  <c r="D640" i="1" s="1"/>
  <c r="D639" i="1" s="1"/>
  <c r="D634" i="1"/>
  <c r="D627" i="1"/>
  <c r="D626" i="1" s="1"/>
  <c r="D713" i="1"/>
  <c r="D712" i="1" s="1"/>
  <c r="D711" i="1"/>
  <c r="D710" i="1" s="1"/>
  <c r="D708" i="1"/>
  <c r="D331" i="1"/>
  <c r="D330" i="1" s="1"/>
  <c r="D329" i="1" s="1"/>
  <c r="D654" i="1"/>
  <c r="D653" i="1" s="1"/>
  <c r="D652" i="1" s="1"/>
  <c r="D1214" i="1"/>
  <c r="D1213" i="1" s="1"/>
  <c r="D1212" i="1" s="1"/>
  <c r="D1211" i="1" s="1"/>
  <c r="D1049" i="1"/>
  <c r="D1048" i="1" s="1"/>
  <c r="D1050" i="1"/>
  <c r="D1153" i="1"/>
  <c r="D1152" i="1" s="1"/>
  <c r="D1151" i="1" s="1"/>
  <c r="D1046" i="1"/>
  <c r="D1045" i="1" s="1"/>
  <c r="D1044" i="1" s="1"/>
  <c r="D1102" i="1"/>
  <c r="D1101" i="1" s="1"/>
  <c r="D1100" i="1" s="1"/>
  <c r="D1098" i="1"/>
  <c r="D1097" i="1" s="1"/>
  <c r="D1066" i="1"/>
  <c r="D1065" i="1" s="1"/>
  <c r="D1064" i="1" s="1"/>
  <c r="D108" i="1"/>
  <c r="D107" i="1" s="1"/>
  <c r="D106" i="1" s="1"/>
  <c r="D105" i="1" s="1"/>
  <c r="D55" i="1"/>
  <c r="D54" i="1" s="1"/>
  <c r="D494" i="1"/>
  <c r="D493" i="1" s="1"/>
  <c r="D492" i="1" s="1"/>
  <c r="D491" i="1" s="1"/>
  <c r="D490" i="1" s="1"/>
  <c r="D529" i="1"/>
  <c r="D528" i="1" s="1"/>
  <c r="D1274" i="1"/>
  <c r="D1273" i="1" s="1"/>
  <c r="D1272" i="1" s="1"/>
  <c r="D1063" i="1"/>
  <c r="D514" i="1"/>
  <c r="D513" i="1" s="1"/>
  <c r="D512" i="1" s="1"/>
  <c r="D703" i="1"/>
  <c r="D702" i="1" s="1"/>
  <c r="D701" i="1" s="1"/>
  <c r="D700" i="1" s="1"/>
  <c r="D699" i="1" s="1"/>
  <c r="D1131" i="1"/>
  <c r="D1130" i="1" s="1"/>
  <c r="D1129" i="1" s="1"/>
  <c r="D1365" i="1"/>
  <c r="D1364" i="1" s="1"/>
  <c r="D1363" i="1" s="1"/>
  <c r="D1338" i="1"/>
  <c r="D1337" i="1" s="1"/>
  <c r="D1355" i="1"/>
  <c r="D1354" i="1" s="1"/>
  <c r="D1026" i="1"/>
  <c r="D1025" i="1" s="1"/>
  <c r="D555" i="1"/>
  <c r="D554" i="1" s="1"/>
  <c r="D553" i="1" s="1"/>
  <c r="D552" i="1" s="1"/>
  <c r="D977" i="1"/>
  <c r="D976" i="1" s="1"/>
  <c r="D975" i="1" s="1"/>
  <c r="D974" i="1" s="1"/>
  <c r="D613" i="1"/>
  <c r="D612" i="1" s="1"/>
  <c r="D611" i="1" s="1"/>
  <c r="D1308" i="1"/>
  <c r="D1307" i="1" s="1"/>
  <c r="D1306" i="1" s="1"/>
  <c r="D1305" i="1" s="1"/>
  <c r="D1304" i="1" s="1"/>
  <c r="D694" i="1"/>
  <c r="D693" i="1" s="1"/>
  <c r="D810" i="1"/>
  <c r="D823" i="1"/>
  <c r="D822" i="1" s="1"/>
  <c r="D821" i="1" s="1"/>
  <c r="D819" i="1"/>
  <c r="D818" i="1" s="1"/>
  <c r="D817" i="1" s="1"/>
  <c r="D815" i="1"/>
  <c r="D814" i="1" s="1"/>
  <c r="D813" i="1" s="1"/>
  <c r="D806" i="1"/>
  <c r="D805" i="1" s="1"/>
  <c r="D804" i="1" s="1"/>
  <c r="D790" i="1"/>
  <c r="D789" i="1" s="1"/>
  <c r="D788" i="1" s="1"/>
  <c r="D672" i="1"/>
  <c r="D646" i="1"/>
  <c r="D633" i="1"/>
  <c r="D590" i="1"/>
  <c r="D488" i="1"/>
  <c r="D487" i="1" s="1"/>
  <c r="D360" i="1"/>
  <c r="D156" i="1"/>
  <c r="D89" i="1"/>
  <c r="D88" i="1" s="1"/>
  <c r="D87" i="1" s="1"/>
  <c r="D52" i="1"/>
  <c r="D51" i="1" s="1"/>
  <c r="D50" i="1" s="1"/>
  <c r="D18" i="1"/>
  <c r="D17" i="1" s="1"/>
  <c r="D16" i="1" s="1"/>
  <c r="D224" i="1"/>
  <c r="D227" i="1"/>
  <c r="D226" i="1" s="1"/>
  <c r="D225" i="1" s="1"/>
  <c r="D595" i="1"/>
  <c r="D594" i="1" s="1"/>
  <c r="D1240" i="1"/>
  <c r="D1239" i="1" s="1"/>
  <c r="D1324" i="1"/>
  <c r="D1323" i="1" s="1"/>
  <c r="D1322" i="1" s="1"/>
  <c r="D1297" i="1"/>
  <c r="D1296" i="1" s="1"/>
  <c r="D388" i="1"/>
  <c r="D387" i="1" s="1"/>
  <c r="D386" i="1" s="1"/>
  <c r="D373" i="1"/>
  <c r="D372" i="1" s="1"/>
  <c r="D371" i="1" s="1"/>
  <c r="D364" i="1"/>
  <c r="D363" i="1" s="1"/>
  <c r="D362" i="1" s="1"/>
  <c r="D355" i="1"/>
  <c r="D337" i="1"/>
  <c r="D335" i="1"/>
  <c r="D327" i="1"/>
  <c r="D326" i="1" s="1"/>
  <c r="D324" i="1"/>
  <c r="D322" i="1"/>
  <c r="D309" i="1"/>
  <c r="D308" i="1" s="1"/>
  <c r="D307" i="1" s="1"/>
  <c r="D296" i="1"/>
  <c r="D295" i="1" s="1"/>
  <c r="D294" i="1" s="1"/>
  <c r="D292" i="1"/>
  <c r="D291" i="1" s="1"/>
  <c r="D290" i="1" s="1"/>
  <c r="D1260" i="1"/>
  <c r="D1259" i="1" s="1"/>
  <c r="D1258" i="1" s="1"/>
  <c r="D1256" i="1"/>
  <c r="D1255" i="1" s="1"/>
  <c r="D1254" i="1" s="1"/>
  <c r="D1252" i="1"/>
  <c r="D1251" i="1" s="1"/>
  <c r="D1250" i="1" s="1"/>
  <c r="D1020" i="1"/>
  <c r="D1019" i="1" s="1"/>
  <c r="D1017" i="1"/>
  <c r="D1016" i="1" s="1"/>
  <c r="D1013" i="1"/>
  <c r="D1012" i="1" s="1"/>
  <c r="D1011" i="1" s="1"/>
  <c r="D997" i="1"/>
  <c r="D996" i="1" s="1"/>
  <c r="D984" i="1"/>
  <c r="D983" i="1" s="1"/>
  <c r="D982" i="1" s="1"/>
  <c r="D980" i="1"/>
  <c r="D979" i="1" s="1"/>
  <c r="D978" i="1" s="1"/>
  <c r="D972" i="1"/>
  <c r="D971" i="1" s="1"/>
  <c r="D970" i="1" s="1"/>
  <c r="D968" i="1"/>
  <c r="D967" i="1" s="1"/>
  <c r="D966" i="1" s="1"/>
  <c r="D786" i="1"/>
  <c r="D784" i="1"/>
  <c r="D775" i="1"/>
  <c r="D774" i="1" s="1"/>
  <c r="D773" i="1" s="1"/>
  <c r="D772" i="1" s="1"/>
  <c r="D745" i="1"/>
  <c r="D744" i="1" s="1"/>
  <c r="D743" i="1" s="1"/>
  <c r="D740" i="1"/>
  <c r="D739" i="1" s="1"/>
  <c r="D725" i="1"/>
  <c r="D724" i="1" s="1"/>
  <c r="D720" i="1"/>
  <c r="D719" i="1" s="1"/>
  <c r="D717" i="1"/>
  <c r="D716" i="1" s="1"/>
  <c r="D707" i="1"/>
  <c r="D706" i="1" s="1"/>
  <c r="D617" i="1"/>
  <c r="D616" i="1" s="1"/>
  <c r="D615" i="1" s="1"/>
  <c r="D609" i="1"/>
  <c r="D608" i="1" s="1"/>
  <c r="D607" i="1" s="1"/>
  <c r="D598" i="1"/>
  <c r="D588" i="1"/>
  <c r="D583" i="1"/>
  <c r="D582" i="1" s="1"/>
  <c r="D581" i="1" s="1"/>
  <c r="D579" i="1"/>
  <c r="D578" i="1" s="1"/>
  <c r="D577" i="1" s="1"/>
  <c r="D574" i="1"/>
  <c r="D573" i="1" s="1"/>
  <c r="D572" i="1" s="1"/>
  <c r="D570" i="1"/>
  <c r="D569" i="1" s="1"/>
  <c r="D568" i="1" s="1"/>
  <c r="D562" i="1"/>
  <c r="D561" i="1" s="1"/>
  <c r="D560" i="1" s="1"/>
  <c r="D558" i="1"/>
  <c r="D557" i="1" s="1"/>
  <c r="D556" i="1" s="1"/>
  <c r="D550" i="1"/>
  <c r="D549" i="1" s="1"/>
  <c r="D548" i="1" s="1"/>
  <c r="D1318" i="1"/>
  <c r="D1317" i="1" s="1"/>
  <c r="D1316" i="1" s="1"/>
  <c r="D1314" i="1"/>
  <c r="D1313" i="1" s="1"/>
  <c r="D1312" i="1" s="1"/>
  <c r="D1038" i="1"/>
  <c r="D1037" i="1" s="1"/>
  <c r="D1036" i="1" s="1"/>
  <c r="D1034" i="1"/>
  <c r="D1033" i="1" s="1"/>
  <c r="D1032" i="1" s="1"/>
  <c r="D1166" i="1"/>
  <c r="D1165" i="1" s="1"/>
  <c r="D1164" i="1" s="1"/>
  <c r="D1163" i="1" s="1"/>
  <c r="D1135" i="1"/>
  <c r="D1134" i="1" s="1"/>
  <c r="D1133" i="1" s="1"/>
  <c r="D1127" i="1"/>
  <c r="D1126" i="1" s="1"/>
  <c r="D1125" i="1" s="1"/>
  <c r="D279" i="1"/>
  <c r="D278" i="1" s="1"/>
  <c r="D196" i="1"/>
  <c r="D23" i="1"/>
  <c r="D22" i="1" s="1"/>
  <c r="D21" i="1" s="1"/>
  <c r="D907" i="1"/>
  <c r="D906" i="1" s="1"/>
  <c r="D879" i="1"/>
  <c r="D878" i="1" s="1"/>
  <c r="D892" i="1"/>
  <c r="D891" i="1" s="1"/>
  <c r="D897" i="1"/>
  <c r="D896" i="1" s="1"/>
  <c r="D895" i="1" s="1"/>
  <c r="D894" i="1" s="1"/>
  <c r="D858" i="1"/>
  <c r="D857" i="1" s="1"/>
  <c r="D856" i="1" s="1"/>
  <c r="D1123" i="1"/>
  <c r="D1122" i="1" s="1"/>
  <c r="D1121" i="1" s="1"/>
  <c r="D644" i="1"/>
  <c r="D643" i="1" s="1"/>
  <c r="D642" i="1" s="1"/>
  <c r="D658" i="1"/>
  <c r="D657" i="1" s="1"/>
  <c r="D656" i="1" s="1"/>
  <c r="D637" i="1"/>
  <c r="D636" i="1" s="1"/>
  <c r="D539" i="1"/>
  <c r="D534" i="1"/>
  <c r="D533" i="1" s="1"/>
  <c r="D526" i="1"/>
  <c r="D525" i="1" s="1"/>
  <c r="D524" i="1" s="1"/>
  <c r="D501" i="1"/>
  <c r="D500" i="1" s="1"/>
  <c r="D498" i="1"/>
  <c r="D497" i="1" s="1"/>
  <c r="D438" i="1"/>
  <c r="D437" i="1" s="1"/>
  <c r="D435" i="1"/>
  <c r="D434" i="1" s="1"/>
  <c r="D424" i="1"/>
  <c r="D423" i="1" s="1"/>
  <c r="D421" i="1"/>
  <c r="D420" i="1" s="1"/>
  <c r="D842" i="1"/>
  <c r="D841" i="1" s="1"/>
  <c r="D840" i="1" s="1"/>
  <c r="D1062" i="1"/>
  <c r="D1061" i="1" s="1"/>
  <c r="D1060" i="1" s="1"/>
  <c r="D1055" i="1"/>
  <c r="D1054" i="1" s="1"/>
  <c r="D1053" i="1" s="1"/>
  <c r="D835" i="1"/>
  <c r="D834" i="1" s="1"/>
  <c r="D98" i="1"/>
  <c r="D97" i="1" s="1"/>
  <c r="D270" i="1"/>
  <c r="D269" i="1" s="1"/>
  <c r="D267" i="1"/>
  <c r="D266" i="1" s="1"/>
  <c r="D240" i="1"/>
  <c r="D239" i="1" s="1"/>
  <c r="D237" i="1"/>
  <c r="D236" i="1" s="1"/>
  <c r="D244" i="1"/>
  <c r="D243" i="1" s="1"/>
  <c r="D242" i="1" s="1"/>
  <c r="D231" i="1"/>
  <c r="D230" i="1" s="1"/>
  <c r="D229" i="1" s="1"/>
  <c r="D223" i="1"/>
  <c r="D222" i="1" s="1"/>
  <c r="D221" i="1" s="1"/>
  <c r="D200" i="1"/>
  <c r="D199" i="1" s="1"/>
  <c r="D195" i="1"/>
  <c r="D194" i="1" s="1"/>
  <c r="D193" i="1" s="1"/>
  <c r="D181" i="1"/>
  <c r="D180" i="1" s="1"/>
  <c r="D178" i="1"/>
  <c r="D177" i="1" s="1"/>
  <c r="D172" i="1"/>
  <c r="D171" i="1" s="1"/>
  <c r="D170" i="1" s="1"/>
  <c r="D154" i="1"/>
  <c r="D134" i="1"/>
  <c r="D133" i="1" s="1"/>
  <c r="D120" i="1"/>
  <c r="D119" i="1" s="1"/>
  <c r="D118" i="1" s="1"/>
  <c r="D116" i="1"/>
  <c r="D115" i="1" s="1"/>
  <c r="D114" i="1" s="1"/>
  <c r="D111" i="1"/>
  <c r="D110" i="1" s="1"/>
  <c r="D109" i="1" s="1"/>
  <c r="D85" i="1"/>
  <c r="D84" i="1" s="1"/>
  <c r="D101" i="1"/>
  <c r="D100" i="1" s="1"/>
  <c r="D66" i="1"/>
  <c r="D65" i="1" s="1"/>
  <c r="D64" i="1" s="1"/>
  <c r="D48" i="1"/>
  <c r="D47" i="1" s="1"/>
  <c r="D46" i="1" s="1"/>
  <c r="D44" i="1"/>
  <c r="D43" i="1" s="1"/>
  <c r="D42" i="1" s="1"/>
  <c r="D35" i="1"/>
  <c r="D34" i="1" s="1"/>
  <c r="D33" i="1" s="1"/>
  <c r="D31" i="1"/>
  <c r="D30" i="1" s="1"/>
  <c r="D29" i="1" s="1"/>
  <c r="D631" i="1"/>
  <c r="D809" i="1"/>
  <c r="D808" i="1" s="1"/>
  <c r="D1343" i="1"/>
  <c r="D1342" i="1" s="1"/>
  <c r="D1341" i="1" s="1"/>
  <c r="D1171" i="1"/>
  <c r="D1170" i="1" s="1"/>
  <c r="D1169" i="1" s="1"/>
  <c r="D1168" i="1" s="1"/>
  <c r="D1199" i="1"/>
  <c r="D1198" i="1" s="1"/>
  <c r="D1197" i="1" s="1"/>
  <c r="D518" i="1"/>
  <c r="D516" i="1"/>
  <c r="D485" i="1"/>
  <c r="D484" i="1" s="1"/>
  <c r="D473" i="1"/>
  <c r="D472" i="1"/>
  <c r="D470" i="1"/>
  <c r="D469" i="1" s="1"/>
  <c r="D466" i="1"/>
  <c r="D465" i="1" s="1"/>
  <c r="D464" i="1" s="1"/>
  <c r="D462" i="1"/>
  <c r="D461" i="1" s="1"/>
  <c r="D459" i="1"/>
  <c r="D458" i="1" s="1"/>
  <c r="D453" i="1"/>
  <c r="D450" i="1"/>
  <c r="D449" i="1" s="1"/>
  <c r="D446" i="1"/>
  <c r="D445" i="1" s="1"/>
  <c r="D417" i="1"/>
  <c r="D416" i="1" s="1"/>
  <c r="D414" i="1"/>
  <c r="D413" i="1" s="1"/>
  <c r="D410" i="1"/>
  <c r="D409" i="1" s="1"/>
  <c r="D407" i="1"/>
  <c r="D406" i="1" s="1"/>
  <c r="D670" i="1"/>
  <c r="D664" i="1"/>
  <c r="D663" i="1" s="1"/>
  <c r="D680" i="1"/>
  <c r="D679" i="1" s="1"/>
  <c r="D683" i="1"/>
  <c r="D682" i="1" s="1"/>
  <c r="D650" i="1"/>
  <c r="D649" i="1" s="1"/>
  <c r="D648" i="1" s="1"/>
  <c r="D624" i="1"/>
  <c r="D1375" i="1"/>
  <c r="D838" i="1"/>
  <c r="D837" i="1" s="1"/>
  <c r="D831" i="1"/>
  <c r="D829" i="1"/>
  <c r="D1373" i="1"/>
  <c r="D1372" i="1" s="1"/>
  <c r="D1371" i="1" s="1"/>
  <c r="D937" i="1"/>
  <c r="D936" i="1" s="1"/>
  <c r="D1357" i="1"/>
  <c r="D313" i="1" l="1"/>
  <c r="D312" i="1" s="1"/>
  <c r="D357" i="1"/>
  <c r="D351" i="1" s="1"/>
  <c r="D350" i="1" s="1"/>
  <c r="D391" i="1"/>
  <c r="D390" i="1" s="1"/>
  <c r="D389" i="1" s="1"/>
  <c r="D318" i="1"/>
  <c r="D317" i="1" s="1"/>
  <c r="D274" i="1"/>
  <c r="D273" i="1" s="1"/>
  <c r="D272" i="1" s="1"/>
  <c r="D916" i="1"/>
  <c r="D915" i="1" s="1"/>
  <c r="D905" i="1" s="1"/>
  <c r="D252" i="1"/>
  <c r="D251" i="1" s="1"/>
  <c r="D250" i="1" s="1"/>
  <c r="D992" i="1"/>
  <c r="D991" i="1" s="1"/>
  <c r="D1328" i="1"/>
  <c r="D1327" i="1" s="1"/>
  <c r="D1348" i="1"/>
  <c r="D1347" i="1" s="1"/>
  <c r="D1346" i="1" s="1"/>
  <c r="D1282" i="1"/>
  <c r="D1281" i="1" s="1"/>
  <c r="D1280" i="1" s="1"/>
  <c r="D1293" i="1"/>
  <c r="D1292" i="1" s="1"/>
  <c r="D1291" i="1" s="1"/>
  <c r="D1107" i="1"/>
  <c r="D1106" i="1" s="1"/>
  <c r="D1334" i="1"/>
  <c r="D1333" i="1" s="1"/>
  <c r="D1326" i="1" s="1"/>
  <c r="D1321" i="1" s="1"/>
  <c r="D1003" i="1"/>
  <c r="D1000" i="1" s="1"/>
  <c r="D1288" i="1"/>
  <c r="D1287" i="1" s="1"/>
  <c r="D1286" i="1" s="1"/>
  <c r="D1264" i="1"/>
  <c r="D1263" i="1" s="1"/>
  <c r="D378" i="1"/>
  <c r="D377" i="1" s="1"/>
  <c r="D376" i="1" s="1"/>
  <c r="D870" i="1"/>
  <c r="D869" i="1" s="1"/>
  <c r="D868" i="1" s="1"/>
  <c r="D754" i="1"/>
  <c r="D753" i="1" s="1"/>
  <c r="D752" i="1" s="1"/>
  <c r="D751" i="1" s="1"/>
  <c r="D1206" i="1"/>
  <c r="D1205" i="1" s="1"/>
  <c r="D1269" i="1"/>
  <c r="D1268" i="1" s="1"/>
  <c r="D396" i="1"/>
  <c r="D395" i="1" s="1"/>
  <c r="D20" i="1"/>
  <c r="D146" i="1"/>
  <c r="D1029" i="1"/>
  <c r="D1024" i="1" s="1"/>
  <c r="D1023" i="1" s="1"/>
  <c r="D630" i="1"/>
  <c r="D629" i="1" s="1"/>
  <c r="D597" i="1"/>
  <c r="D153" i="1"/>
  <c r="D152" i="1" s="1"/>
  <c r="D1015" i="1"/>
  <c r="D1010" i="1" s="1"/>
  <c r="D1196" i="1"/>
  <c r="D1195" i="1" s="1"/>
  <c r="D452" i="1"/>
  <c r="D448" i="1" s="1"/>
  <c r="D709" i="1"/>
  <c r="D705" i="1" s="1"/>
  <c r="D704" i="1" s="1"/>
  <c r="D669" i="1"/>
  <c r="D662" i="1" s="1"/>
  <c r="D340" i="1"/>
  <c r="D339" i="1" s="1"/>
  <c r="D457" i="1"/>
  <c r="D828" i="1"/>
  <c r="D827" i="1" s="1"/>
  <c r="D475" i="1"/>
  <c r="D496" i="1"/>
  <c r="D495" i="1" s="1"/>
  <c r="D1353" i="1"/>
  <c r="D1352" i="1" s="1"/>
  <c r="D1351" i="1" s="1"/>
  <c r="D205" i="1"/>
  <c r="D1176" i="1"/>
  <c r="D1175" i="1" s="1"/>
  <c r="D1174" i="1" s="1"/>
  <c r="D623" i="1"/>
  <c r="D622" i="1" s="1"/>
  <c r="D621" i="1" s="1"/>
  <c r="D483" i="1"/>
  <c r="D482" i="1" s="1"/>
  <c r="D602" i="1"/>
  <c r="D932" i="1"/>
  <c r="D855" i="1"/>
  <c r="D854" i="1" s="1"/>
  <c r="D783" i="1"/>
  <c r="D779" i="1" s="1"/>
  <c r="D778" i="1" s="1"/>
  <c r="D777" i="1" s="1"/>
  <c r="D441" i="1"/>
  <c r="D176" i="1"/>
  <c r="D175" i="1" s="1"/>
  <c r="D174" i="1" s="1"/>
  <c r="D803" i="1"/>
  <c r="D433" i="1"/>
  <c r="D727" i="1"/>
  <c r="D723" i="1" s="1"/>
  <c r="D722" i="1" s="1"/>
  <c r="D887" i="1"/>
  <c r="D882" i="1" s="1"/>
  <c r="D844" i="1"/>
  <c r="D733" i="1"/>
  <c r="D76" i="1"/>
  <c r="D37" i="1" s="1"/>
  <c r="D468" i="1"/>
  <c r="D426" i="1"/>
  <c r="D765" i="1"/>
  <c r="D593" i="1"/>
  <c r="D592" i="1" s="1"/>
  <c r="D689" i="1"/>
  <c r="D1091" i="1"/>
  <c r="D742" i="1"/>
  <c r="D9" i="1"/>
  <c r="D8" i="1" s="1"/>
  <c r="D126" i="1"/>
  <c r="D113" i="1" s="1"/>
  <c r="D235" i="1"/>
  <c r="D234" i="1" s="1"/>
  <c r="D233" i="1" s="1"/>
  <c r="D523" i="1"/>
  <c r="D536" i="1"/>
  <c r="D532" i="1" s="1"/>
  <c r="D531" i="1" s="1"/>
  <c r="D1238" i="1"/>
  <c r="D1237" i="1" s="1"/>
  <c r="D1076" i="1"/>
  <c r="D1105" i="1"/>
  <c r="D1104" i="1" s="1"/>
  <c r="D957" i="1"/>
  <c r="D944" i="1" s="1"/>
  <c r="D366" i="1"/>
  <c r="D833" i="1"/>
  <c r="D678" i="1"/>
  <c r="D96" i="1"/>
  <c r="D95" i="1" s="1"/>
  <c r="D419" i="1"/>
  <c r="D321" i="1"/>
  <c r="D311" i="1" s="1"/>
  <c r="D306" i="1" s="1"/>
  <c r="D334" i="1"/>
  <c r="D333" i="1" s="1"/>
  <c r="D587" i="1"/>
  <c r="D586" i="1" s="1"/>
  <c r="D585" i="1" s="1"/>
  <c r="D405" i="1"/>
  <c r="D198" i="1"/>
  <c r="D220" i="1"/>
  <c r="D1162" i="1"/>
  <c r="D635" i="1"/>
  <c r="D1120" i="1"/>
  <c r="D1119" i="1" s="1"/>
  <c r="D412" i="1"/>
  <c r="D515" i="1"/>
  <c r="D511" i="1" s="1"/>
  <c r="D510" i="1" s="1"/>
  <c r="D509" i="1" s="1"/>
  <c r="D812" i="1"/>
  <c r="D265" i="1"/>
  <c r="D264" i="1" s="1"/>
  <c r="D1311" i="1"/>
  <c r="D1310" i="1" s="1"/>
  <c r="D547" i="1"/>
  <c r="D715" i="1"/>
  <c r="D714" i="1" s="1"/>
  <c r="D289" i="1"/>
  <c r="D576" i="1"/>
  <c r="D1216" i="1"/>
  <c r="D1279" i="1" l="1"/>
  <c r="D1278" i="1" s="1"/>
  <c r="D1277" i="1" s="1"/>
  <c r="D1276" i="1" s="1"/>
  <c r="D990" i="1"/>
  <c r="D965" i="1" s="1"/>
  <c r="D943" i="1" s="1"/>
  <c r="D1262" i="1"/>
  <c r="D1244" i="1" s="1"/>
  <c r="D1243" i="1" s="1"/>
  <c r="D1173" i="1"/>
  <c r="D104" i="1"/>
  <c r="D103" i="1" s="1"/>
  <c r="D628" i="1"/>
  <c r="D620" i="1" s="1"/>
  <c r="D1215" i="1"/>
  <c r="D826" i="1"/>
  <c r="D825" i="1" s="1"/>
  <c r="D899" i="1"/>
  <c r="D7" i="1"/>
  <c r="D6" i="1" s="1"/>
  <c r="D732" i="1"/>
  <c r="D349" i="1"/>
  <c r="D881" i="1"/>
  <c r="D1118" i="1"/>
  <c r="D661" i="1"/>
  <c r="D660" i="1" s="1"/>
  <c r="D197" i="1"/>
  <c r="D188" i="1" s="1"/>
  <c r="D187" i="1" s="1"/>
  <c r="D375" i="1"/>
  <c r="D440" i="1"/>
  <c r="D249" i="1"/>
  <c r="D698" i="1"/>
  <c r="D1052" i="1"/>
  <c r="D1022" i="1" s="1"/>
  <c r="D522" i="1"/>
  <c r="D802" i="1"/>
  <c r="D288" i="1"/>
  <c r="D248" i="1"/>
  <c r="D546" i="1"/>
  <c r="D1378" i="1"/>
  <c r="D404" i="1"/>
  <c r="D867" i="1"/>
  <c r="D866" i="1"/>
  <c r="D697" i="1" l="1"/>
  <c r="D619" i="1"/>
  <c r="D287" i="1"/>
  <c r="D853" i="1"/>
  <c r="D403" i="1"/>
  <c r="D402" i="1" s="1"/>
  <c r="D5" i="1"/>
  <c r="D1320" i="1" l="1"/>
  <c r="D1379" i="1" s="1"/>
</calcChain>
</file>

<file path=xl/sharedStrings.xml><?xml version="1.0" encoding="utf-8"?>
<sst xmlns="http://schemas.openxmlformats.org/spreadsheetml/2006/main" count="3512" uniqueCount="823">
  <si>
    <t>630</t>
  </si>
  <si>
    <t>Центральный аппарат</t>
  </si>
  <si>
    <t>Резервные средства</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</si>
  <si>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</si>
  <si>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Организация предоставления гражданам субсидий на оплату жилого помещения и коммунальных услуг</t>
  </si>
  <si>
    <t>Обеспечение предоставления гражданам субсидий на оплату жилого помещения и коммунальных услуг</t>
  </si>
  <si>
    <t>Подпрограмма  "Дошкольное образование"</t>
  </si>
  <si>
    <t>310</t>
  </si>
  <si>
    <t>Расходы на выплаты персоналу государственных (муниципальных) органов</t>
  </si>
  <si>
    <t xml:space="preserve">Наименования </t>
  </si>
  <si>
    <t>ЦСР</t>
  </si>
  <si>
    <t>ВР</t>
  </si>
  <si>
    <t>810</t>
  </si>
  <si>
    <t>Иные бюджетные ассигнования</t>
  </si>
  <si>
    <t>800</t>
  </si>
  <si>
    <t>200</t>
  </si>
  <si>
    <t>240</t>
  </si>
  <si>
    <t>Иные закупки товаров, работ и услуг для обеспечения государственных (муниципальных) нужд</t>
  </si>
  <si>
    <t>Предоставление субсидий бюджетным, автономным учреждениям и иным некоммерческим организациям</t>
  </si>
  <si>
    <t xml:space="preserve">Субсидии автономным учреждениям </t>
  </si>
  <si>
    <t>600</t>
  </si>
  <si>
    <t>620</t>
  </si>
  <si>
    <t>Закупка товаров, работ и услуг для государственных (муниципальных) нужд</t>
  </si>
  <si>
    <t>Социальное обеспечение и иные выплаты населению</t>
  </si>
  <si>
    <t>300</t>
  </si>
  <si>
    <t xml:space="preserve">Субсидии бюджетным учреждениям </t>
  </si>
  <si>
    <t>610</t>
  </si>
  <si>
    <t xml:space="preserve">Обеспечение деятельности библиотек </t>
  </si>
  <si>
    <t>Субсидии некоммерческим организациям (за исключением государственных (муниципальных) учреждений)</t>
  </si>
  <si>
    <t>Стипендии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</si>
  <si>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</si>
  <si>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</si>
  <si>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110</t>
  </si>
  <si>
    <t>Расходы на выплаты персоналу казенных учреждений</t>
  </si>
  <si>
    <t>850</t>
  </si>
  <si>
    <t>Уплата налогов, сборов и иных платежей</t>
  </si>
  <si>
    <t xml:space="preserve">Бюджетные инвестиции </t>
  </si>
  <si>
    <t>400</t>
  </si>
  <si>
    <t>340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</si>
  <si>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</si>
  <si>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Публичные нормативные социальные выплаты гражданам</t>
  </si>
  <si>
    <t xml:space="preserve">В С Е Г О   Р А С Х О Д О В </t>
  </si>
  <si>
    <t>Сумма                    (тыс. рублей)</t>
  </si>
  <si>
    <t>Обеспечение деятельности дворцов и домов культуры</t>
  </si>
  <si>
    <t>Комплектование книжных фондов</t>
  </si>
  <si>
    <t>Совершенствование и развитие библиотечного дела</t>
  </si>
  <si>
    <t xml:space="preserve">Мероприятия в сфере культуры </t>
  </si>
  <si>
    <t>Оказание финансовой поддержки социально-ориентированным некоммерческим организациям</t>
  </si>
  <si>
    <t>Руководство и управление в сфере установленных функций органов местного самоуправления</t>
  </si>
  <si>
    <t>Глава муниципального образования</t>
  </si>
  <si>
    <t xml:space="preserve">Председатель Контрольно-счетной палаты </t>
  </si>
  <si>
    <t xml:space="preserve">Итого по муниципальным программам </t>
  </si>
  <si>
    <t>Мероприятия по мобилизационной подготовке</t>
  </si>
  <si>
    <t xml:space="preserve">Мероприятия в рамках реализации наказов избирателей </t>
  </si>
  <si>
    <t>Поддержка субъектов малого и среднего предпринимательства в области подготовки, переподготовки и повышения квалификации кадров</t>
  </si>
  <si>
    <t>Организация и проведение мероприятий в сфере культуры</t>
  </si>
  <si>
    <t>Обеспечение деятельности МКУ "Многофункциональный центр предоставления государственных и муниципальных услуг"</t>
  </si>
  <si>
    <t>Техническая инвентаризация и оценка рыночной стоимости объектов и права аренды нежилых помещений</t>
  </si>
  <si>
    <t>Организация безопасности детского и молодёжного отдыха</t>
  </si>
  <si>
    <t>Подпрограмма "Молодое поколение"</t>
  </si>
  <si>
    <t>Единовременное пособие при рождении ребёнка</t>
  </si>
  <si>
    <t>Бюджетные инвестиции</t>
  </si>
  <si>
    <t>Организация отдыха детей и молодежи</t>
  </si>
  <si>
    <t>Организация занятости детей и молодежи</t>
  </si>
  <si>
    <t xml:space="preserve">Другие непрограммные расходы  </t>
  </si>
  <si>
    <t>Субсидии некоммерческих организациям (за исключением государственных (муниципальных) учреждений)</t>
  </si>
  <si>
    <t>120</t>
  </si>
  <si>
    <t>Создание и обеспечение условий для деятельности организаций, образующих инфраструктуру поддержки субъектов малого и среднего предпринимательства</t>
  </si>
  <si>
    <t>Премии и гранты</t>
  </si>
  <si>
    <t>350</t>
  </si>
  <si>
    <t>Доплаты к пенсии неработающим гражданам, занимавшим высшие руководящие должности в исполкоме Красногорского горсовета более 5 лет, ушедшим на пенсию по старости до 01.09.1995г.</t>
  </si>
  <si>
    <t>Кадровое обеспечение учреждений,  организовывающих отдых, оздоровление, занятость детей и молодёжи, подготовка специалистов по организации отдыха, оздоровления, занятости детей и молодёжи</t>
  </si>
  <si>
    <t>Государственная поддержка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</si>
  <si>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Начальник финансового управления</t>
  </si>
  <si>
    <t>Н.А.Гереш</t>
  </si>
  <si>
    <t>Заместитель председателя Совета депутатов муниципального района</t>
  </si>
  <si>
    <t>Приобретение, формирование, постановка на государственный кадастровый учет земельных участков</t>
  </si>
  <si>
    <t>Фонд оплаты труда государственных (муниципальных) органов и взносы по обязательному социальному страхованию</t>
  </si>
  <si>
    <t>121</t>
  </si>
  <si>
    <t>Иные выплаты персоналу государственных (муниципальных) органов, за исключением фонда оплаты труда</t>
  </si>
  <si>
    <t>122</t>
  </si>
  <si>
    <t>Прочая закупка товаров, работ и услуг для обеспечения государственных (муниципальных) нужд</t>
  </si>
  <si>
    <t>244</t>
  </si>
  <si>
    <t>Уплата налога на имущество организаций и земельного налога</t>
  </si>
  <si>
    <t>851</t>
  </si>
  <si>
    <t>Уплата прочих налогов, сборов</t>
  </si>
  <si>
    <t>852</t>
  </si>
  <si>
    <t>Субсидии бюджетным учреждениям на иные цели</t>
  </si>
  <si>
    <t>612</t>
  </si>
  <si>
    <t>Субсидии автономным учреждениям на иные цели</t>
  </si>
  <si>
    <t>622</t>
  </si>
  <si>
    <t>Подпрограмма "Развитие архивного дела"</t>
  </si>
  <si>
    <t>111</t>
  </si>
  <si>
    <t>112</t>
  </si>
  <si>
    <t>Иные выплаты персоналу казенных учреждений, за исключением фонда оплаты труда</t>
  </si>
  <si>
    <t>870</t>
  </si>
  <si>
    <t>Подпрограмма "Управление муниципальным имуществом и земельными ресурсами"</t>
  </si>
  <si>
    <t>Содержание кладбищ</t>
  </si>
  <si>
    <t>Ремонт зданий, благоустройство территорий и укрепление материально-технической базы  муниципальных дошкольных образовательных учреждений</t>
  </si>
  <si>
    <t>Прочие мероприятия в области образования</t>
  </si>
  <si>
    <t>Бюджетные инвестиции в объекты капитального строительства государственной (муниципальной) собственности</t>
  </si>
  <si>
    <t>414</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</si>
  <si>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</si>
  <si>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деятельности дошкольных образовательных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</si>
  <si>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</si>
  <si>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</si>
  <si>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Итого внепрограммных расходов</t>
  </si>
  <si>
    <t xml:space="preserve">Прочая закупка товаров, работ и услуг для обеспечения государственных (муниципальных) нужд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</si>
  <si>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</si>
  <si>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</si>
  <si>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Уплата налогов на имущество организаций и земельного налога</t>
  </si>
  <si>
    <t>Иные выплаты персоналу государственных (муниципальных) органов за исключением фонда оплаты труда</t>
  </si>
  <si>
    <t xml:space="preserve">Обеспечение деятельности методических центров, централизованных бухгалтерий в области культуры   </t>
  </si>
  <si>
    <t xml:space="preserve">Фонд оплаты труда государственных (муниципальных) органов и взносы по обязательному социальному страхованию </t>
  </si>
  <si>
    <t>Совершенствование и развитие объектов культурного наследия</t>
  </si>
  <si>
    <t>Обеспечение деятельности объектов культурного наследия</t>
  </si>
  <si>
    <t>Подпрограмма  "Общее образование"</t>
  </si>
  <si>
    <t>Мероприятия в области общего образования</t>
  </si>
  <si>
    <t>Ремонт зданий, благоустройство территорий и укрепление материально-технической базы  муниципальных образовательных учреждений</t>
  </si>
  <si>
    <t xml:space="preserve">Обеспечение учащихся питанием </t>
  </si>
  <si>
    <t>Прочие мероприятия в области общего образования</t>
  </si>
  <si>
    <t>Финансовое обеспечение получения гражданами дошкольного, начального общего, основного общего и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</si>
  <si>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</si>
  <si>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 xml:space="preserve">Обеспечение деятельности школ-детских садов, школ начальных, неполных средних и средних     </t>
  </si>
  <si>
    <t>Подпрограмма "Дополнительное образование, воспитание и социализация детей в сфере образования"</t>
  </si>
  <si>
    <t>Мероприятия в области дополнительного образования</t>
  </si>
  <si>
    <t>Прочие мероприятия в области дополнительного образования</t>
  </si>
  <si>
    <t>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t>
  </si>
  <si>
    <t>Обеспечение деятельности учреждений по внешкольной работе с детьми, подведомственных Управлению образования</t>
  </si>
  <si>
    <t>Подпрограмма "Обеспечение реализации программы"</t>
  </si>
  <si>
    <t>Мероприятия в области образования</t>
  </si>
  <si>
    <t xml:space="preserve">Обеспечение деятельности методических центров, централизованных бухгалтерий в области образования   </t>
  </si>
  <si>
    <t>Иные пенсии, социальные доплаты к пенсиям</t>
  </si>
  <si>
    <t>Оказание материальной помощи отдельным категориям граждан на возмещение расходов по зубопротезированию</t>
  </si>
  <si>
    <t>Социальные выплаты гражданам, кроме публичных нормативных социальных выплат</t>
  </si>
  <si>
    <t>313</t>
  </si>
  <si>
    <t>Размещение информации о деятельности органов местного самоуправления в СМИ</t>
  </si>
  <si>
    <t>Социальная реклама</t>
  </si>
  <si>
    <t>Обеспечение деятельности  МКУ "ЕДДС"</t>
  </si>
  <si>
    <t>Подпрограмма "Обеспечение жильём детей-сирот и детей, оставшихся без попечения родителей, а также лиц из их числа"</t>
  </si>
  <si>
    <t>Бюджетные инвестиции на приобретение объектов недвижимого имущества в государственную (муниципальную) собственность</t>
  </si>
  <si>
    <t>Мероприятия в области охраны окружающей среды</t>
  </si>
  <si>
    <t>Ремонт и развитие материально-технической базы в муниципальных спортивно-оздоровительных учреждениях</t>
  </si>
  <si>
    <t>Субсидии автономным учреждениям</t>
  </si>
  <si>
    <t>Мероприятия в рамках реализации наказов избирателей</t>
  </si>
  <si>
    <t>Пособия, компенсации и иные социальные выплаты гражданам, кроме публичных нормативных обязательств</t>
  </si>
  <si>
    <t>Организация сбора и вывоза бытовых отходов и мусора</t>
  </si>
  <si>
    <t>Подпрограмма "Профилактика преступлений и иных правонарушений"</t>
  </si>
  <si>
    <t>Содержание автомобильных дорог общего пользования</t>
  </si>
  <si>
    <t>Содержание внутриквартальных дорог</t>
  </si>
  <si>
    <t>ПИР и строительство детского сада на 280 мест по ул. Лесная</t>
  </si>
  <si>
    <t>ПИР и строительство детского сада на 340 мест по ул. Большая Комсомольская,д.13</t>
  </si>
  <si>
    <t>ПИР и строительство детского сада на 320 мест по ул. Пионерская, д. 25</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</si>
  <si>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</si>
  <si>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Пособия, компенсации, меры социальной поддержки по публичным нормативным обязательствам</t>
  </si>
  <si>
    <t>Использование и сохранение объектов культурного наследия</t>
  </si>
  <si>
    <t>Мероприятия по развитию информационно-коммуникационных технологий</t>
  </si>
  <si>
    <t>НДС с сумм оплаты права на установку и эксплуатацию рекламных конструкций и платы за установку и эксплуатацию рекламных конструкций</t>
  </si>
  <si>
    <t>Бюджетные инвестиции в строительство общеобразовательных учреждений муниципальной собственности</t>
  </si>
  <si>
    <t>Мероприятия по предупреждению чрезвычайных ситуаций</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</si>
  <si>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</si>
  <si>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320</t>
  </si>
  <si>
    <t>321</t>
  </si>
  <si>
    <t xml:space="preserve">Осуществление государственных полномочий в соответствии с Законом МО №107/2014-ОЗ </t>
  </si>
  <si>
    <t>410</t>
  </si>
  <si>
    <t>Социальная поддержка беременных женщин, кормящих матерей, детей в  возрасте до трех лет</t>
  </si>
  <si>
    <t>Подпрограмма "Содействие развитию предпринимательства и привлечению инвестиций"</t>
  </si>
  <si>
    <t>Нормативно-правовое и организационное обеспечение развития малого и среднего предпринимательства</t>
  </si>
  <si>
    <t>Обеспечение деятельности МКУ "Красногорский центр торгов"</t>
  </si>
  <si>
    <t>Обеспечение подвоза обучающихся к месту обучения в муниципальные общеобразовательные организации в Московской области, расположенные в сельской местности</t>
  </si>
  <si>
    <t>09 0 00 00000</t>
  </si>
  <si>
    <t>09 0 01 00000</t>
  </si>
  <si>
    <t>Приобретение, установка, замена  энергосберегающих светильников и  энергосберегающих ламп</t>
  </si>
  <si>
    <t>09 0 01 00020</t>
  </si>
  <si>
    <t>09 0 01 00030</t>
  </si>
  <si>
    <t>Приобретение, установка, замена приборов и узлов  учета коммунальных ресурсов, выполнение поверки приборов учета, работ по диспетчеризации приборов и узлов учета</t>
  </si>
  <si>
    <t>10 2 00 00000</t>
  </si>
  <si>
    <t>Основное мероприятие "Развитие похоронного дела в Красногорском муниципальном районе"</t>
  </si>
  <si>
    <t>Транспортировка умерших в морг</t>
  </si>
  <si>
    <t>119</t>
  </si>
  <si>
    <t>Взносы по обязательному социальному страхованию на выплаты по оплате труда работников и иные выплаты работникам казенных учреждений</t>
  </si>
  <si>
    <t>Основное мероприятие "Совершенствование профессионального развития сотрудников"</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</si>
  <si>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</si>
  <si>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</si>
  <si>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11 0 00 00000</t>
  </si>
  <si>
    <t>11 0 01 00000</t>
  </si>
  <si>
    <t>Основное мероприятие "Организация транспортного обслуживания населения Красногорского муниципального района"</t>
  </si>
  <si>
    <t>11 0 01 00010</t>
  </si>
  <si>
    <t>11 0 02 00000</t>
  </si>
  <si>
    <t>Основное мероприятие "Развитие дорожно-транспортной сети"</t>
  </si>
  <si>
    <t>11 0 02 00020</t>
  </si>
  <si>
    <t>11 0 02 00030</t>
  </si>
  <si>
    <t>Ремонт автомобильных дорог общего пользования</t>
  </si>
  <si>
    <t>11 0 02 00040</t>
  </si>
  <si>
    <t>Обеспечение деятельности МКУ "Красногорская дорожная служба"</t>
  </si>
  <si>
    <t>11 0 02 00590</t>
  </si>
  <si>
    <t>Основное мероприятие "Безопасность дорожного движения"</t>
  </si>
  <si>
    <t>11 0 03 00000</t>
  </si>
  <si>
    <t>11 0 03 00010</t>
  </si>
  <si>
    <t>Мероприятия по обеспечению безопасности дорожного движения</t>
  </si>
  <si>
    <t>11 0 03 00020</t>
  </si>
  <si>
    <t>Организация транспортного обслуживания по маршрутам регулярных перевозок</t>
  </si>
  <si>
    <t>11 0 01 00020</t>
  </si>
  <si>
    <t>11 0 01 00030</t>
  </si>
  <si>
    <t>11 0 01 62270</t>
  </si>
  <si>
    <t>Организация перевозок учащихся из сельских населенных пунктов в муниципальные общеобразовательные учреждения</t>
  </si>
  <si>
    <t>Предоставление транспортных услуг по перевозке организованных групп населения для участия в общественных, праздничных мероприятиях</t>
  </si>
  <si>
    <t>12 0 00 00000</t>
  </si>
  <si>
    <t>Основное мероприятие "Улучшение снабжения населения услугами теплоснабжения, водоснабжения и водоотведения"</t>
  </si>
  <si>
    <t>12 0 02 00000</t>
  </si>
  <si>
    <t>12 0 02 00010</t>
  </si>
  <si>
    <t>12 0 03 00000</t>
  </si>
  <si>
    <t>Основное мероприятие "Улучшение качества и комфорта проживания на территории муниципального района"</t>
  </si>
  <si>
    <t>Основное мероприятие "Создание условий для энергосбережения в бюджетной сфере  муниципального района"</t>
  </si>
  <si>
    <t>10 0 00 00000</t>
  </si>
  <si>
    <t>95 0 00 00000</t>
  </si>
  <si>
    <t>95 0 00 04000</t>
  </si>
  <si>
    <t>95 0 00 05000</t>
  </si>
  <si>
    <t>95 0 00 10000</t>
  </si>
  <si>
    <t>99 0 00 00000</t>
  </si>
  <si>
    <t>99 0 00 02000</t>
  </si>
  <si>
    <t>99 0 00 20000</t>
  </si>
  <si>
    <t>08 0 00 00000</t>
  </si>
  <si>
    <t>08 0 01 00000</t>
  </si>
  <si>
    <t>08 0 01 00010</t>
  </si>
  <si>
    <t>08 0 02 00000</t>
  </si>
  <si>
    <t>08 0 02 00020</t>
  </si>
  <si>
    <t>08 0 02 00030</t>
  </si>
  <si>
    <t>13 0 00 00000</t>
  </si>
  <si>
    <t>Основное мероприятие "Мониторинг окружающей среды"</t>
  </si>
  <si>
    <t>Основное мероприятие "Экологическое образование, воспитание и информирование населения о состоянии окружающей среды"</t>
  </si>
  <si>
    <t>10 3 00 00000</t>
  </si>
  <si>
    <t>Основное мероприятие "Развитие сферы муниципальных закупок для обеспечения муниципальных нужд Красногорского муниципального района"</t>
  </si>
  <si>
    <t>Основное мероприятие "Подготовка градостроительной документации для обеспечения территориального развития муниципального района"</t>
  </si>
  <si>
    <t>Основное мероприятие "Внедрение и использование информационно-коммуникационных технологий"</t>
  </si>
  <si>
    <t>Основное мероприятие "Повышение качества использования муниципального имущества и земельных ресурсов"</t>
  </si>
  <si>
    <t>14 0 00 00000</t>
  </si>
  <si>
    <t>Основное мероприятие "Предоставление жилых помещений детям-сиротам и детям, оставшимся без попечения родителей, а также лиц из их числа"</t>
  </si>
  <si>
    <t>14 4 01 00000</t>
  </si>
  <si>
    <t>14 4 00 00000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</si>
  <si>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</si>
  <si>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99 0 00 01000</t>
  </si>
  <si>
    <t xml:space="preserve">Финансово - имущественная поддержка субъектов малого и среднего предпринимательства </t>
  </si>
  <si>
    <t>04 0 00 00000</t>
  </si>
  <si>
    <t>02 0 00 00000</t>
  </si>
  <si>
    <t>06 0 00 00000</t>
  </si>
  <si>
    <t>06 1 00 00000</t>
  </si>
  <si>
    <t>06 2 00 00000</t>
  </si>
  <si>
    <t>06 2 01 00000</t>
  </si>
  <si>
    <t>06 1 01 00010</t>
  </si>
  <si>
    <t>Основное мероприятие "Поддержка молодёжных творческих инициатив "</t>
  </si>
  <si>
    <t>Мероприятия по поддержке молодёжных творческих инициатив</t>
  </si>
  <si>
    <t>06 2 01 00010</t>
  </si>
  <si>
    <t>06 2 01 00040</t>
  </si>
  <si>
    <t>Основное мероприятие "Организация свободного времени детей и молодёжи через различные формы отдыха и занятости"</t>
  </si>
  <si>
    <t>06 2 01 00030</t>
  </si>
  <si>
    <t>06 2 01 00020</t>
  </si>
  <si>
    <t>Основное мероприятие "Организация досуга и предоставление услуг в сфере культуры"</t>
  </si>
  <si>
    <t>02 0 01 01000</t>
  </si>
  <si>
    <t>02 0 01 01010</t>
  </si>
  <si>
    <t>02 0 01 01020</t>
  </si>
  <si>
    <t>02 0 01 01590</t>
  </si>
  <si>
    <t>02 0 01 02000</t>
  </si>
  <si>
    <t>02 0 01 02590</t>
  </si>
  <si>
    <t>Основное мероприятие "Сохранение и развитие народной культуры, использование и популяризация объектов культурного наследия"</t>
  </si>
  <si>
    <t>02 0 02 00000</t>
  </si>
  <si>
    <t>02 0 01 00000</t>
  </si>
  <si>
    <t>Создание условий для обеспечения населения услугами культуры и организация досуга</t>
  </si>
  <si>
    <t>Развитие библиотечного дела</t>
  </si>
  <si>
    <t>02 0 02 03000</t>
  </si>
  <si>
    <t>02 0 02 03010</t>
  </si>
  <si>
    <t>02 0 02 05000</t>
  </si>
  <si>
    <t>02 0 02 05010</t>
  </si>
  <si>
    <t>02 0 02 05890</t>
  </si>
  <si>
    <t>02 0 01 20000</t>
  </si>
  <si>
    <t>06 1 01 00000</t>
  </si>
  <si>
    <t>15 0 00 00000</t>
  </si>
  <si>
    <t>15 0 01 00000</t>
  </si>
  <si>
    <t>15 0 01 00010</t>
  </si>
  <si>
    <t>15 0 02 00000</t>
  </si>
  <si>
    <t>15 0 02 00020</t>
  </si>
  <si>
    <t>06 1 02 00000</t>
  </si>
  <si>
    <t>01 0 00 00000</t>
  </si>
  <si>
    <t>01 1 00 00000</t>
  </si>
  <si>
    <t>01 1 01 00000</t>
  </si>
  <si>
    <t>01 1 01 21020</t>
  </si>
  <si>
    <t>01 1 01 40000</t>
  </si>
  <si>
    <t>01 1 01 40010</t>
  </si>
  <si>
    <t>01 1 01 40020</t>
  </si>
  <si>
    <t>01 1 01 40030</t>
  </si>
  <si>
    <t>01 1 01 40040</t>
  </si>
  <si>
    <t xml:space="preserve">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</si>
  <si>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01 1 02 00000</t>
  </si>
  <si>
    <t>01 1 02 20000</t>
  </si>
  <si>
    <t>01 1 02 21010</t>
  </si>
  <si>
    <t>01 1 02 21020</t>
  </si>
  <si>
    <t>01 1 02 62110</t>
  </si>
  <si>
    <t>01 1 02 62120</t>
  </si>
  <si>
    <t>01 1 02 62330</t>
  </si>
  <si>
    <t>01 1 02 71590</t>
  </si>
  <si>
    <t>01 1 03 21110</t>
  </si>
  <si>
    <t>Основное мероприятие: "Развитие сети дошкольных образовательных учреждений и создание условий для реализации федерального государственного образовательного стандарта"</t>
  </si>
  <si>
    <t>Обеспечение государственной поддержки негосударственных частных дошкольных образовательных организаций в Красногорском муниципальном районе с целью возмещения расходов на присмотр и уход, содержание имущества и арендную плату за использование помещений</t>
  </si>
  <si>
    <t>Основное мероприятие: " Повышение эффективности деятельности дошкольных образовательных учреждений"</t>
  </si>
  <si>
    <t>01 1 02 62140</t>
  </si>
  <si>
    <t>Содержание и поддержка созданных мест в негосударственных частных дошкольных образовательных учреждениях</t>
  </si>
  <si>
    <t>Основное мероприятие "Ликвидация очередности в дошкольные образовательные учреждения и развитие инфраструктуры дошкольного образования"</t>
  </si>
  <si>
    <t>Фонд оплаты труда казенных учреждений</t>
  </si>
  <si>
    <t>Фонд оплаты труда государственных (муниципальных) органов</t>
  </si>
  <si>
    <t>Основное мероприятие "Обеспечение реализации федеральных государственных образовательных стандартов общего образования и повышение эффективности деятельности муниципальных образовательных учреждений"</t>
  </si>
  <si>
    <t>01 2 01 00000</t>
  </si>
  <si>
    <t>01 2 01 20000</t>
  </si>
  <si>
    <t>01 2 01 21000</t>
  </si>
  <si>
    <t>01 2 01 21010</t>
  </si>
  <si>
    <t>01 2 01 21020</t>
  </si>
  <si>
    <t>01 2 01 21110</t>
  </si>
  <si>
    <t>01 2 01 40010</t>
  </si>
  <si>
    <t>01 2 01 62200</t>
  </si>
  <si>
    <t>01 2 01 62210</t>
  </si>
  <si>
    <t>01 2 01 62220</t>
  </si>
  <si>
    <t>01 2 01 72590</t>
  </si>
  <si>
    <t>01 2 02 00000</t>
  </si>
  <si>
    <t>01 2 02 21000</t>
  </si>
  <si>
    <t>01 2 02 21110</t>
  </si>
  <si>
    <t>01 3 00 00000</t>
  </si>
  <si>
    <t>Основное мероприятие "Развитие инфраструктуры, кадрового потенциала учреждений дополнительного образования и повышение охвата детей услугами дополнительного образования "</t>
  </si>
  <si>
    <t>01 3 01 00000</t>
  </si>
  <si>
    <t>01 3 01 20000</t>
  </si>
  <si>
    <t>01 3 01 21000</t>
  </si>
  <si>
    <t>01 3 01 21110</t>
  </si>
  <si>
    <t xml:space="preserve">Фонд оплаты труда казенных учреждений </t>
  </si>
  <si>
    <t>01 3 01 73590</t>
  </si>
  <si>
    <t>Содержание учреждений по внешкольной работе с детьми в области культуры</t>
  </si>
  <si>
    <t>01 3 01 77000</t>
  </si>
  <si>
    <t>Мероприятия в учреждениях по внешкольной работе с детьми в области культуры</t>
  </si>
  <si>
    <t>01 3 01 77010</t>
  </si>
  <si>
    <t>Обеспечение деятельности учреждений по внешкольной работе с детьми в области культуры</t>
  </si>
  <si>
    <t>01 3 01 77590</t>
  </si>
  <si>
    <t>01 3 02 00000</t>
  </si>
  <si>
    <t>01 3 02 60680</t>
  </si>
  <si>
    <t xml:space="preserve">Фонд оплаты труда государственных (муниципальных) органов </t>
  </si>
  <si>
    <t>01 3 02 21000</t>
  </si>
  <si>
    <t>01 3 02 21110</t>
  </si>
  <si>
    <t>01 4 00 00000</t>
  </si>
  <si>
    <t>Основное мероприятие "Повышение качества и эффективности муниципальных услуг в системе образования"</t>
  </si>
  <si>
    <t>01 4 01 04000</t>
  </si>
  <si>
    <t>01 4 01 21100</t>
  </si>
  <si>
    <t>01 4 01 21110</t>
  </si>
  <si>
    <t>01 4 01 75590</t>
  </si>
  <si>
    <t>01 2 00 00000</t>
  </si>
  <si>
    <t>Основное мероприятие "Создание условий для оказания медицинской помощи населению Красногорского муниципального района"</t>
  </si>
  <si>
    <t>Основное мероприятие "Социальная поддержка отдельных категорий работников государственных лечебных учреждений Московской области, расположенных на территории Красногорского муниципального района"</t>
  </si>
  <si>
    <t>Оказание мер социальной поддержки отдельных категорий работников государственных лечебных учреждений Московской области, расположенных на территории Красногорского муниципального района</t>
  </si>
  <si>
    <t>Основное мероприятие "Социальная поддержка беременных женщин, кормящих матерей, детей в возрасте до трех лет"</t>
  </si>
  <si>
    <t>05 0 00 00000</t>
  </si>
  <si>
    <t>Основное мероприятие "Укрепление материально-технической базы для занятий физической культурой и спортом"</t>
  </si>
  <si>
    <t>05 0 01 00000</t>
  </si>
  <si>
    <t>05 0 01 00010</t>
  </si>
  <si>
    <t>05 0 01 20000</t>
  </si>
  <si>
    <t>Основное мероприятие "Создание условий для привлечения жителей к занятиям физической культуры и спортом"</t>
  </si>
  <si>
    <t>05 0 02 00000</t>
  </si>
  <si>
    <t>05 0 02 00010</t>
  </si>
  <si>
    <t>05 0 02 00590</t>
  </si>
  <si>
    <t>Основное мероприятие "Создание условий для занятий физической культурой и спортом для граждан с ограниченными возможностями здоровья"</t>
  </si>
  <si>
    <t>05 0 03 00000</t>
  </si>
  <si>
    <t>Поддержка и обеспечение подготовки спортивных команд, проведение соревнований для граждан с ограниченными возможностями здоровья</t>
  </si>
  <si>
    <t>05 0 03 00010</t>
  </si>
  <si>
    <t>Основное мероприятие "Содействие развитию спорта высших достижений"</t>
  </si>
  <si>
    <t>05 0 05 00000</t>
  </si>
  <si>
    <t>Поддержка и обеспечение подготовки спортивных команд, поддержка спортсменов, участие в областных, российских, международных соревнованиях</t>
  </si>
  <si>
    <t>05 0 05 00010</t>
  </si>
  <si>
    <t>07 0 00 00000</t>
  </si>
  <si>
    <t xml:space="preserve">07 1 00 00000 </t>
  </si>
  <si>
    <t>Основное мероприятие "Профилактика преступлений и иных правонарушений"</t>
  </si>
  <si>
    <t>07 1 01 00000</t>
  </si>
  <si>
    <t>Внедрение современных средств наблюдения и оповещения, обеспечение оперативного принятия решения</t>
  </si>
  <si>
    <t>07 1 01 00010</t>
  </si>
  <si>
    <t>Основное мероприятие "Профилактика безнадзорности, наркомании, токсикомании, алкоголизма, правонарушений, преступлений среди несовершеннолетних"</t>
  </si>
  <si>
    <t>07 1 03 00000</t>
  </si>
  <si>
    <t>Обеспечение занятости и проведение профилактических мероприятий среди несовершеннолетних</t>
  </si>
  <si>
    <t>07 1 03 00010</t>
  </si>
  <si>
    <t>07 1 04 00000</t>
  </si>
  <si>
    <t>Обеспечение антитеррористической защищенности объектов с массовым пребыванием людей</t>
  </si>
  <si>
    <t>07 1 04 00010</t>
  </si>
  <si>
    <t>07 2 00 00000</t>
  </si>
  <si>
    <t>07 2 01 00000</t>
  </si>
  <si>
    <t>07 2 01 00010</t>
  </si>
  <si>
    <t>07 2 01 00020</t>
  </si>
  <si>
    <t>07 2 02 00000</t>
  </si>
  <si>
    <t>07 2 03 00000</t>
  </si>
  <si>
    <t>Развитие туризма</t>
  </si>
  <si>
    <t>02 0 02 03020</t>
  </si>
  <si>
    <t>01 4 01 00000</t>
  </si>
  <si>
    <t>12 0 03 00020</t>
  </si>
  <si>
    <t>Разработка проектов организации дорожного движения на дорогах общего пользования</t>
  </si>
  <si>
    <t>Выплата компенсации родителям в связи со снятием с очереди в дошкольные образовательные учреждения</t>
  </si>
  <si>
    <t>Обеспечение деятельности учреждений в области физической культуры и спорта</t>
  </si>
  <si>
    <t>Основное мероприятие "Гражданско-патриотическое и духовно-нравственное воспитание детей и молодёжи "</t>
  </si>
  <si>
    <t>Основное мероприятие "Профилактика терроризма и экстремизма"</t>
  </si>
  <si>
    <t>01 1 01 21030</t>
  </si>
  <si>
    <t>01 1 03 00000</t>
  </si>
  <si>
    <t>Ремонт внутриквартальных дорог</t>
  </si>
  <si>
    <t>11 0 02 00060</t>
  </si>
  <si>
    <t>Обеспечение деятельности МКУ "Красногорская похоронная служба"</t>
  </si>
  <si>
    <t>ПИР и строительство детского сада с бассейном  на 240  мест в п. Нахабино по ул. Братьев Волковых</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</si>
  <si>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</si>
  <si>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05 0 01 00030</t>
  </si>
  <si>
    <t>07 2 02 00010</t>
  </si>
  <si>
    <t>Проектирование и строительство физкультурно-оздоровительного комплекса с искусственным льдом</t>
  </si>
  <si>
    <t>02 0 01 02020</t>
  </si>
  <si>
    <t xml:space="preserve"> Капитальные вложения в объекты государственной (муниципальной) собственности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</si>
  <si>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</si>
  <si>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Капитальные вложения в объекты недвижимого имущества муниципальной собственности</t>
  </si>
  <si>
    <t>Уход за захоронениями малоимущих граждан</t>
  </si>
  <si>
    <t>Замена, обслуживание и ремонт внутриквартирного газового оборудования</t>
  </si>
  <si>
    <t>12 0 03 00030</t>
  </si>
  <si>
    <t>123</t>
  </si>
  <si>
    <t>Представительские расходы</t>
  </si>
  <si>
    <t>95 0 00 02000</t>
  </si>
  <si>
    <t>Обеспечение безопасности людей на водных объектах</t>
  </si>
  <si>
    <t>01 2 01 62230</t>
  </si>
  <si>
    <t>Проезд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</si>
  <si>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01 2 02 21200</t>
  </si>
  <si>
    <t xml:space="preserve">Пособия, компенсации и иные социальные выплаты гражданам, кроме публичных нормативных обязательств </t>
  </si>
  <si>
    <t>Компенсация части арендной платы за наем жилых помещений педагогическим работникам</t>
  </si>
  <si>
    <t>09 0 01 00040</t>
  </si>
  <si>
    <t xml:space="preserve">Установка АУУ системами теплоснабжения и ИТП </t>
  </si>
  <si>
    <t>Бюджетные инвестиции в строительство и приобретение детских дошкольных учреждений муниципальной собственности</t>
  </si>
  <si>
    <t>853</t>
  </si>
  <si>
    <t>Уплата иных платежей</t>
  </si>
  <si>
    <t>14 4 01 R0820</t>
  </si>
  <si>
    <t>Погребение по гарантированному перечню услуг</t>
  </si>
  <si>
    <t>Проектирование, реконструкция, строительство, техническое обслуживание и ремонт объектов инженерной инфраструктуры</t>
  </si>
  <si>
    <t>Распределение бюджетных ассигнований по целевым статьям (муниципальным программам Красногорского муниципального района и непрограммным направлениям деятельности), группам и подгруппам видов расходов классификации расходов бюджета Красногорского муниципального района на 2017 год</t>
  </si>
  <si>
    <t>Основное мероприятие "Оказание материальной помощи гражданам"</t>
  </si>
  <si>
    <t>Оказание единовременной материальной помощи малоимущим пенсионерам (старше 60 лет); малоимущим инвалидам; малоимущим многодетным семьям; малоимущим неполным семьям;  малоимущим семьям, имеющим детей-инвалидов</t>
  </si>
  <si>
    <t>04 1 00 00000</t>
  </si>
  <si>
    <t>04 1 01 00000</t>
  </si>
  <si>
    <t>04 1 01 00010</t>
  </si>
  <si>
    <t>04 1  01 00010</t>
  </si>
  <si>
    <t>04 1 01 00020</t>
  </si>
  <si>
    <t>04 1 01 00030</t>
  </si>
  <si>
    <t>04 1 01 00040</t>
  </si>
  <si>
    <t>Оказание материальной помощи отдельным категориям граждан на частичное возмещение расходов по приобретению лекарственных средств, специального лечебного питания, изделий медицинского назначения и расходных материалов для помп</t>
  </si>
  <si>
    <t>04 1 01 00050</t>
  </si>
  <si>
    <t>Оказание материальной помощи отдельным категориям граждан на возмещение расходов по слухопротезированию</t>
  </si>
  <si>
    <t>04 1 02 00000</t>
  </si>
  <si>
    <t>Основное мероприятие "Предоставление мер социальной поддержки"</t>
  </si>
  <si>
    <t>04 1 02 00010</t>
  </si>
  <si>
    <t>04 1 02 00020</t>
  </si>
  <si>
    <t>04 1 02 00030</t>
  </si>
  <si>
    <t>04 1 02 00040</t>
  </si>
  <si>
    <t xml:space="preserve">Единовременная выплата участникам и инвалидам Великой Отечественной Войны;  лицам, награждённым знаком "Жителю блокадного Ленинграда" ;бывшим несовершеннолетним узникам концлагерей, гетто, других мест принудительного содержания, созданных фашистами и их союзниками в период Второй мировой войны; вдовам(вдовцам) участников Великой Отечественной войны, не вступившим в повторный брак, в связи с празднованием годовщины Победы в Великой Отечественной войне 1941-1945гг. </t>
  </si>
  <si>
    <t>04 1 02 00050</t>
  </si>
  <si>
    <t>04 1 02 00060</t>
  </si>
  <si>
    <t>Основное мероприятие "Организация социально-культурных мероприятий для социально незащищенных категорий населения"</t>
  </si>
  <si>
    <t>04 1 03 00000</t>
  </si>
  <si>
    <t>Мероприятия для социально незащищенных категорий населения"</t>
  </si>
  <si>
    <t>Основное мероприятие "Поддержка общественных организаций, объединяющих граждан социально незащищенных категорий"</t>
  </si>
  <si>
    <t>04 1 04 00000</t>
  </si>
  <si>
    <t>04 1 05 00000</t>
  </si>
  <si>
    <t>Основное мероприятие "Предоставление субсидий по оплате жилого помещения и коммунальных услуг"</t>
  </si>
  <si>
    <t>04 1 05 61410</t>
  </si>
  <si>
    <t>04 1 05 61420</t>
  </si>
  <si>
    <t>Подпрограмма "Доступная среда"</t>
  </si>
  <si>
    <t>04 2 01 00000</t>
  </si>
  <si>
    <t>04 2 00 00000</t>
  </si>
  <si>
    <t>04 1 03 00010</t>
  </si>
  <si>
    <t>Основное мероприятие "Повышение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t>
  </si>
  <si>
    <t>04 2 01 00010</t>
  </si>
  <si>
    <t>04 3 00 00000</t>
  </si>
  <si>
    <t>04 1 04 00010</t>
  </si>
  <si>
    <t>06 1 02 00010</t>
  </si>
  <si>
    <t>Мероприятия по вовлечению молодых граждан в работу молодёжных общественных организаций и добровольческую деятельность</t>
  </si>
  <si>
    <t>Подпрограмма "Организация отдыха, оздоровления, занятости детей и молодёжи Красногорского муниципального района в свободное от учёбы время в 2017-2021 годах"</t>
  </si>
  <si>
    <t>Обеспечение деятельности учреждения по работе с молодёжью</t>
  </si>
  <si>
    <t>Мероприятия по увеличению числа специалистов занятых в сфере работы с молодёжью</t>
  </si>
  <si>
    <t>16 0 00 00000</t>
  </si>
  <si>
    <t>Муниципальная программа  Красногорского муниципального района на 2017-2021 годы "Территориальное развитие"</t>
  </si>
  <si>
    <t>Муниципальная программа  Красногорского муниципального района на 2017-2021 годы "Земельно-имущественные отношения и охрана окружающей среды"</t>
  </si>
  <si>
    <t>Муниципальная программа  Красногорского муниципального района на 2017-2021 годы "Эффективное управление"</t>
  </si>
  <si>
    <t>17 0 00 00000</t>
  </si>
  <si>
    <t>18 0 00 00000</t>
  </si>
  <si>
    <t>Обеспечение деятельности архивного отдела</t>
  </si>
  <si>
    <t>10 2 01 00000</t>
  </si>
  <si>
    <t>10 2 01 00010</t>
  </si>
  <si>
    <t>10 2 01 60690</t>
  </si>
  <si>
    <t>10 3 05 00000</t>
  </si>
  <si>
    <t>10 3 05 00590</t>
  </si>
  <si>
    <t>Подпрограмма "Муниципальное управление"</t>
  </si>
  <si>
    <t>10 4 00 00000</t>
  </si>
  <si>
    <t>Основное мероприятие "Повышение мотивации муниципальных служащих"</t>
  </si>
  <si>
    <t>Организация работы по проведению диспансеризации муниципальных служащих,  специальной оценке условий труда и медицинских осмотров работников на работах с вредными и опасными производственными факторами</t>
  </si>
  <si>
    <t>10 4 04 00000</t>
  </si>
  <si>
    <t>10 4 03 00000</t>
  </si>
  <si>
    <t>10 4 03 00010</t>
  </si>
  <si>
    <t>Организация работы по повышению квалификации кадров</t>
  </si>
  <si>
    <t>10 4 03 00020</t>
  </si>
  <si>
    <t>10 4 04 00010</t>
  </si>
  <si>
    <t>Муниципальная программа Красногорского муниципального района  на 2017-2021 годы "Образование"</t>
  </si>
  <si>
    <t>10 4 06 00000</t>
  </si>
  <si>
    <t>10 4 06 01000</t>
  </si>
  <si>
    <t>10 4 06 04000</t>
  </si>
  <si>
    <t>10 4 06 60700</t>
  </si>
  <si>
    <t>10 4 06 70000</t>
  </si>
  <si>
    <t>Развитие социального партнерства</t>
  </si>
  <si>
    <t>Основное мероприятие "Обеспечение деятельности органов местного самоуправления"</t>
  </si>
  <si>
    <t>Центральный аппарат администрации</t>
  </si>
  <si>
    <t>06 1 02 00020</t>
  </si>
  <si>
    <t>06 1 02 00030</t>
  </si>
  <si>
    <t>06 1 02 01590</t>
  </si>
  <si>
    <t>06 1 02 20000</t>
  </si>
  <si>
    <t>Основное мероприятие "Развитие кадрового потенциала"</t>
  </si>
  <si>
    <t>Подпрограмма "Содействие развитию здравоохранения"</t>
  </si>
  <si>
    <t>Муниципальная программа Красногорского муниципального района на 2017-2021 годы "Дети и молодёжь"</t>
  </si>
  <si>
    <t>Закупка товаров, работ и услуг в сфере информационно-коммуникационных технологий</t>
  </si>
  <si>
    <t>242</t>
  </si>
  <si>
    <t>13 1 00 00000</t>
  </si>
  <si>
    <t>13 1 01 00000</t>
  </si>
  <si>
    <t>13 1 01 00010</t>
  </si>
  <si>
    <t>Содержание жилых помещений, состоящих на учете в муниципальной казне</t>
  </si>
  <si>
    <t>Содержание нежилых помещений, состоящих на учете в муниципальной казне</t>
  </si>
  <si>
    <t>13 1 01 00020</t>
  </si>
  <si>
    <t>13 1 01 00040</t>
  </si>
  <si>
    <t>13 1 01 00050</t>
  </si>
  <si>
    <t>04 3 01 00000</t>
  </si>
  <si>
    <t>Проектирование пристройки ГБУЗ МО "Нахабинская городская больница</t>
  </si>
  <si>
    <t>04 3 01 00010</t>
  </si>
  <si>
    <t>04 3 02 00000</t>
  </si>
  <si>
    <t>04 3 03 00000</t>
  </si>
  <si>
    <t>04 3 03 62080</t>
  </si>
  <si>
    <t>04 3 02 00010</t>
  </si>
  <si>
    <t xml:space="preserve">Муниципальная программа Красногорского муниципального района на 2019-2021 годы "Развитие малого и среднего предпринимательства" </t>
  </si>
  <si>
    <t>Основное мероприятие "Увеличение количества субъектов малого и среднего предпринимательства, осуществляющих деятельность в сфере обрабатывающих производств и технологических инноваций"</t>
  </si>
  <si>
    <t>08 0 01 00020</t>
  </si>
  <si>
    <t>Основное мероприятие "Увеличение доли оборота малых и средних предприятий в общем обороте по полному кругу предприятий"</t>
  </si>
  <si>
    <t>08 0 02 00010</t>
  </si>
  <si>
    <t>Информационно-консультационная поддержка субъектов малого и среднего предпринимательства</t>
  </si>
  <si>
    <t>Основное мероприятие "Хранение , комплектование учет  и использование документов архивного фонда Московской области и других архивных документов архивного отдела"</t>
  </si>
  <si>
    <t>13 1 01 00060</t>
  </si>
  <si>
    <t>13 1 01 00070</t>
  </si>
  <si>
    <t>13 2 00 00000</t>
  </si>
  <si>
    <t>13 2 01 00000</t>
  </si>
  <si>
    <t>13 2 01 00010</t>
  </si>
  <si>
    <t>Исследование воздуха, воды, почв</t>
  </si>
  <si>
    <t>13 2 02 00000</t>
  </si>
  <si>
    <t>13 2 02 00010</t>
  </si>
  <si>
    <t>Актуализация схем</t>
  </si>
  <si>
    <t>Чистка колодцев</t>
  </si>
  <si>
    <t>12 0 02 00020</t>
  </si>
  <si>
    <t>12 0 02 00030</t>
  </si>
  <si>
    <t>Муниципальная программа  Красногорского муниципального района на 2017-2021 годы "Содержание и развитие жилищно-коммунального хозяйства"</t>
  </si>
  <si>
    <t xml:space="preserve">Муниципальная программа Красногорского муниципального района на 2017-2021 годы "Безопасность населения" </t>
  </si>
  <si>
    <t>Основное мероприятие "Профилактика экстремизма и национализма"</t>
  </si>
  <si>
    <t>07 1 02 00000</t>
  </si>
  <si>
    <t>Профилактика и предупреждение проявлений экстремизма, расовой и национальной неприязни</t>
  </si>
  <si>
    <t>07 1 02 00010</t>
  </si>
  <si>
    <t>Подпрограмма "Снижение рисков и смягчение последствий чрезвычайных ситуаций природного и техногенного характера "</t>
  </si>
  <si>
    <t>Основное мероприятие "Повышение уровня готовности сил и средств муниципального звена системы предупреждения и ликвидации чрезвычайных ситуаций"</t>
  </si>
  <si>
    <t>Основное мероприятие "Создание комфортного и безопасного отдыха людей в местах массового отдыха на водных объектах"</t>
  </si>
  <si>
    <t>Обеспечение безаварийной эксплуатации гидротехнических сооружений</t>
  </si>
  <si>
    <t>07 2 02 00020</t>
  </si>
  <si>
    <t>Основное мероприятие "Совершенствование механизма реагирования экстренных оперативных служб на обращения населения"</t>
  </si>
  <si>
    <t>07 2 03 00590</t>
  </si>
  <si>
    <t>Закупка товаров, работ, услуг в сфере информационно-коммуникационных технологий</t>
  </si>
  <si>
    <t>Подпрограмма "Развитие и совершенствование систем оповещения и информирования населения"</t>
  </si>
  <si>
    <t>07 3 00 00000</t>
  </si>
  <si>
    <t>Основное мероприятие "Оповещения населения техническими средствами системы централизованного оповещения и информирования"</t>
  </si>
  <si>
    <t>07 3 01 00000</t>
  </si>
  <si>
    <t>Создание и поддержание в постоянной готовности системы оповещения и информирования</t>
  </si>
  <si>
    <t>07 3 01 00010</t>
  </si>
  <si>
    <t>Основное мероприятие "Создание и развитие аппаратно-программного комплекса "Безопасный город""</t>
  </si>
  <si>
    <t>07 3 02 00000</t>
  </si>
  <si>
    <t>Создание, содержание аппаратно-программного комплекса и мониторинг видеонаблюдения</t>
  </si>
  <si>
    <t>07 3 02 00010</t>
  </si>
  <si>
    <t>Подпрограмма "Обеспечение пожарной безопасности"</t>
  </si>
  <si>
    <t>07 4 00 00000</t>
  </si>
  <si>
    <t>Основное мероприятие "Профилактика и ликвидация пожаров"</t>
  </si>
  <si>
    <t>07 4 01 00000</t>
  </si>
  <si>
    <t>Обеспечение пожарной безопасности</t>
  </si>
  <si>
    <t>07 4 01 00010</t>
  </si>
  <si>
    <t>Развитие добровольной пожарной охраны</t>
  </si>
  <si>
    <t>07 4 01 00020</t>
  </si>
  <si>
    <t>Подпрограмма "Обеспечение мероприятий гражданской обороны"</t>
  </si>
  <si>
    <t>07 5 00 00000</t>
  </si>
  <si>
    <t>Основное мероприятие "Реализация задач гражданской обороны"</t>
  </si>
  <si>
    <t>07 5 01 00010</t>
  </si>
  <si>
    <t>Мероприятия в области  гражданской обороны</t>
  </si>
  <si>
    <t>05 0 01 00040</t>
  </si>
  <si>
    <t>05 0 01 00050</t>
  </si>
  <si>
    <t>Проектирование и строительство физкультурно-оздоровительного комплекса с искусственным льдом за счет средств областного бюджета</t>
  </si>
  <si>
    <t>Проведение массовых мероприятий в области физической культуры и спорта</t>
  </si>
  <si>
    <t>Основное мероприятие "Подготовка спортивного резерва"</t>
  </si>
  <si>
    <t>05 0 06 00000</t>
  </si>
  <si>
    <t>Обеспечение деятельности учреждений по спортивной подготовки</t>
  </si>
  <si>
    <t>05 0 06 00010</t>
  </si>
  <si>
    <t>Мероприятия в учреждениях по спортивной подготовки</t>
  </si>
  <si>
    <t>05 0 06 00020</t>
  </si>
  <si>
    <t>05 0 06 20000</t>
  </si>
  <si>
    <t>Муниципальная программа  Красногорского муниципального района на 2017-2021 годы "Развитие транспортной системы"</t>
  </si>
  <si>
    <t>11 0 02 00050</t>
  </si>
  <si>
    <t>Муниципальная программа  Красногорского муниципального района на 2017-2021 годы "Развитие потребительского рынка и услуг"</t>
  </si>
  <si>
    <t xml:space="preserve">Муниципальная программа Красногорского муниципального района на 2017-2021 годы "Культура" </t>
  </si>
  <si>
    <t>Муниципальная программа  Красногорского муниципального района на 2017-2021 годы "Жилище"</t>
  </si>
  <si>
    <t xml:space="preserve">Подготовка проектов планировки и межевания территорий при строительстве капитальных объектов </t>
  </si>
  <si>
    <t>Проведение независимой строительной экспертизы объектов</t>
  </si>
  <si>
    <t>Проведение сертификации ворот для спортивных игр</t>
  </si>
  <si>
    <t>Ремонт фасада здания МАУК "Красногорский культурно-досуговый комплекс "Подмосковье"</t>
  </si>
  <si>
    <t>Основное мероприятие "Обеспечение деятельности по развитию культуры"</t>
  </si>
  <si>
    <t>02 0 03 00000</t>
  </si>
  <si>
    <t>Аппарат управления по культуре, делам молодежи, физической культуры и спорта</t>
  </si>
  <si>
    <t>02 0 03 04000</t>
  </si>
  <si>
    <t>02 0 03 81590</t>
  </si>
  <si>
    <t>17 2 00 00000</t>
  </si>
  <si>
    <t>17 2 01 00000</t>
  </si>
  <si>
    <t>17 2 01 00010</t>
  </si>
  <si>
    <t>18 0 04 00040</t>
  </si>
  <si>
    <t>18 0 04 00000</t>
  </si>
  <si>
    <t>Подпрограмма "Развитие информационно-коммуникационных технологий для повышения эффективности процессов управления"</t>
  </si>
  <si>
    <t>Подпрограмма "Обеспечение доступа  граждан и представителей бизнес-сообщества к получению государственных и муниципальных услуг по принципу "одного окна", в том числе в МФЦ"</t>
  </si>
  <si>
    <t>17 1 00 00000</t>
  </si>
  <si>
    <t>Основное мероприятие "Создание и развитие  в администрации Красногорского муниципального района  системы предоставления государственных и муниципальных услуг по принципу "одного окна", в том числе на базе МФЦ"</t>
  </si>
  <si>
    <t>17 1 02 00000</t>
  </si>
  <si>
    <t>17 1 02 00590</t>
  </si>
  <si>
    <t>Обеспечение деятельности АУП</t>
  </si>
  <si>
    <t>17 1 02 01590</t>
  </si>
  <si>
    <t>Обеспечение деятельности отделений и ТОСП(УРМ)</t>
  </si>
  <si>
    <t>17 1 02 02590</t>
  </si>
  <si>
    <t>Общехозяйственные расходы</t>
  </si>
  <si>
    <t>17 1 02 03590</t>
  </si>
  <si>
    <t>Закупка товаров, работ и услуг для обеспечения государственных (муниципальных) нужд</t>
  </si>
  <si>
    <t>Муниципальная программа Красногорского муниципального района на 2017-2021 годы "Социальная поддержка населения"</t>
  </si>
  <si>
    <t>Подпрограмма "Социальная поддержка "</t>
  </si>
  <si>
    <t xml:space="preserve">Оказание материальной помощи многодетным семьям ; неполным семьям ; семьям, имеющим детей-инвалидов; детям, инвалидам; пенсионерам, оказавшимся в трудной жизненной ситуации; </t>
  </si>
  <si>
    <t>Ежемесячные компенсационные выплаты лицам, удостоенным звания "Почетный гражданин г. Красногорск", "Почетный гражданин Красногорского района", "Почётный гражданин Красногорского муниципального района". Выплаты пособий  на погребение, оплата ритуальных услуг (для одиноких граждан, удостоенных вышеуказанных званий), цветов, венков и ритуальных принадлежностей</t>
  </si>
  <si>
    <t>Ежемесячное вознаграждение лицам, имеющим почётные звания Российской Федерации и ушедшим на заслуженный отдых из учреждений бюджетной сферы</t>
  </si>
  <si>
    <t>Единовременная выплата учащимся и выпускникам общеобразовательных, начальных, средних и высших профессиональных учебных заведений, в отношении которых прекращена опека(попечительство) по возрасту; детям-сиротам, детям, оставшимся без попечения родителей, а также лицам из числа детей-сирот и детей оставшимся без попечения родителей, в возрасте от 18 до 23 лет, являющихся учащимися начальных, средних и высших  профессиональных учебных заведений и выпускниками государственных, учреждений (детских домов, интернатов, приютов, ГОУ НПО и СПО и т.д., прибывших на территорию Красногорского муниципального района для постоянного проживания на обустройство по месту жительства</t>
  </si>
  <si>
    <t>Создание безбарьерной среды на объектах социальной, инженерной и транспортной инфраструктур, повышение доступности и качества образовательных услуг для детей инвалидов и детей с ОВЗ, повышение социокультурной и спортивной реабилитации инвалидов</t>
  </si>
  <si>
    <t>Мероприятия по гражданско-патриотическому и духовно-нравственному воспитанию детей и молодёжи</t>
  </si>
  <si>
    <t xml:space="preserve">Выплата пенсии за выслугу лет </t>
  </si>
  <si>
    <t>Паспортизация "бесхозяйных" автомобильных дорог общего пользования</t>
  </si>
  <si>
    <t>Ежемесячный взнос на капитальный ремонт общего имущества в многоквартирных домах</t>
  </si>
  <si>
    <t>Подпрограмма "Охрана окружающей среды и совершенствование системы обращения с отходами производства и потребления"</t>
  </si>
  <si>
    <t>16 0 02 00000</t>
  </si>
  <si>
    <t>16 0 02 00010</t>
  </si>
  <si>
    <t>16 0 02 00020</t>
  </si>
  <si>
    <t>16 0 02 00030</t>
  </si>
  <si>
    <t>16 0 02 00040</t>
  </si>
  <si>
    <t>16 0 02 00590</t>
  </si>
  <si>
    <t>Прочая  закупка товаров, работ и услуг для обеспечения государственных (муниципальных) нужд</t>
  </si>
  <si>
    <t>Подписка, доставка и распространение тиражей печатных изданий</t>
  </si>
  <si>
    <t>Основное мероприятие "Оформление наружного информационного информационного пространства муниципального района"</t>
  </si>
  <si>
    <t>15 0 01 00020</t>
  </si>
  <si>
    <t>Аппарат управления образования</t>
  </si>
  <si>
    <t>Муниципальная программа  Красногорского муниципального района на 2017-2021 годы "Снижение административных барьеров и развитие информационно-коммуникационных технологий"</t>
  </si>
  <si>
    <t>Муниципальная программа Красногорского муниципального района  на 2017-2021 годы "Физическая культура и спорт"</t>
  </si>
  <si>
    <t>Реконструкция стадиона "Машиностроитель"</t>
  </si>
  <si>
    <t>360</t>
  </si>
  <si>
    <t>Иные выплаты населению</t>
  </si>
  <si>
    <t>18 0 04 00020</t>
  </si>
  <si>
    <t xml:space="preserve">Муниципальная программа  Красногорского муниципального района на 2017-2021 годы "Энергосбережение" </t>
  </si>
  <si>
    <t>Мероприятия в области дошкольного образования</t>
  </si>
  <si>
    <t>01 1 01 20000</t>
  </si>
  <si>
    <t>Муниципальные стипендии для учащихся дополнительного образования детей в области культуры</t>
  </si>
  <si>
    <t>01 3 01 77020</t>
  </si>
  <si>
    <t>634</t>
  </si>
  <si>
    <t>814</t>
  </si>
  <si>
    <t>Иные субсидии некоммерческим организациям (за исключением государственных (муниципальных) учреждений)</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</si>
  <si>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</si>
  <si>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Мероприятия по организации отдыха детей в каникулярное время</t>
  </si>
  <si>
    <t>06 2 01 62190</t>
  </si>
  <si>
    <t>05 0 01 64220</t>
  </si>
  <si>
    <t>10 4 06 60830</t>
  </si>
  <si>
    <t>14 7 00 00000</t>
  </si>
  <si>
    <t>14 7 01 00000</t>
  </si>
  <si>
    <t>14 7 01 54850</t>
  </si>
  <si>
    <t>Подпрограмма "Обеспечение жильем отдельных категорий граждан, установленных федеральным законодательством"</t>
  </si>
  <si>
    <t>05 0 06 00030</t>
  </si>
  <si>
    <t>243</t>
  </si>
  <si>
    <t>Закупка товаров, работ и услуг в целях капитального ремонта государственного (муниципального) имущества</t>
  </si>
  <si>
    <t>Капитальные вложения в общеобразовательные организации в целях обеспечения односменного режима обучения</t>
  </si>
  <si>
    <t>01 2 01 64480</t>
  </si>
  <si>
    <t>99 0 00 01010</t>
  </si>
  <si>
    <t>99 0 00 01060</t>
  </si>
  <si>
    <t>Оплата административных штрафов</t>
  </si>
  <si>
    <t>Устройство парковок</t>
  </si>
  <si>
    <t xml:space="preserve">11 0 02 00070 </t>
  </si>
  <si>
    <t>Основное мероприятие "Приобретение отдельным категориям граждан - участникам подпрограммы жилых помещений"</t>
  </si>
  <si>
    <t>Обеспечение жильем граждан, уволенных с военной службы, и приравненных к ним лиц</t>
  </si>
  <si>
    <t>Муниципальная программа  Красногорского муниципального района на 2017-2021 годы "Информирование населения о деятельности органов местного самоуправления Красногорского муниципального района Московской области"</t>
  </si>
  <si>
    <t>Основное мероприятие "Информирование населения о деятельности органов местного самоуправления муниципального района, о мероприятиях социально-экономического развития о общественно-политической жизни"</t>
  </si>
  <si>
    <t>Другие мероприятия в области государственного и муниципального управления</t>
  </si>
  <si>
    <t>Укрепление материально-технической базы в учреждениях по спортивной подготовки</t>
  </si>
  <si>
    <t>Ремонтные работы в государственных лечебных учреждениях Московской области, расположенных на территории Красногорского муниципального района</t>
  </si>
  <si>
    <t>04 3 01 00020</t>
  </si>
  <si>
    <t>Межбюджетные трансферты</t>
  </si>
  <si>
    <t>Иные межбюджетные трансферты</t>
  </si>
  <si>
    <t>500</t>
  </si>
  <si>
    <t>540</t>
  </si>
  <si>
    <t>01 1 02 21030</t>
  </si>
  <si>
    <t>Дополнительные мероприятия по развитию жилищно-коммунального хозяйства и социально-культурной сферы</t>
  </si>
  <si>
    <t>01 2 01 04400</t>
  </si>
  <si>
    <t>12 0 03 00040</t>
  </si>
  <si>
    <t>Ремонт подъездов многоквартирных домов</t>
  </si>
  <si>
    <t>12 0 03 60950</t>
  </si>
  <si>
    <t>Ремонт подъездов многоквартирных домов за счет средств ОБ</t>
  </si>
  <si>
    <t>Капитальный ремонт сетей ХВС в п.Архангельскоев за счет средств ОБ</t>
  </si>
  <si>
    <t>12 0 02 60300</t>
  </si>
  <si>
    <t>Техническое обследование домов</t>
  </si>
  <si>
    <t>13 1 01 00090</t>
  </si>
  <si>
    <t>12 0 02 61430</t>
  </si>
  <si>
    <t>Закупка товаров, работ и услуг для государственных (муниципальных) нужд в области геодезии и картографии</t>
  </si>
  <si>
    <t>06 1 02 04400</t>
  </si>
  <si>
    <t>02 0 01 04400</t>
  </si>
  <si>
    <t>Ремонт автомобильных дорог за счет средств областного бюджета</t>
  </si>
  <si>
    <t xml:space="preserve">11 0 02 60240 </t>
  </si>
  <si>
    <t>01 1 02 04400</t>
  </si>
  <si>
    <t>01 3 01 04400</t>
  </si>
  <si>
    <t>Оплата судебных исков</t>
  </si>
  <si>
    <t xml:space="preserve">Исполнение судебных актов </t>
  </si>
  <si>
    <t>830</t>
  </si>
  <si>
    <t>Исполнение судебных актов РФ и мировых соглашений</t>
  </si>
  <si>
    <t>831</t>
  </si>
  <si>
    <t>Основное мероприятие "Обеспечение деятельности учреждений в сфере ЖКХ"</t>
  </si>
  <si>
    <t>Обеспечение деятельности МКУ "УЖКХ"</t>
  </si>
  <si>
    <t>12 0 04 00000</t>
  </si>
  <si>
    <t>Подпрограмма "Комплексное освоение земельных участков в целях жилищного строительства и развития застроенных территорий"</t>
  </si>
  <si>
    <t>14 1 00 00000</t>
  </si>
  <si>
    <t>14 1 01 00000</t>
  </si>
  <si>
    <t>Межбюджетный трансферт на строительство объекта "Общеобразовательная школы на 825 учащихся по адресу: Московская область, Красногорский район, вблизи г. Красногорск" в целях обеспечения установленного уровня софинансирования со средствами федерального бюджета мероприятия подпрограммы "Комплексное освоение земельных участков в целях жилищного строительства и развитие застроенных территорий" государственной программы Московской области "Жилище" на 2017-2027 годы в рамках реализации федеральной целевой программы "Жилище" на 2015-2020 годы</t>
  </si>
  <si>
    <t>14 1 01 00010</t>
  </si>
  <si>
    <t>Основное мероприятие "Развитие застроенных территорий"</t>
  </si>
  <si>
    <t>12 0 03 00050</t>
  </si>
  <si>
    <t>Проектирование, реконструкция, строительство и ремонт линий наружного освещения</t>
  </si>
  <si>
    <t>12 0 04 00590</t>
  </si>
  <si>
    <t xml:space="preserve">Оснащение детского сада - новостройки  в п. Нахабино по ул. Братьев Волковых </t>
  </si>
  <si>
    <t>Строительство СОШ в г. Красногорск мкр.Опалиха за счет средств ОБ</t>
  </si>
  <si>
    <t>Основное мероприятие "Мероприятия подпрограммы "Стимулирование программ развития жилищного строительства субъекта Российской Федерации" федеральной целевой программы "Жилище" на 2015-2020 годы"</t>
  </si>
  <si>
    <t>Строительство СОШ в г. Красногорск мкр.Опалиха за счет средств ФБ</t>
  </si>
  <si>
    <t>Отлов безнадзорных животных за счет средств ОБ</t>
  </si>
  <si>
    <t>Взносы в Уставной капитал</t>
  </si>
  <si>
    <t>13 1 01 00100</t>
  </si>
  <si>
    <t>452</t>
  </si>
  <si>
    <t>450</t>
  </si>
  <si>
    <t>Бюджетные инвестиции иным юридическим лицам</t>
  </si>
  <si>
    <t>Бюджетные инвестиции иным юридическим лицам, за исключением бюджетных инвестиций в объекты капитального строительства</t>
  </si>
  <si>
    <t xml:space="preserve">Осуществление государственных полномочий в соответствии с Законом МО №144/2016-ОЗ </t>
  </si>
  <si>
    <t>Обеспечение современными аппаратно-программными комплексами муниципальных образовательных организаций в Московской области</t>
  </si>
  <si>
    <t>01 2 01 62490</t>
  </si>
  <si>
    <t>02 0 01 61050</t>
  </si>
  <si>
    <t>02 0 01 01030</t>
  </si>
  <si>
    <t>Оснащение детского сада - новостройки  по ул. Пионерская, д.25</t>
  </si>
  <si>
    <t xml:space="preserve">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 </t>
  </si>
  <si>
    <t>01 1 02 62130</t>
  </si>
  <si>
    <t>07 4 01 63520</t>
  </si>
  <si>
    <t>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средства областного бюджета</t>
  </si>
  <si>
    <t>Мероприятия по благоустройству</t>
  </si>
  <si>
    <t>12 0 03 00060</t>
  </si>
  <si>
    <t>05 0 01 00060</t>
  </si>
  <si>
    <t>Реконструкция лыжного стадиона МАСОУ "Зоркий"</t>
  </si>
  <si>
    <t>01 1 02 21040</t>
  </si>
  <si>
    <t>15 0 01 01590</t>
  </si>
  <si>
    <t>15 0 01 00030</t>
  </si>
  <si>
    <t>15 4 01 46030</t>
  </si>
  <si>
    <t>Обеспечение деятельности телевидения</t>
  </si>
  <si>
    <t>Повышение квалификации и профессиональная переподготовка работников телевидения</t>
  </si>
  <si>
    <t>14 4 01 60820</t>
  </si>
  <si>
    <t>Основное мероприятие "Установка и капитальный ремонт систем наружного и архитектурно-художественного освещения в рамках реализации приоритетного проекта "Светлый город"</t>
  </si>
  <si>
    <t>Установка и капитальный ремонт систем наружного и архитектурно-художественного освещения</t>
  </si>
  <si>
    <t>09 0 02 00000</t>
  </si>
  <si>
    <t>09 0 02 62630</t>
  </si>
  <si>
    <t>14 1 01 R0210</t>
  </si>
  <si>
    <t>14 1 03 00000</t>
  </si>
  <si>
    <t>14 1 03 R0210</t>
  </si>
  <si>
    <t>01 3 01 61130</t>
  </si>
  <si>
    <t>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</si>
  <si>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Обеспечение (доведение до запланированных значений качественных показателей) учреждений дошкольного, начального общего, основного общего и среднего общего образования, находящихся в ведении муниципальных образований Московской области, доступом в сеть Интернет в соответствии с требованиями</t>
  </si>
  <si>
    <t xml:space="preserve">01 2 01 60600 </t>
  </si>
  <si>
    <t>Архитектурно-художественное освещение</t>
  </si>
  <si>
    <t>09 0 02 00030</t>
  </si>
  <si>
    <t>245</t>
  </si>
  <si>
    <t>02 0 01 60440</t>
  </si>
  <si>
    <t>Софинансирование расходов на повышение заработной платы  работникам муниципальных учреждений  культуры</t>
  </si>
  <si>
    <t>01 3 01 21120</t>
  </si>
  <si>
    <t>99 0 00 01050</t>
  </si>
  <si>
    <t>13 1 01 00080</t>
  </si>
  <si>
    <t>Переоформление собственников транспортных средств, находящихся в муниципальной казне</t>
  </si>
  <si>
    <t>10 4 08 00010</t>
  </si>
  <si>
    <t>10 4 08 00000</t>
  </si>
  <si>
    <t>Участие в социальных программах Московской области</t>
  </si>
  <si>
    <t>Предоставление МБТ бюджету Московской области</t>
  </si>
  <si>
    <t xml:space="preserve">Строительство СОШ в г. Красногорск мкр.Опалиха </t>
  </si>
  <si>
    <t>Капитальные вложения в объекты государственной (муниципальной) собственности</t>
  </si>
  <si>
    <t>14 1 01 00020</t>
  </si>
  <si>
    <t>01 2 01 21030</t>
  </si>
  <si>
    <t>Проведение мероприятий по подготовке учреждений к оказанию образовательной услуги</t>
  </si>
  <si>
    <t>01 1 02 21050</t>
  </si>
  <si>
    <r>
      <t xml:space="preserve">Расширение возможностей формирования приоритетных компетентностей учащихся го Красногорск </t>
    </r>
    <r>
      <rPr>
        <b/>
        <sz val="10"/>
        <rFont val="Arial Cyr"/>
        <charset val="204"/>
      </rPr>
      <t>(программа "Взлетай")</t>
    </r>
  </si>
  <si>
    <t>Резервный фонд администрации городского округа Красногорск на предупреждение и ликвидацию чрезвычайных ситуаций и стихийных бедствий</t>
  </si>
  <si>
    <t xml:space="preserve">Резервный фонд администрации городского округа Красногорск </t>
  </si>
  <si>
    <t>Обустройство набережной Москвы-реки в мкр. Павшинская пойма (береговая линия)</t>
  </si>
  <si>
    <t>Обустройство набережной Москвы-реки в мкр. Павшинская пойма</t>
  </si>
  <si>
    <t>12 0 03 00150</t>
  </si>
  <si>
    <t>12 0 03 00160</t>
  </si>
  <si>
    <r>
      <t xml:space="preserve">Ремонт и оснащение столовых и стоматологических кабинетов муниципальных образовательных учреждений </t>
    </r>
    <r>
      <rPr>
        <b/>
        <sz val="10"/>
        <rFont val="Arial Cyr"/>
        <charset val="204"/>
      </rPr>
      <t>(программа "Взлетай")</t>
    </r>
  </si>
  <si>
    <t>14 7 01 51340</t>
  </si>
  <si>
    <t>12 0 03 00070</t>
  </si>
  <si>
    <t>Оплата уличного освещения</t>
  </si>
  <si>
    <t>Проведение экспертизы по решению суда</t>
  </si>
  <si>
    <t>99 0 00 01070</t>
  </si>
  <si>
    <t>15 0 01 00040</t>
  </si>
  <si>
    <t>Укрепление материально-технической базы МБУ "Красногорское телевидение"</t>
  </si>
  <si>
    <t>12 0 02 00040</t>
  </si>
  <si>
    <t>Другие вопросы в области коммунального хозяйства</t>
  </si>
  <si>
    <t>12 0 03 60870</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</si>
  <si>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</si>
  <si>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Софинансирование расходов на организацию деятельности МФЦ из бюджета Московской области</t>
  </si>
  <si>
    <t>17 1 02 60650</t>
  </si>
  <si>
    <t xml:space="preserve">Приобретение RFID-оборудования, ПО и смарт- карты с RFID-чипом для идентификации читателя для библиотек, имеющих статус центральных </t>
  </si>
  <si>
    <t>Приобретение RFID-оборудования, программного обеспечения  и бесконтактной смарт- карты с RFID-чипом для идентификации читателя для муниципальных библиотек, имеющих статус центральных за счёт средств областного бюджета</t>
  </si>
  <si>
    <t>Частичное возмещение юридическим лицам недополученных доходов, связанных с реализацией тепловой энергии и горячего водоснабжения для населения</t>
  </si>
  <si>
    <t>Обеспечение жильем ветеранов Великой Отечественной войны1941-1945 годов</t>
  </si>
  <si>
    <t>Приложение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</si>
</sst>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42" x14ac:knownFonts="1">
    <font>
      <sz val="10"/>
      <name val="Arial Cyr"/>
      <charset val="204"/>
    </font>
    <font>
      <sz val="10"/>
      <name val="Arial Cyr"/>
      <charset val="204"/>
    </font>
    <font>
      <sz val="11"/>
      <color theme="1"/>
      <name val="Calibri"/>
      <family val="2"/>
      <charset val="204"/>
      <scheme val="minor"/>
    </font>
    <font>
      <b/>
      <sz val="10"/>
      <name val="Arial Cyr"/>
      <charset val="204"/>
    </font>
    <font>
      <sz val="10"/>
      <name val="Times New Roman Cyr"/>
      <family val="1"/>
      <charset val="204"/>
    </font>
    <font>
      <sz val="12"/>
      <name val="Times New Roman Cyr"/>
      <charset val="204"/>
    </font>
    <font>
      <b/>
      <sz val="13"/>
      <name val="Times New Roman Cyr"/>
      <family val="1"/>
      <charset val="204"/>
    </font>
    <font>
      <sz val="10.5"/>
      <name val="Times New Roman Cyr"/>
      <family val="1"/>
      <charset val="204"/>
    </font>
    <font>
      <sz val="10.5"/>
      <color indexed="8"/>
      <name val="Times New Roman Cyr"/>
      <family val="1"/>
      <charset val="204"/>
    </font>
    <font>
      <b/>
      <sz val="11"/>
      <name val="Times New Roman Cyr"/>
      <family val="1"/>
      <charset val="204"/>
    </font>
    <font>
      <b/>
      <sz val="11"/>
      <color indexed="8"/>
      <name val="Times New Roman Cyr"/>
      <family val="1"/>
      <charset val="204"/>
    </font>
    <font>
      <sz val="12"/>
      <name val="Times New Roman Cyr"/>
      <family val="1"/>
      <charset val="204"/>
    </font>
    <font>
      <b/>
      <sz val="14"/>
      <name val="Times New Roman Cyr"/>
      <family val="1"/>
      <charset val="204"/>
    </font>
    <font>
      <sz val="14"/>
      <color indexed="8"/>
      <name val="Times New Roman Cyr"/>
      <family val="1"/>
      <charset val="204"/>
    </font>
    <font>
      <b/>
      <sz val="10"/>
      <name val="Times New Roman Cyr"/>
      <family val="1"/>
      <charset val="204"/>
    </font>
    <font>
      <b/>
      <sz val="12"/>
      <name val="Times New Roman Cyr"/>
      <charset val="204"/>
    </font>
    <font>
      <b/>
      <sz val="12"/>
      <color indexed="8"/>
      <name val="Times New Roman Cyr"/>
      <charset val="204"/>
    </font>
    <font>
      <b/>
      <i/>
      <sz val="12"/>
      <name val="Times New Roman Cyr"/>
      <charset val="204"/>
    </font>
    <font>
      <i/>
      <sz val="12"/>
      <color indexed="8"/>
      <name val="Times New Roman Cyr"/>
      <charset val="204"/>
    </font>
    <font>
      <i/>
      <sz val="12"/>
      <name val="Times New Roman Cyr"/>
      <charset val="204"/>
    </font>
    <font>
      <sz val="12"/>
      <color indexed="8"/>
      <name val="Times New Roman Cyr"/>
      <charset val="204"/>
    </font>
    <font>
      <sz val="12"/>
      <color indexed="8"/>
      <name val="Times New Roman Cyr"/>
      <family val="1"/>
      <charset val="204"/>
    </font>
    <font>
      <b/>
      <i/>
      <sz val="12"/>
      <name val="Times New Roman"/>
      <family val="1"/>
      <charset val="204"/>
    </font>
    <font>
      <b/>
      <i/>
      <sz val="12"/>
      <color indexed="8"/>
      <name val="Times New Roman Cyr"/>
      <charset val="204"/>
    </font>
    <font>
      <i/>
      <sz val="12"/>
      <name val="Times New Roman Cyr"/>
      <family val="1"/>
      <charset val="204"/>
    </font>
    <font>
      <i/>
      <sz val="12"/>
      <name val="Times New Roman"/>
      <family val="1"/>
      <charset val="204"/>
    </font>
    <font>
      <sz val="10"/>
      <name val="Times New Roman CYR"/>
      <charset val="204"/>
    </font>
    <font>
      <i/>
      <sz val="13"/>
      <name val="Times New Roman Cyr"/>
      <charset val="204"/>
    </font>
    <font>
      <b/>
      <sz val="13"/>
      <color indexed="8"/>
      <name val="Times New Roman Cyr"/>
      <charset val="204"/>
    </font>
    <font>
      <b/>
      <sz val="13"/>
      <name val="Times New Roman Cyr"/>
      <charset val="204"/>
    </font>
    <font>
      <sz val="13"/>
      <color indexed="8"/>
      <name val="Times New Roman Cyr"/>
      <charset val="204"/>
    </font>
    <font>
      <b/>
      <sz val="14"/>
      <color indexed="8"/>
      <name val="Times New Roman Cyr"/>
      <family val="1"/>
      <charset val="204"/>
    </font>
    <font>
      <i/>
      <sz val="10"/>
      <name val="Times New Roman Cyr"/>
      <charset val="204"/>
    </font>
    <font>
      <b/>
      <sz val="14"/>
      <color indexed="8"/>
      <name val="Times New Roman CYR"/>
      <charset val="204"/>
    </font>
    <font>
      <i/>
      <sz val="14"/>
      <color indexed="8"/>
      <name val="Times New Roman Cyr"/>
      <charset val="204"/>
    </font>
    <font>
      <sz val="14"/>
      <color indexed="8"/>
      <name val="Times New Roman Cyr"/>
      <charset val="204"/>
    </font>
    <font>
      <b/>
      <sz val="10"/>
      <name val="Times New Roman Cyr"/>
      <charset val="204"/>
    </font>
    <font>
      <i/>
      <sz val="11"/>
      <name val="Times New Roman Cyr"/>
      <charset val="204"/>
    </font>
    <font>
      <b/>
      <sz val="14"/>
      <name val="Times New Roman Cyr"/>
      <charset val="204"/>
    </font>
    <font>
      <sz val="14"/>
      <name val="Times New Roman CYR"/>
      <charset val="204"/>
    </font>
    <font>
      <sz val="10"/>
      <color indexed="8"/>
      <name val="Times New Roman Cyr"/>
      <family val="1"/>
      <charset val="204"/>
    </font>
    <font>
      <sz val="9"/>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0" fontId="2" fillId="0" borderId="0"/>
    <xf numFmtId="0" fontId="1" fillId="0" borderId="0"/>
    <xf numFmtId="164" fontId="1" fillId="0" borderId="0" applyFont="0" applyFill="0" applyBorder="0" applyAlignment="0" applyProtection="0"/>
    <xf numFmtId="0" fontId="41" fillId="0" borderId="0"/>
    <xf numFmtId="164" fontId="41" fillId="0" borderId="0" applyFont="0" applyFill="0" applyBorder="0" applyAlignment="0" applyProtection="0"/>
  </cellStyleXfs>
  <cellXfs count="178">
    <xf numFmtId="0" fontId="0" fillId="0" borderId="0" xfId="0"/>
    <xf numFmtId="0" fontId="4" fillId="0" borderId="0" xfId="0" applyFont="1" applyFill="1" applyAlignment="1">
      <alignment horizontal="left" vertical="top"/>
    </xf>
    <xf numFmtId="0" fontId="4" fillId="0" borderId="0" xfId="0" applyFont="1" applyFill="1"/>
    <xf numFmtId="0" fontId="7" fillId="0" borderId="0" xfId="0" applyFont="1" applyFill="1" applyBorder="1" applyAlignment="1">
      <alignment horizontal="left" vertical="top"/>
    </xf>
    <xf numFmtId="49" fontId="7"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164" fontId="8" fillId="0" borderId="0" xfId="4" applyFont="1" applyFill="1" applyBorder="1" applyAlignment="1">
      <alignment horizontal="righ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wrapText="1"/>
    </xf>
    <xf numFmtId="164" fontId="10" fillId="0" borderId="1" xfId="4" applyFont="1" applyFill="1" applyBorder="1" applyAlignment="1">
      <alignment horizontal="right" vertical="center" wrapText="1"/>
    </xf>
    <xf numFmtId="0" fontId="12" fillId="0" borderId="1" xfId="0" applyFont="1" applyFill="1" applyBorder="1" applyAlignment="1">
      <alignment vertical="top" wrapText="1"/>
    </xf>
    <xf numFmtId="49" fontId="12" fillId="0" borderId="1" xfId="0" applyNumberFormat="1" applyFont="1" applyFill="1" applyBorder="1" applyAlignment="1">
      <alignment horizontal="center" wrapText="1"/>
    </xf>
    <xf numFmtId="49" fontId="13" fillId="0" borderId="1" xfId="0" quotePrefix="1" applyNumberFormat="1" applyFont="1" applyFill="1" applyBorder="1" applyAlignment="1">
      <alignment horizontal="center"/>
    </xf>
    <xf numFmtId="164" fontId="12" fillId="0" borderId="1" xfId="4" applyFont="1" applyFill="1" applyBorder="1" applyAlignment="1">
      <alignment horizontal="right" vertical="center" wrapText="1"/>
    </xf>
    <xf numFmtId="0" fontId="14" fillId="0" borderId="0" xfId="0" applyFont="1" applyFill="1"/>
    <xf numFmtId="0" fontId="15" fillId="0" borderId="1" xfId="0" applyFont="1" applyFill="1" applyBorder="1" applyAlignment="1">
      <alignment horizontal="left" wrapText="1"/>
    </xf>
    <xf numFmtId="0" fontId="15" fillId="0" borderId="1" xfId="0" applyFont="1" applyFill="1" applyBorder="1" applyAlignment="1">
      <alignment horizontal="center"/>
    </xf>
    <xf numFmtId="49" fontId="16" fillId="0" borderId="1" xfId="0" applyNumberFormat="1" applyFont="1" applyFill="1" applyBorder="1" applyAlignment="1">
      <alignment horizontal="center"/>
    </xf>
    <xf numFmtId="164" fontId="15" fillId="0" borderId="1" xfId="4" applyFont="1" applyFill="1" applyBorder="1" applyAlignment="1">
      <alignment horizontal="right" vertical="center" wrapText="1"/>
    </xf>
    <xf numFmtId="0" fontId="17" fillId="0" borderId="1" xfId="0" applyFont="1" applyFill="1" applyBorder="1" applyAlignment="1">
      <alignment horizontal="left" wrapText="1"/>
    </xf>
    <xf numFmtId="0" fontId="17" fillId="0" borderId="1" xfId="0" applyFont="1" applyFill="1" applyBorder="1" applyAlignment="1">
      <alignment horizontal="center"/>
    </xf>
    <xf numFmtId="49" fontId="17" fillId="0" borderId="1" xfId="0" applyNumberFormat="1" applyFont="1" applyFill="1" applyBorder="1" applyAlignment="1">
      <alignment horizontal="center"/>
    </xf>
    <xf numFmtId="164" fontId="17" fillId="0" borderId="1" xfId="4" applyFont="1" applyFill="1" applyBorder="1" applyAlignment="1">
      <alignment horizontal="right" vertical="center" wrapText="1"/>
    </xf>
    <xf numFmtId="0" fontId="18" fillId="0" borderId="1" xfId="0" applyFont="1" applyFill="1" applyBorder="1" applyAlignment="1">
      <alignment horizontal="left" wrapText="1"/>
    </xf>
    <xf numFmtId="0" fontId="19" fillId="0" borderId="1" xfId="0" applyFont="1" applyFill="1" applyBorder="1" applyAlignment="1">
      <alignment horizontal="center"/>
    </xf>
    <xf numFmtId="49" fontId="20" fillId="0" borderId="1" xfId="0" applyNumberFormat="1" applyFont="1" applyFill="1" applyBorder="1" applyAlignment="1">
      <alignment horizontal="center" wrapText="1"/>
    </xf>
    <xf numFmtId="164" fontId="19" fillId="0" borderId="1" xfId="4" applyFont="1" applyFill="1" applyBorder="1" applyAlignment="1">
      <alignment horizontal="right" vertical="center" wrapText="1"/>
    </xf>
    <xf numFmtId="0" fontId="11" fillId="0" borderId="1" xfId="0" applyFont="1" applyFill="1" applyBorder="1" applyAlignment="1">
      <alignment horizontal="left" wrapText="1"/>
    </xf>
    <xf numFmtId="0" fontId="5" fillId="0" borderId="1" xfId="0" applyFont="1" applyFill="1" applyBorder="1" applyAlignment="1">
      <alignment horizontal="center"/>
    </xf>
    <xf numFmtId="49" fontId="21" fillId="0" borderId="1" xfId="0" applyNumberFormat="1" applyFont="1" applyFill="1" applyBorder="1" applyAlignment="1">
      <alignment horizontal="center" wrapText="1"/>
    </xf>
    <xf numFmtId="164" fontId="11" fillId="0" borderId="1" xfId="4" applyFont="1" applyFill="1" applyBorder="1" applyAlignment="1">
      <alignment horizontal="right" vertical="center" wrapText="1"/>
    </xf>
    <xf numFmtId="0" fontId="5" fillId="0" borderId="1" xfId="0" applyFont="1" applyFill="1" applyBorder="1" applyAlignment="1">
      <alignment horizontal="left" wrapText="1"/>
    </xf>
    <xf numFmtId="0" fontId="20" fillId="0" borderId="1" xfId="0" quotePrefix="1" applyFont="1" applyFill="1" applyBorder="1" applyAlignment="1">
      <alignment horizontal="center"/>
    </xf>
    <xf numFmtId="164" fontId="5" fillId="0" borderId="1" xfId="4" applyFont="1" applyFill="1" applyBorder="1" applyAlignment="1">
      <alignment horizontal="right" vertical="center" wrapText="1"/>
    </xf>
    <xf numFmtId="0" fontId="21" fillId="0" borderId="1" xfId="0" applyFont="1" applyFill="1" applyBorder="1" applyAlignment="1">
      <alignment horizontal="left" wrapText="1"/>
    </xf>
    <xf numFmtId="49" fontId="18" fillId="0" borderId="1" xfId="0" applyNumberFormat="1" applyFont="1" applyFill="1" applyBorder="1" applyAlignment="1">
      <alignment horizontal="center" wrapText="1"/>
    </xf>
    <xf numFmtId="0" fontId="19" fillId="0" borderId="1" xfId="0" applyNumberFormat="1" applyFont="1" applyFill="1" applyBorder="1" applyAlignment="1">
      <alignment horizontal="left" wrapText="1"/>
    </xf>
    <xf numFmtId="49" fontId="19" fillId="0" borderId="1" xfId="0" applyNumberFormat="1" applyFont="1" applyFill="1" applyBorder="1" applyAlignment="1">
      <alignment horizontal="center"/>
    </xf>
    <xf numFmtId="0" fontId="18" fillId="0" borderId="1" xfId="0" applyNumberFormat="1" applyFont="1" applyFill="1" applyBorder="1" applyAlignment="1">
      <alignment horizontal="left" wrapText="1"/>
    </xf>
    <xf numFmtId="0" fontId="21" fillId="0" borderId="1" xfId="0" applyNumberFormat="1" applyFont="1" applyFill="1" applyBorder="1" applyAlignment="1">
      <alignment horizontal="left" wrapText="1"/>
    </xf>
    <xf numFmtId="49" fontId="5" fillId="0" borderId="1" xfId="0" applyNumberFormat="1" applyFont="1" applyFill="1" applyBorder="1" applyAlignment="1">
      <alignment horizontal="center"/>
    </xf>
    <xf numFmtId="164" fontId="21" fillId="0" borderId="1" xfId="4" applyFont="1" applyFill="1" applyBorder="1" applyAlignment="1">
      <alignment horizontal="right" vertical="center" wrapText="1"/>
    </xf>
    <xf numFmtId="164" fontId="15" fillId="0" borderId="2" xfId="4" applyFont="1" applyFill="1" applyBorder="1" applyAlignment="1">
      <alignment horizontal="right" vertical="center" wrapText="1"/>
    </xf>
    <xf numFmtId="49" fontId="22" fillId="0" borderId="1" xfId="0" applyNumberFormat="1" applyFont="1" applyFill="1" applyBorder="1" applyAlignment="1">
      <alignment vertical="top" wrapText="1"/>
    </xf>
    <xf numFmtId="49" fontId="23" fillId="0" borderId="1" xfId="0" applyNumberFormat="1" applyFont="1" applyFill="1" applyBorder="1" applyAlignment="1">
      <alignment horizontal="center" wrapText="1"/>
    </xf>
    <xf numFmtId="0" fontId="11" fillId="0" borderId="1" xfId="0" applyFont="1" applyFill="1" applyBorder="1" applyAlignment="1">
      <alignment wrapText="1"/>
    </xf>
    <xf numFmtId="0" fontId="21" fillId="0" borderId="1" xfId="0" applyFont="1" applyFill="1" applyBorder="1" applyAlignment="1">
      <alignment wrapText="1"/>
    </xf>
    <xf numFmtId="0" fontId="19" fillId="0" borderId="1" xfId="0" applyFont="1" applyFill="1" applyBorder="1" applyAlignment="1">
      <alignment horizontal="left" wrapText="1"/>
    </xf>
    <xf numFmtId="49" fontId="18" fillId="0" borderId="1" xfId="0" applyNumberFormat="1" applyFont="1" applyFill="1" applyBorder="1" applyAlignment="1">
      <alignment horizontal="center"/>
    </xf>
    <xf numFmtId="164" fontId="24" fillId="0" borderId="1" xfId="4" applyFont="1" applyFill="1" applyBorder="1" applyAlignment="1">
      <alignment horizontal="right" vertical="center" wrapText="1"/>
    </xf>
    <xf numFmtId="0" fontId="21" fillId="0" borderId="2" xfId="0" applyFont="1" applyFill="1" applyBorder="1" applyAlignment="1">
      <alignment horizontal="left" wrapText="1"/>
    </xf>
    <xf numFmtId="4" fontId="25" fillId="0" borderId="1" xfId="0" applyNumberFormat="1" applyFont="1" applyFill="1" applyBorder="1" applyAlignment="1">
      <alignment wrapText="1"/>
    </xf>
    <xf numFmtId="164" fontId="19" fillId="0" borderId="2" xfId="4" applyFont="1" applyFill="1" applyBorder="1" applyAlignment="1">
      <alignment horizontal="right" vertical="center" wrapText="1"/>
    </xf>
    <xf numFmtId="0" fontId="18" fillId="0" borderId="1" xfId="0" quotePrefix="1" applyFont="1" applyFill="1" applyBorder="1" applyAlignment="1">
      <alignment horizontal="center"/>
    </xf>
    <xf numFmtId="0" fontId="20" fillId="0" borderId="1" xfId="0" applyFont="1" applyFill="1" applyBorder="1" applyAlignment="1">
      <alignment horizontal="left" wrapText="1"/>
    </xf>
    <xf numFmtId="0" fontId="18" fillId="0" borderId="1" xfId="0" applyNumberFormat="1" applyFont="1" applyFill="1" applyBorder="1" applyAlignment="1">
      <alignment horizontal="left" vertical="top" wrapText="1"/>
    </xf>
    <xf numFmtId="49" fontId="18" fillId="0" borderId="1" xfId="0" quotePrefix="1" applyNumberFormat="1" applyFont="1" applyFill="1" applyBorder="1" applyAlignment="1">
      <alignment horizontal="center"/>
    </xf>
    <xf numFmtId="164" fontId="18" fillId="0" borderId="1" xfId="4" applyFont="1" applyFill="1" applyBorder="1" applyAlignment="1">
      <alignment horizontal="right" vertical="center" wrapText="1"/>
    </xf>
    <xf numFmtId="0" fontId="11" fillId="0" borderId="2" xfId="0" applyFont="1" applyFill="1" applyBorder="1" applyAlignment="1">
      <alignment horizontal="left" wrapText="1"/>
    </xf>
    <xf numFmtId="49" fontId="11" fillId="0" borderId="1" xfId="0" applyNumberFormat="1" applyFont="1" applyFill="1" applyBorder="1" applyAlignment="1">
      <alignment horizontal="center" wrapText="1"/>
    </xf>
    <xf numFmtId="164" fontId="11" fillId="0" borderId="2" xfId="4" applyFont="1" applyFill="1" applyBorder="1" applyAlignment="1">
      <alignment horizontal="right" vertical="center" wrapText="1"/>
    </xf>
    <xf numFmtId="49" fontId="17" fillId="0" borderId="1" xfId="0" applyNumberFormat="1" applyFont="1" applyFill="1" applyBorder="1" applyAlignment="1">
      <alignment horizontal="center" wrapText="1"/>
    </xf>
    <xf numFmtId="164" fontId="20" fillId="0" borderId="1" xfId="4" applyFont="1" applyFill="1" applyBorder="1" applyAlignment="1">
      <alignment horizontal="right" vertical="center" wrapText="1"/>
    </xf>
    <xf numFmtId="0" fontId="15" fillId="0" borderId="1" xfId="0" applyFont="1" applyFill="1" applyBorder="1" applyAlignment="1">
      <alignment wrapText="1"/>
    </xf>
    <xf numFmtId="164" fontId="17" fillId="0" borderId="2" xfId="4" applyFont="1" applyFill="1" applyBorder="1" applyAlignment="1">
      <alignment horizontal="right" vertical="center" wrapText="1"/>
    </xf>
    <xf numFmtId="164" fontId="5" fillId="0" borderId="2" xfId="4" applyFont="1" applyFill="1" applyBorder="1" applyAlignment="1">
      <alignment horizontal="right" vertical="center" wrapText="1"/>
    </xf>
    <xf numFmtId="0" fontId="17" fillId="0" borderId="1" xfId="0" applyFont="1" applyFill="1" applyBorder="1" applyAlignment="1">
      <alignment wrapText="1"/>
    </xf>
    <xf numFmtId="0" fontId="23" fillId="0" borderId="1" xfId="0" applyFont="1" applyFill="1" applyBorder="1" applyAlignment="1">
      <alignment wrapText="1"/>
    </xf>
    <xf numFmtId="0" fontId="18" fillId="0" borderId="1" xfId="0" applyFont="1" applyFill="1" applyBorder="1" applyAlignment="1">
      <alignment wrapText="1"/>
    </xf>
    <xf numFmtId="0" fontId="11" fillId="0" borderId="1" xfId="0" applyFont="1" applyFill="1" applyBorder="1" applyAlignment="1">
      <alignment horizontal="center"/>
    </xf>
    <xf numFmtId="0" fontId="24" fillId="0" borderId="1" xfId="0" applyFont="1" applyFill="1" applyBorder="1" applyAlignment="1">
      <alignment wrapText="1"/>
    </xf>
    <xf numFmtId="0" fontId="21" fillId="0" borderId="1" xfId="0" applyNumberFormat="1" applyFont="1" applyFill="1" applyBorder="1" applyAlignment="1">
      <alignment wrapText="1"/>
    </xf>
    <xf numFmtId="0" fontId="20" fillId="0" borderId="1" xfId="0" applyFont="1" applyFill="1" applyBorder="1" applyAlignment="1">
      <alignment wrapText="1"/>
    </xf>
    <xf numFmtId="0" fontId="21" fillId="0" borderId="1" xfId="0" quotePrefix="1" applyFont="1" applyFill="1" applyBorder="1" applyAlignment="1">
      <alignment horizontal="center"/>
    </xf>
    <xf numFmtId="0" fontId="17" fillId="0" borderId="1" xfId="0" quotePrefix="1" applyFont="1" applyFill="1" applyBorder="1" applyAlignment="1">
      <alignment horizontal="center"/>
    </xf>
    <xf numFmtId="0" fontId="20" fillId="0" borderId="1" xfId="0" applyNumberFormat="1" applyFont="1" applyFill="1" applyBorder="1" applyAlignment="1">
      <alignment horizontal="left" wrapText="1"/>
    </xf>
    <xf numFmtId="0" fontId="16" fillId="0" borderId="1" xfId="0" applyFont="1" applyFill="1" applyBorder="1" applyAlignment="1">
      <alignment wrapText="1"/>
    </xf>
    <xf numFmtId="0" fontId="19" fillId="0" borderId="1" xfId="0" applyFont="1" applyFill="1" applyBorder="1" applyAlignment="1">
      <alignment wrapText="1"/>
    </xf>
    <xf numFmtId="0" fontId="27" fillId="0" borderId="1" xfId="0" applyNumberFormat="1" applyFont="1" applyFill="1" applyBorder="1" applyAlignment="1">
      <alignment wrapText="1"/>
    </xf>
    <xf numFmtId="49" fontId="19" fillId="0" borderId="1" xfId="0" applyNumberFormat="1" applyFont="1" applyFill="1" applyBorder="1" applyAlignment="1">
      <alignment horizontal="center" wrapText="1"/>
    </xf>
    <xf numFmtId="0" fontId="5" fillId="0" borderId="1" xfId="0" applyFont="1" applyFill="1" applyBorder="1" applyAlignment="1">
      <alignment horizontal="left" vertical="top" wrapText="1"/>
    </xf>
    <xf numFmtId="0" fontId="28" fillId="0" borderId="1" xfId="0" applyFont="1" applyFill="1" applyBorder="1" applyAlignment="1">
      <alignment wrapText="1"/>
    </xf>
    <xf numFmtId="0" fontId="29" fillId="0" borderId="1" xfId="0" applyFont="1" applyFill="1" applyBorder="1" applyAlignment="1">
      <alignment horizontal="center"/>
    </xf>
    <xf numFmtId="49" fontId="30" fillId="0" borderId="1" xfId="0" applyNumberFormat="1" applyFont="1" applyFill="1" applyBorder="1" applyAlignment="1">
      <alignment horizontal="center" wrapText="1"/>
    </xf>
    <xf numFmtId="164" fontId="29" fillId="0" borderId="1" xfId="4" applyFont="1" applyFill="1" applyBorder="1" applyAlignment="1">
      <alignment horizontal="right" vertical="center" wrapText="1"/>
    </xf>
    <xf numFmtId="0" fontId="11" fillId="0" borderId="1" xfId="0" applyFont="1" applyFill="1" applyBorder="1" applyAlignment="1"/>
    <xf numFmtId="0" fontId="12" fillId="0" borderId="1" xfId="0" applyFont="1" applyFill="1" applyBorder="1" applyAlignment="1">
      <alignment wrapText="1"/>
    </xf>
    <xf numFmtId="49" fontId="31" fillId="0" borderId="1" xfId="0" applyNumberFormat="1" applyFont="1" applyFill="1" applyBorder="1" applyAlignment="1">
      <alignment horizontal="center" wrapText="1"/>
    </xf>
    <xf numFmtId="164" fontId="31" fillId="0" borderId="1" xfId="4" applyFont="1" applyFill="1" applyBorder="1" applyAlignment="1">
      <alignment horizontal="right" vertical="center" wrapText="1"/>
    </xf>
    <xf numFmtId="49" fontId="16" fillId="0" borderId="1" xfId="0" applyNumberFormat="1" applyFont="1" applyFill="1" applyBorder="1" applyAlignment="1">
      <alignment horizontal="center" wrapText="1"/>
    </xf>
    <xf numFmtId="164" fontId="23" fillId="0" borderId="1" xfId="4" applyFont="1" applyFill="1" applyBorder="1" applyAlignment="1">
      <alignment horizontal="right" vertical="center" wrapText="1"/>
    </xf>
    <xf numFmtId="164" fontId="20" fillId="0" borderId="2" xfId="4" applyFont="1" applyFill="1" applyBorder="1" applyAlignment="1">
      <alignment horizontal="right" vertical="center" wrapText="1"/>
    </xf>
    <xf numFmtId="0" fontId="26" fillId="0" borderId="0" xfId="0" applyFont="1" applyFill="1"/>
    <xf numFmtId="0" fontId="31" fillId="0" borderId="1" xfId="0" applyFont="1" applyFill="1" applyBorder="1" applyAlignment="1">
      <alignment wrapText="1"/>
    </xf>
    <xf numFmtId="0" fontId="31" fillId="0" borderId="1" xfId="0" applyFont="1" applyFill="1" applyBorder="1" applyAlignment="1">
      <alignment horizontal="center"/>
    </xf>
    <xf numFmtId="0" fontId="31" fillId="0" borderId="1" xfId="0" quotePrefix="1" applyFont="1" applyFill="1" applyBorder="1" applyAlignment="1">
      <alignment horizontal="center"/>
    </xf>
    <xf numFmtId="0" fontId="20" fillId="0" borderId="1" xfId="0" applyFont="1" applyFill="1" applyBorder="1" applyAlignment="1">
      <alignment horizontal="center"/>
    </xf>
    <xf numFmtId="0" fontId="18" fillId="0" borderId="1" xfId="0" applyFont="1" applyFill="1" applyBorder="1" applyAlignment="1">
      <alignment horizontal="center"/>
    </xf>
    <xf numFmtId="164" fontId="16" fillId="0" borderId="1" xfId="4" applyFont="1" applyFill="1" applyBorder="1" applyAlignment="1">
      <alignment horizontal="right" vertical="center" wrapText="1"/>
    </xf>
    <xf numFmtId="0" fontId="16" fillId="0" borderId="1" xfId="0" applyNumberFormat="1" applyFont="1" applyFill="1" applyBorder="1" applyAlignment="1">
      <alignment wrapText="1"/>
    </xf>
    <xf numFmtId="49" fontId="15" fillId="0" borderId="1" xfId="0" applyNumberFormat="1" applyFont="1" applyFill="1" applyBorder="1" applyAlignment="1">
      <alignment horizontal="center" wrapText="1"/>
    </xf>
    <xf numFmtId="0" fontId="18" fillId="0" borderId="1" xfId="0" applyNumberFormat="1" applyFont="1" applyFill="1" applyBorder="1" applyAlignment="1">
      <alignment wrapText="1"/>
    </xf>
    <xf numFmtId="0" fontId="32" fillId="0" borderId="0" xfId="0" applyFont="1" applyFill="1"/>
    <xf numFmtId="49" fontId="16" fillId="0" borderId="1" xfId="0" quotePrefix="1" applyNumberFormat="1" applyFont="1" applyFill="1" applyBorder="1" applyAlignment="1">
      <alignment horizontal="center"/>
    </xf>
    <xf numFmtId="49" fontId="23" fillId="0" borderId="1" xfId="0" quotePrefix="1" applyNumberFormat="1" applyFont="1" applyFill="1" applyBorder="1" applyAlignment="1">
      <alignment horizontal="center"/>
    </xf>
    <xf numFmtId="49" fontId="21" fillId="0" borderId="1" xfId="0" quotePrefix="1" applyNumberFormat="1" applyFont="1" applyFill="1" applyBorder="1" applyAlignment="1">
      <alignment horizontal="center"/>
    </xf>
    <xf numFmtId="0" fontId="21" fillId="0" borderId="1" xfId="0" applyFont="1" applyFill="1" applyBorder="1" applyAlignment="1">
      <alignment horizontal="left" vertical="top" wrapText="1"/>
    </xf>
    <xf numFmtId="49" fontId="21" fillId="0" borderId="1" xfId="0" applyNumberFormat="1" applyFont="1" applyFill="1" applyBorder="1" applyAlignment="1">
      <alignment horizontal="center"/>
    </xf>
    <xf numFmtId="0" fontId="6" fillId="0" borderId="1" xfId="0" applyFont="1" applyFill="1" applyBorder="1" applyAlignment="1">
      <alignment wrapText="1"/>
    </xf>
    <xf numFmtId="49" fontId="6" fillId="0" borderId="1" xfId="0" applyNumberFormat="1" applyFont="1" applyFill="1" applyBorder="1" applyAlignment="1">
      <alignment horizontal="center" wrapText="1"/>
    </xf>
    <xf numFmtId="164" fontId="6" fillId="0" borderId="1" xfId="4" applyFont="1" applyFill="1" applyBorder="1" applyAlignment="1">
      <alignment horizontal="right" vertical="center" wrapText="1"/>
    </xf>
    <xf numFmtId="164" fontId="18" fillId="0" borderId="2" xfId="4" applyFont="1" applyFill="1" applyBorder="1" applyAlignment="1">
      <alignment horizontal="right" vertical="center" wrapText="1"/>
    </xf>
    <xf numFmtId="164" fontId="21" fillId="0" borderId="2" xfId="4" applyFont="1" applyFill="1" applyBorder="1" applyAlignment="1">
      <alignment horizontal="right" vertical="center" wrapText="1"/>
    </xf>
    <xf numFmtId="49" fontId="33" fillId="0" borderId="1" xfId="0" applyNumberFormat="1" applyFont="1" applyFill="1" applyBorder="1" applyAlignment="1">
      <alignment horizontal="center" wrapText="1"/>
    </xf>
    <xf numFmtId="49" fontId="34" fillId="0" borderId="1" xfId="0" applyNumberFormat="1" applyFont="1" applyFill="1" applyBorder="1" applyAlignment="1">
      <alignment horizontal="center" wrapText="1"/>
    </xf>
    <xf numFmtId="164" fontId="35" fillId="0" borderId="1" xfId="4" applyFont="1" applyFill="1" applyBorder="1" applyAlignment="1">
      <alignment horizontal="right" vertical="center" wrapText="1"/>
    </xf>
    <xf numFmtId="164" fontId="33" fillId="0" borderId="1" xfId="4" applyFont="1" applyFill="1" applyBorder="1" applyAlignment="1">
      <alignment horizontal="right" vertical="center" wrapText="1"/>
    </xf>
    <xf numFmtId="164" fontId="34" fillId="0" borderId="1" xfId="4" applyFont="1" applyFill="1" applyBorder="1" applyAlignment="1">
      <alignment horizontal="right" vertical="center" wrapText="1"/>
    </xf>
    <xf numFmtId="49" fontId="35" fillId="0" borderId="1" xfId="0" applyNumberFormat="1" applyFont="1" applyFill="1" applyBorder="1" applyAlignment="1">
      <alignment horizontal="center" wrapText="1"/>
    </xf>
    <xf numFmtId="4" fontId="5" fillId="0" borderId="1" xfId="0" applyNumberFormat="1" applyFont="1" applyFill="1" applyBorder="1" applyAlignment="1">
      <alignment wrapText="1"/>
    </xf>
    <xf numFmtId="0" fontId="36" fillId="0" borderId="0" xfId="0" applyFont="1" applyFill="1"/>
    <xf numFmtId="4" fontId="37" fillId="0" borderId="1" xfId="0" applyNumberFormat="1" applyFont="1" applyFill="1" applyBorder="1"/>
    <xf numFmtId="4" fontId="19" fillId="0" borderId="1" xfId="0" applyNumberFormat="1" applyFont="1" applyFill="1" applyBorder="1"/>
    <xf numFmtId="3" fontId="5" fillId="0" borderId="1" xfId="0" applyNumberFormat="1" applyFont="1" applyFill="1" applyBorder="1" applyAlignment="1">
      <alignment horizontal="center"/>
    </xf>
    <xf numFmtId="0" fontId="33" fillId="0" borderId="1" xfId="0" applyFont="1" applyFill="1" applyBorder="1" applyAlignment="1">
      <alignment wrapText="1"/>
    </xf>
    <xf numFmtId="0" fontId="20" fillId="0" borderId="1" xfId="0" applyFont="1" applyFill="1" applyBorder="1" applyAlignment="1">
      <alignment horizontal="center" wrapText="1"/>
    </xf>
    <xf numFmtId="0" fontId="33" fillId="0" borderId="1" xfId="0" applyFont="1" applyFill="1" applyBorder="1" applyAlignment="1">
      <alignment horizontal="left" wrapText="1"/>
    </xf>
    <xf numFmtId="0" fontId="20"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6" fillId="0" borderId="1" xfId="0" applyFont="1" applyFill="1" applyBorder="1" applyAlignment="1">
      <alignment horizontal="left" wrapText="1"/>
    </xf>
    <xf numFmtId="0" fontId="16" fillId="0" borderId="1" xfId="0" applyFont="1" applyFill="1" applyBorder="1" applyAlignment="1">
      <alignment horizontal="center" wrapText="1"/>
    </xf>
    <xf numFmtId="0" fontId="18" fillId="0" borderId="1" xfId="0" applyFont="1" applyFill="1" applyBorder="1" applyAlignment="1">
      <alignment horizontal="center" wrapText="1"/>
    </xf>
    <xf numFmtId="0" fontId="19" fillId="0" borderId="1" xfId="0" applyFont="1" applyFill="1" applyBorder="1" applyAlignment="1">
      <alignment horizontal="left" vertical="top" wrapText="1"/>
    </xf>
    <xf numFmtId="0" fontId="5" fillId="0" borderId="1" xfId="0" applyFont="1" applyFill="1" applyBorder="1" applyAlignment="1">
      <alignment horizontal="center" wrapText="1"/>
    </xf>
    <xf numFmtId="0" fontId="19" fillId="0" borderId="1" xfId="0" applyFont="1" applyFill="1" applyBorder="1" applyAlignment="1">
      <alignment horizontal="center" wrapText="1"/>
    </xf>
    <xf numFmtId="4" fontId="33" fillId="0" borderId="1" xfId="0" applyNumberFormat="1" applyFont="1" applyFill="1" applyBorder="1" applyAlignment="1">
      <alignment horizontal="center" wrapText="1"/>
    </xf>
    <xf numFmtId="0" fontId="25" fillId="0" borderId="1" xfId="0" applyFont="1" applyFill="1" applyBorder="1" applyAlignment="1">
      <alignment vertical="justify"/>
    </xf>
    <xf numFmtId="0" fontId="23" fillId="0" borderId="1" xfId="0" applyFont="1" applyFill="1" applyBorder="1" applyAlignment="1">
      <alignment horizontal="center" wrapText="1"/>
    </xf>
    <xf numFmtId="0" fontId="11" fillId="0" borderId="1" xfId="0" applyNumberFormat="1" applyFont="1" applyFill="1" applyBorder="1" applyAlignment="1">
      <alignment horizontal="left" vertical="top" wrapText="1"/>
    </xf>
    <xf numFmtId="0" fontId="19" fillId="0" borderId="1" xfId="0" applyNumberFormat="1" applyFont="1" applyFill="1" applyBorder="1" applyAlignment="1">
      <alignment horizontal="left" vertical="top" wrapText="1"/>
    </xf>
    <xf numFmtId="49" fontId="20" fillId="0" borderId="1" xfId="0" applyNumberFormat="1" applyFont="1" applyFill="1" applyBorder="1" applyAlignment="1">
      <alignment horizontal="center"/>
    </xf>
    <xf numFmtId="0" fontId="12" fillId="0" borderId="1" xfId="0" applyFont="1" applyFill="1" applyBorder="1" applyAlignment="1">
      <alignment horizontal="left" wrapText="1"/>
    </xf>
    <xf numFmtId="0" fontId="38" fillId="0" borderId="1" xfId="0" applyFont="1" applyFill="1" applyBorder="1" applyAlignment="1">
      <alignment horizontal="left" wrapText="1"/>
    </xf>
    <xf numFmtId="0" fontId="15" fillId="0" borderId="1" xfId="0" applyFont="1" applyFill="1" applyBorder="1" applyAlignment="1">
      <alignment horizontal="left"/>
    </xf>
    <xf numFmtId="0" fontId="15" fillId="0" borderId="0" xfId="0" applyFont="1" applyFill="1" applyBorder="1" applyAlignment="1">
      <alignment horizontal="left"/>
    </xf>
    <xf numFmtId="49" fontId="20" fillId="0" borderId="0" xfId="0" applyNumberFormat="1" applyFont="1" applyFill="1" applyBorder="1" applyAlignment="1">
      <alignment horizontal="center" wrapText="1"/>
    </xf>
    <xf numFmtId="49" fontId="21" fillId="0" borderId="0" xfId="0" applyNumberFormat="1" applyFont="1" applyFill="1" applyBorder="1" applyAlignment="1">
      <alignment horizontal="center"/>
    </xf>
    <xf numFmtId="164" fontId="33" fillId="0" borderId="0" xfId="4" applyFont="1" applyFill="1" applyBorder="1" applyAlignment="1">
      <alignment horizontal="right" vertical="center" wrapText="1"/>
    </xf>
    <xf numFmtId="0" fontId="39" fillId="0" borderId="0" xfId="0" applyFont="1" applyFill="1" applyAlignment="1"/>
    <xf numFmtId="49" fontId="39" fillId="0" borderId="0" xfId="0" applyNumberFormat="1" applyFont="1" applyFill="1" applyAlignment="1"/>
    <xf numFmtId="49" fontId="35" fillId="0" borderId="0" xfId="0" applyNumberFormat="1" applyFont="1" applyFill="1" applyAlignment="1"/>
    <xf numFmtId="164" fontId="35" fillId="0" borderId="0" xfId="4" applyFont="1" applyFill="1" applyAlignment="1">
      <alignment horizontal="right" vertical="center" wrapText="1"/>
    </xf>
    <xf numFmtId="49" fontId="4" fillId="0" borderId="0" xfId="0" applyNumberFormat="1" applyFont="1" applyFill="1" applyAlignment="1">
      <alignment horizontal="center"/>
    </xf>
    <xf numFmtId="49" fontId="40" fillId="0" borderId="0" xfId="0" applyNumberFormat="1" applyFont="1" applyFill="1" applyAlignment="1">
      <alignment horizontal="center"/>
    </xf>
    <xf numFmtId="164" fontId="40" fillId="0" borderId="0" xfId="4" applyFont="1" applyFill="1" applyAlignment="1">
      <alignment horizontal="right" vertical="center" wrapText="1"/>
    </xf>
    <xf numFmtId="49" fontId="33" fillId="0" borderId="0" xfId="0" applyNumberFormat="1" applyFont="1" applyFill="1" applyAlignment="1">
      <alignment horizontal="center"/>
    </xf>
    <xf numFmtId="164" fontId="33" fillId="0" borderId="0" xfId="4" applyFont="1" applyFill="1" applyAlignment="1">
      <alignment horizontal="right" vertical="center" wrapText="1"/>
    </xf>
    <xf numFmtId="49" fontId="13" fillId="0" borderId="0" xfId="0" applyNumberFormat="1" applyFont="1" applyFill="1" applyAlignment="1">
      <alignment horizontal="center"/>
    </xf>
    <xf numFmtId="164" fontId="13" fillId="0" borderId="0" xfId="4" applyFont="1" applyFill="1" applyAlignment="1">
      <alignment horizontal="right" vertical="center" wrapText="1"/>
    </xf>
    <xf numFmtId="0" fontId="11" fillId="0" borderId="0" xfId="0" applyFont="1" applyFill="1"/>
    <xf numFmtId="0" fontId="19" fillId="0" borderId="1" xfId="0" quotePrefix="1" applyFont="1" applyFill="1" applyBorder="1" applyAlignment="1">
      <alignment horizontal="center"/>
    </xf>
    <xf numFmtId="164" fontId="5" fillId="0" borderId="1" xfId="0" applyNumberFormat="1" applyFont="1" applyFill="1" applyBorder="1" applyAlignment="1">
      <alignment horizontal="right" wrapText="1"/>
    </xf>
    <xf numFmtId="0" fontId="11" fillId="0" borderId="1" xfId="0" quotePrefix="1" applyFont="1" applyFill="1" applyBorder="1" applyAlignment="1">
      <alignment horizontal="center"/>
    </xf>
    <xf numFmtId="0" fontId="19" fillId="0" borderId="1" xfId="1" applyFont="1" applyFill="1" applyBorder="1" applyAlignment="1">
      <alignment horizontal="left" vertical="center" wrapText="1"/>
    </xf>
    <xf numFmtId="164" fontId="20" fillId="0" borderId="1" xfId="4" applyFont="1" applyFill="1" applyBorder="1" applyAlignment="1">
      <alignment horizontal="right" wrapText="1"/>
    </xf>
    <xf numFmtId="49" fontId="33" fillId="0" borderId="1"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0" fontId="5" fillId="0" borderId="1" xfId="0" applyFont="1" applyFill="1" applyBorder="1" applyAlignment="1">
      <alignment wrapText="1"/>
    </xf>
    <xf numFmtId="0" fontId="5" fillId="0" borderId="1" xfId="0" applyNumberFormat="1" applyFont="1" applyFill="1" applyBorder="1" applyAlignment="1">
      <alignment horizontal="left" wrapText="1"/>
    </xf>
    <xf numFmtId="0" fontId="33" fillId="0" borderId="1" xfId="0" applyFont="1" applyFill="1" applyBorder="1" applyAlignment="1">
      <alignment vertical="center" wrapText="1"/>
    </xf>
    <xf numFmtId="0" fontId="4" fillId="0" borderId="0" xfId="0" applyFont="1" applyFill="1" applyAlignment="1">
      <alignment vertical="center"/>
    </xf>
    <xf numFmtId="49" fontId="5" fillId="0" borderId="1" xfId="0" applyNumberFormat="1" applyFont="1" applyFill="1" applyBorder="1" applyAlignment="1">
      <alignment horizontal="center" wrapText="1"/>
    </xf>
    <xf numFmtId="164" fontId="5" fillId="0" borderId="2" xfId="4" applyNumberFormat="1" applyFont="1" applyFill="1" applyBorder="1" applyAlignment="1">
      <alignment horizontal="right" wrapText="1"/>
    </xf>
    <xf numFmtId="164" fontId="18" fillId="0" borderId="1" xfId="4" applyFont="1" applyFill="1" applyBorder="1" applyAlignment="1">
      <alignment horizontal="right" wrapText="1"/>
    </xf>
    <xf numFmtId="164" fontId="5" fillId="0" borderId="1" xfId="4" applyNumberFormat="1" applyFont="1" applyFill="1" applyBorder="1" applyAlignment="1">
      <alignment horizontal="right" vertical="center" wrapText="1"/>
    </xf>
    <xf numFmtId="49" fontId="5" fillId="0" borderId="0" xfId="0" applyNumberFormat="1" applyFont="1" applyFill="1" applyAlignment="1">
      <alignment horizontal="right"/>
    </xf>
    <xf numFmtId="0" fontId="6" fillId="0" borderId="0" xfId="0" applyFont="1" applyFill="1" applyAlignment="1">
      <alignment horizontal="center" wrapText="1"/>
    </xf>
  </cellXfs>
  <cellStyles count="7">
    <cellStyle name="Обычный" xfId="0" builtinId="0"/>
    <cellStyle name="Обычный 2" xfId="1"/>
    <cellStyle name="Обычный 3" xfId="2"/>
    <cellStyle name="Обычный 4" xfId="5"/>
    <cellStyle name="Обычный 5" xfId="3"/>
    <cellStyle name="Финансовый" xfId="4" builtinId="3"/>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U1394"/>
  <sheetViews>
    <sheetView tabSelected="1" view="pageBreakPreview" zoomScale="80" zoomScaleNormal="90" zoomScaleSheetLayoutView="80" workbookViewId="0">
      <pane ySplit="4" topLeftCell="A347" activePane="bottomLeft" state="frozen"/>
      <selection pane="bottomLeft" activeCell="E361" sqref="E361"/>
    </sheetView>
  </sheetViews>
  <sheetFormatPr defaultColWidth="8.85546875" defaultRowHeight="12.75" x14ac:dyDescent="0.2"/>
  <cols>
    <col min="1" max="1" width="97.5703125" style="1" customWidth="1"/>
    <col min="2" max="2" width="21.42578125" style="152" customWidth="1"/>
    <col min="3" max="3" width="5.5703125" style="153" bestFit="1" customWidth="1"/>
    <col min="4" max="4" width="19" style="154" customWidth="1"/>
    <col min="5" max="16384" width="8.85546875" style="2"/>
  </cols>
  <sheetData>
    <row r="1" spans="1:4" ht="15.75" x14ac:dyDescent="0.25">
      <c r="B1" s="176" t="s">
        <v>822</v>
      </c>
      <c r="C1" s="176"/>
      <c r="D1" s="176"/>
    </row>
    <row r="2" spans="1:4" ht="65.25" customHeight="1" x14ac:dyDescent="0.25">
      <c r="A2" s="177" t="s">
        <v>433</v>
      </c>
      <c r="B2" s="177"/>
      <c r="C2" s="177"/>
      <c r="D2" s="177"/>
    </row>
    <row r="3" spans="1:4" ht="13.5" x14ac:dyDescent="0.2">
      <c r="A3" s="3"/>
      <c r="B3" s="4"/>
      <c r="C3" s="5"/>
      <c r="D3" s="6"/>
    </row>
    <row r="4" spans="1:4" ht="28.5" x14ac:dyDescent="0.2">
      <c r="A4" s="7" t="s">
        <v>9</v>
      </c>
      <c r="B4" s="8" t="s">
        <v>10</v>
      </c>
      <c r="C4" s="8" t="s">
        <v>11</v>
      </c>
      <c r="D4" s="9" t="s">
        <v>42</v>
      </c>
    </row>
    <row r="5" spans="1:4" s="14" customFormat="1" ht="37.5" x14ac:dyDescent="0.3">
      <c r="A5" s="10" t="s">
        <v>499</v>
      </c>
      <c r="B5" s="11" t="s">
        <v>282</v>
      </c>
      <c r="C5" s="12"/>
      <c r="D5" s="13">
        <f>D6+D103+D187+D248</f>
        <v>5603815.3699999992</v>
      </c>
    </row>
    <row r="6" spans="1:4" s="14" customFormat="1" ht="15.75" x14ac:dyDescent="0.25">
      <c r="A6" s="15" t="s">
        <v>6</v>
      </c>
      <c r="B6" s="16" t="s">
        <v>283</v>
      </c>
      <c r="C6" s="17"/>
      <c r="D6" s="18">
        <f>D7+D37+D95</f>
        <v>2776251</v>
      </c>
    </row>
    <row r="7" spans="1:4" s="14" customFormat="1" ht="31.5" x14ac:dyDescent="0.25">
      <c r="A7" s="15" t="s">
        <v>306</v>
      </c>
      <c r="B7" s="16" t="s">
        <v>284</v>
      </c>
      <c r="C7" s="17"/>
      <c r="D7" s="18">
        <f>D8+D20</f>
        <v>1004782</v>
      </c>
    </row>
    <row r="8" spans="1:4" s="14" customFormat="1" ht="15.75" x14ac:dyDescent="0.25">
      <c r="A8" s="19" t="s">
        <v>661</v>
      </c>
      <c r="B8" s="20" t="s">
        <v>662</v>
      </c>
      <c r="C8" s="21"/>
      <c r="D8" s="22">
        <f>D9+D16</f>
        <v>31908</v>
      </c>
    </row>
    <row r="9" spans="1:4" s="14" customFormat="1" ht="31.5" x14ac:dyDescent="0.25">
      <c r="A9" s="23" t="s">
        <v>395</v>
      </c>
      <c r="B9" s="24" t="s">
        <v>285</v>
      </c>
      <c r="C9" s="25"/>
      <c r="D9" s="26">
        <f>D10+D13</f>
        <v>29494</v>
      </c>
    </row>
    <row r="10" spans="1:4" s="14" customFormat="1" ht="15.75" x14ac:dyDescent="0.25">
      <c r="A10" s="27" t="s">
        <v>22</v>
      </c>
      <c r="B10" s="28" t="s">
        <v>285</v>
      </c>
      <c r="C10" s="29" t="s">
        <v>15</v>
      </c>
      <c r="D10" s="30">
        <f>D11</f>
        <v>294</v>
      </c>
    </row>
    <row r="11" spans="1:4" s="14" customFormat="1" ht="15.75" x14ac:dyDescent="0.25">
      <c r="A11" s="27" t="s">
        <v>17</v>
      </c>
      <c r="B11" s="28" t="s">
        <v>285</v>
      </c>
      <c r="C11" s="29" t="s">
        <v>16</v>
      </c>
      <c r="D11" s="30">
        <f>D12</f>
        <v>294</v>
      </c>
    </row>
    <row r="12" spans="1:4" s="14" customFormat="1" ht="31.5" x14ac:dyDescent="0.25">
      <c r="A12" s="31" t="s">
        <v>81</v>
      </c>
      <c r="B12" s="28" t="s">
        <v>285</v>
      </c>
      <c r="C12" s="25" t="s">
        <v>82</v>
      </c>
      <c r="D12" s="30">
        <f>200+94</f>
        <v>294</v>
      </c>
    </row>
    <row r="13" spans="1:4" s="14" customFormat="1" ht="15.75" x14ac:dyDescent="0.25">
      <c r="A13" s="31" t="s">
        <v>23</v>
      </c>
      <c r="B13" s="28" t="s">
        <v>285</v>
      </c>
      <c r="C13" s="32">
        <v>300</v>
      </c>
      <c r="D13" s="33">
        <f>D14</f>
        <v>29200</v>
      </c>
    </row>
    <row r="14" spans="1:4" s="14" customFormat="1" ht="15.75" x14ac:dyDescent="0.25">
      <c r="A14" s="34" t="s">
        <v>40</v>
      </c>
      <c r="B14" s="28" t="s">
        <v>285</v>
      </c>
      <c r="C14" s="32">
        <v>310</v>
      </c>
      <c r="D14" s="33">
        <f>D15</f>
        <v>29200</v>
      </c>
    </row>
    <row r="15" spans="1:4" s="14" customFormat="1" ht="31.5" x14ac:dyDescent="0.25">
      <c r="A15" s="34" t="s">
        <v>154</v>
      </c>
      <c r="B15" s="28" t="s">
        <v>285</v>
      </c>
      <c r="C15" s="32">
        <v>313</v>
      </c>
      <c r="D15" s="33">
        <f>19800+9400</f>
        <v>29200</v>
      </c>
    </row>
    <row r="16" spans="1:4" s="14" customFormat="1" ht="31.5" x14ac:dyDescent="0.25">
      <c r="A16" s="23" t="s">
        <v>305</v>
      </c>
      <c r="B16" s="24" t="s">
        <v>399</v>
      </c>
      <c r="C16" s="35"/>
      <c r="D16" s="26">
        <f>D17</f>
        <v>2414</v>
      </c>
    </row>
    <row r="17" spans="1:4" s="14" customFormat="1" ht="31.5" x14ac:dyDescent="0.25">
      <c r="A17" s="34" t="s">
        <v>18</v>
      </c>
      <c r="B17" s="28" t="s">
        <v>399</v>
      </c>
      <c r="C17" s="32">
        <v>600</v>
      </c>
      <c r="D17" s="33">
        <f>D18</f>
        <v>2414</v>
      </c>
    </row>
    <row r="18" spans="1:4" s="14" customFormat="1" ht="31.5" x14ac:dyDescent="0.25">
      <c r="A18" s="34" t="s">
        <v>28</v>
      </c>
      <c r="B18" s="28" t="s">
        <v>399</v>
      </c>
      <c r="C18" s="32">
        <v>630</v>
      </c>
      <c r="D18" s="33">
        <f>D19</f>
        <v>2414</v>
      </c>
    </row>
    <row r="19" spans="1:4" s="14" customFormat="1" ht="31.5" x14ac:dyDescent="0.25">
      <c r="A19" s="34" t="s">
        <v>667</v>
      </c>
      <c r="B19" s="28" t="s">
        <v>399</v>
      </c>
      <c r="C19" s="32">
        <v>634</v>
      </c>
      <c r="D19" s="33">
        <v>2414</v>
      </c>
    </row>
    <row r="20" spans="1:4" s="14" customFormat="1" ht="31.5" x14ac:dyDescent="0.25">
      <c r="A20" s="36" t="s">
        <v>427</v>
      </c>
      <c r="B20" s="37" t="s">
        <v>286</v>
      </c>
      <c r="C20" s="25"/>
      <c r="D20" s="26">
        <f>D21+D25+D29+D33</f>
        <v>972874</v>
      </c>
    </row>
    <row r="21" spans="1:4" s="14" customFormat="1" ht="15.75" x14ac:dyDescent="0.25">
      <c r="A21" s="38" t="s">
        <v>151</v>
      </c>
      <c r="B21" s="37" t="s">
        <v>287</v>
      </c>
      <c r="C21" s="35"/>
      <c r="D21" s="26">
        <f>D22</f>
        <v>314834</v>
      </c>
    </row>
    <row r="22" spans="1:4" s="14" customFormat="1" ht="15.75" x14ac:dyDescent="0.25">
      <c r="A22" s="39" t="s">
        <v>412</v>
      </c>
      <c r="B22" s="40" t="s">
        <v>287</v>
      </c>
      <c r="C22" s="29" t="s">
        <v>37</v>
      </c>
      <c r="D22" s="33">
        <f>D23</f>
        <v>314834</v>
      </c>
    </row>
    <row r="23" spans="1:4" s="14" customFormat="1" ht="15.75" x14ac:dyDescent="0.25">
      <c r="A23" s="34" t="s">
        <v>36</v>
      </c>
      <c r="B23" s="40" t="s">
        <v>287</v>
      </c>
      <c r="C23" s="29">
        <v>410</v>
      </c>
      <c r="D23" s="33">
        <f>D24</f>
        <v>314834</v>
      </c>
    </row>
    <row r="24" spans="1:4" s="14" customFormat="1" ht="31.5" x14ac:dyDescent="0.25">
      <c r="A24" s="34" t="s">
        <v>100</v>
      </c>
      <c r="B24" s="40" t="s">
        <v>287</v>
      </c>
      <c r="C24" s="29" t="s">
        <v>101</v>
      </c>
      <c r="D24" s="33">
        <f>305319+13039-2849-675</f>
        <v>314834</v>
      </c>
    </row>
    <row r="25" spans="1:4" s="14" customFormat="1" ht="15.75" x14ac:dyDescent="0.25">
      <c r="A25" s="38" t="s">
        <v>150</v>
      </c>
      <c r="B25" s="37" t="s">
        <v>288</v>
      </c>
      <c r="C25" s="35"/>
      <c r="D25" s="26">
        <f>D26</f>
        <v>268752</v>
      </c>
    </row>
    <row r="26" spans="1:4" s="14" customFormat="1" ht="15.75" x14ac:dyDescent="0.25">
      <c r="A26" s="39" t="s">
        <v>412</v>
      </c>
      <c r="B26" s="40" t="s">
        <v>288</v>
      </c>
      <c r="C26" s="29" t="s">
        <v>37</v>
      </c>
      <c r="D26" s="33">
        <f>D27</f>
        <v>268752</v>
      </c>
    </row>
    <row r="27" spans="1:4" s="14" customFormat="1" ht="15.75" x14ac:dyDescent="0.25">
      <c r="A27" s="34" t="s">
        <v>36</v>
      </c>
      <c r="B27" s="40" t="s">
        <v>288</v>
      </c>
      <c r="C27" s="29">
        <v>410</v>
      </c>
      <c r="D27" s="33">
        <f>D28</f>
        <v>268752</v>
      </c>
    </row>
    <row r="28" spans="1:4" s="14" customFormat="1" ht="31.5" x14ac:dyDescent="0.25">
      <c r="A28" s="34" t="s">
        <v>100</v>
      </c>
      <c r="B28" s="40" t="s">
        <v>288</v>
      </c>
      <c r="C28" s="29" t="s">
        <v>101</v>
      </c>
      <c r="D28" s="33">
        <f>270582+15170-17000</f>
        <v>268752</v>
      </c>
    </row>
    <row r="29" spans="1:4" s="14" customFormat="1" ht="15.75" x14ac:dyDescent="0.25">
      <c r="A29" s="38" t="s">
        <v>152</v>
      </c>
      <c r="B29" s="37" t="s">
        <v>289</v>
      </c>
      <c r="C29" s="35"/>
      <c r="D29" s="26">
        <f>D30</f>
        <v>236983</v>
      </c>
    </row>
    <row r="30" spans="1:4" s="14" customFormat="1" ht="15.75" x14ac:dyDescent="0.25">
      <c r="A30" s="39" t="s">
        <v>412</v>
      </c>
      <c r="B30" s="40" t="s">
        <v>289</v>
      </c>
      <c r="C30" s="29" t="s">
        <v>37</v>
      </c>
      <c r="D30" s="33">
        <f>D31</f>
        <v>236983</v>
      </c>
    </row>
    <row r="31" spans="1:4" s="14" customFormat="1" ht="15.75" x14ac:dyDescent="0.25">
      <c r="A31" s="34" t="s">
        <v>36</v>
      </c>
      <c r="B31" s="40" t="s">
        <v>289</v>
      </c>
      <c r="C31" s="29">
        <v>410</v>
      </c>
      <c r="D31" s="33">
        <f>D32</f>
        <v>236983</v>
      </c>
    </row>
    <row r="32" spans="1:4" s="14" customFormat="1" ht="31.5" x14ac:dyDescent="0.25">
      <c r="A32" s="34" t="s">
        <v>100</v>
      </c>
      <c r="B32" s="40" t="s">
        <v>289</v>
      </c>
      <c r="C32" s="29" t="s">
        <v>101</v>
      </c>
      <c r="D32" s="33">
        <f>216737+20136+110</f>
        <v>236983</v>
      </c>
    </row>
    <row r="33" spans="1:4" s="14" customFormat="1" ht="31.5" x14ac:dyDescent="0.25">
      <c r="A33" s="36" t="s">
        <v>404</v>
      </c>
      <c r="B33" s="37" t="s">
        <v>290</v>
      </c>
      <c r="C33" s="35"/>
      <c r="D33" s="26">
        <f>D34</f>
        <v>152305</v>
      </c>
    </row>
    <row r="34" spans="1:4" s="14" customFormat="1" ht="15.75" x14ac:dyDescent="0.25">
      <c r="A34" s="39" t="s">
        <v>412</v>
      </c>
      <c r="B34" s="40" t="s">
        <v>290</v>
      </c>
      <c r="C34" s="29" t="s">
        <v>37</v>
      </c>
      <c r="D34" s="33">
        <f>D35</f>
        <v>152305</v>
      </c>
    </row>
    <row r="35" spans="1:4" s="14" customFormat="1" ht="15.75" x14ac:dyDescent="0.25">
      <c r="A35" s="34" t="s">
        <v>36</v>
      </c>
      <c r="B35" s="40" t="s">
        <v>290</v>
      </c>
      <c r="C35" s="29">
        <v>410</v>
      </c>
      <c r="D35" s="33">
        <f>D36</f>
        <v>152305</v>
      </c>
    </row>
    <row r="36" spans="1:4" s="14" customFormat="1" ht="31.5" x14ac:dyDescent="0.25">
      <c r="A36" s="34" t="s">
        <v>100</v>
      </c>
      <c r="B36" s="40" t="s">
        <v>290</v>
      </c>
      <c r="C36" s="29" t="s">
        <v>101</v>
      </c>
      <c r="D36" s="33">
        <f>132380+22366-9000+5884+675</f>
        <v>152305</v>
      </c>
    </row>
    <row r="37" spans="1:4" s="14" customFormat="1" ht="32.25" customHeight="1" x14ac:dyDescent="0.25">
      <c r="A37" s="15" t="s">
        <v>301</v>
      </c>
      <c r="B37" s="16" t="s">
        <v>292</v>
      </c>
      <c r="C37" s="17"/>
      <c r="D37" s="42">
        <f>D38+D42+D46+D50+D54+D60+D64+D57+D68+D72+D76+D87+D91</f>
        <v>1770869</v>
      </c>
    </row>
    <row r="38" spans="1:4" s="14" customFormat="1" ht="31.5" x14ac:dyDescent="0.25">
      <c r="A38" s="43" t="s">
        <v>700</v>
      </c>
      <c r="B38" s="20" t="s">
        <v>716</v>
      </c>
      <c r="C38" s="44"/>
      <c r="D38" s="26">
        <f>D39</f>
        <v>2400</v>
      </c>
    </row>
    <row r="39" spans="1:4" s="14" customFormat="1" ht="31.5" x14ac:dyDescent="0.25">
      <c r="A39" s="45" t="s">
        <v>18</v>
      </c>
      <c r="B39" s="28" t="s">
        <v>716</v>
      </c>
      <c r="C39" s="25" t="s">
        <v>20</v>
      </c>
      <c r="D39" s="30">
        <f>D40</f>
        <v>2400</v>
      </c>
    </row>
    <row r="40" spans="1:4" s="14" customFormat="1" ht="15.75" x14ac:dyDescent="0.25">
      <c r="A40" s="46" t="s">
        <v>25</v>
      </c>
      <c r="B40" s="28" t="s">
        <v>716</v>
      </c>
      <c r="C40" s="25" t="s">
        <v>26</v>
      </c>
      <c r="D40" s="30">
        <f>D41</f>
        <v>2400</v>
      </c>
    </row>
    <row r="41" spans="1:4" s="14" customFormat="1" ht="15.75" x14ac:dyDescent="0.25">
      <c r="A41" s="45" t="s">
        <v>87</v>
      </c>
      <c r="B41" s="28" t="s">
        <v>716</v>
      </c>
      <c r="C41" s="29" t="s">
        <v>88</v>
      </c>
      <c r="D41" s="30">
        <f>2000+400</f>
        <v>2400</v>
      </c>
    </row>
    <row r="42" spans="1:4" s="14" customFormat="1" ht="15.75" x14ac:dyDescent="0.25">
      <c r="A42" s="47" t="s">
        <v>53</v>
      </c>
      <c r="B42" s="24" t="s">
        <v>293</v>
      </c>
      <c r="C42" s="48"/>
      <c r="D42" s="26">
        <f>D43</f>
        <v>4990</v>
      </c>
    </row>
    <row r="43" spans="1:4" s="14" customFormat="1" ht="31.5" x14ac:dyDescent="0.25">
      <c r="A43" s="34" t="s">
        <v>18</v>
      </c>
      <c r="B43" s="28" t="s">
        <v>293</v>
      </c>
      <c r="C43" s="29" t="s">
        <v>20</v>
      </c>
      <c r="D43" s="30">
        <f>D44</f>
        <v>4990</v>
      </c>
    </row>
    <row r="44" spans="1:4" s="14" customFormat="1" ht="15.75" x14ac:dyDescent="0.25">
      <c r="A44" s="27" t="s">
        <v>25</v>
      </c>
      <c r="B44" s="28" t="s">
        <v>293</v>
      </c>
      <c r="C44" s="29" t="s">
        <v>26</v>
      </c>
      <c r="D44" s="30">
        <f>D45</f>
        <v>4990</v>
      </c>
    </row>
    <row r="45" spans="1:4" s="14" customFormat="1" ht="15.75" x14ac:dyDescent="0.25">
      <c r="A45" s="27" t="s">
        <v>87</v>
      </c>
      <c r="B45" s="28" t="s">
        <v>293</v>
      </c>
      <c r="C45" s="29" t="s">
        <v>88</v>
      </c>
      <c r="D45" s="30">
        <v>4990</v>
      </c>
    </row>
    <row r="46" spans="1:4" s="14" customFormat="1" ht="31.5" x14ac:dyDescent="0.25">
      <c r="A46" s="23" t="s">
        <v>98</v>
      </c>
      <c r="B46" s="24" t="s">
        <v>294</v>
      </c>
      <c r="C46" s="35"/>
      <c r="D46" s="49">
        <f>D47</f>
        <v>52345</v>
      </c>
    </row>
    <row r="47" spans="1:4" s="14" customFormat="1" ht="31.5" x14ac:dyDescent="0.25">
      <c r="A47" s="34" t="s">
        <v>18</v>
      </c>
      <c r="B47" s="28" t="s">
        <v>294</v>
      </c>
      <c r="C47" s="29" t="s">
        <v>20</v>
      </c>
      <c r="D47" s="30">
        <f>D48</f>
        <v>52345</v>
      </c>
    </row>
    <row r="48" spans="1:4" s="14" customFormat="1" ht="15.75" x14ac:dyDescent="0.25">
      <c r="A48" s="27" t="s">
        <v>25</v>
      </c>
      <c r="B48" s="28" t="s">
        <v>294</v>
      </c>
      <c r="C48" s="29" t="s">
        <v>26</v>
      </c>
      <c r="D48" s="30">
        <f>D49</f>
        <v>52345</v>
      </c>
    </row>
    <row r="49" spans="1:4" s="14" customFormat="1" ht="15.75" x14ac:dyDescent="0.25">
      <c r="A49" s="27" t="s">
        <v>87</v>
      </c>
      <c r="B49" s="28" t="s">
        <v>294</v>
      </c>
      <c r="C49" s="29" t="s">
        <v>88</v>
      </c>
      <c r="D49" s="30">
        <f>19637+250+8500+7421+3500+3685+400-400+6373+2979</f>
        <v>52345</v>
      </c>
    </row>
    <row r="50" spans="1:4" s="14" customFormat="1" ht="63" x14ac:dyDescent="0.25">
      <c r="A50" s="23" t="s">
        <v>302</v>
      </c>
      <c r="B50" s="24" t="s">
        <v>295</v>
      </c>
      <c r="C50" s="35"/>
      <c r="D50" s="26">
        <f>D51</f>
        <v>5161</v>
      </c>
    </row>
    <row r="51" spans="1:4" s="14" customFormat="1" ht="31.5" x14ac:dyDescent="0.25">
      <c r="A51" s="34" t="s">
        <v>18</v>
      </c>
      <c r="B51" s="28" t="s">
        <v>295</v>
      </c>
      <c r="C51" s="32">
        <v>600</v>
      </c>
      <c r="D51" s="33">
        <f>D52</f>
        <v>5161</v>
      </c>
    </row>
    <row r="52" spans="1:4" s="14" customFormat="1" ht="31.5" x14ac:dyDescent="0.25">
      <c r="A52" s="34" t="s">
        <v>28</v>
      </c>
      <c r="B52" s="28" t="s">
        <v>295</v>
      </c>
      <c r="C52" s="32">
        <v>630</v>
      </c>
      <c r="D52" s="33">
        <f>D53</f>
        <v>5161</v>
      </c>
    </row>
    <row r="53" spans="1:4" s="14" customFormat="1" ht="31.5" x14ac:dyDescent="0.25">
      <c r="A53" s="50" t="s">
        <v>667</v>
      </c>
      <c r="B53" s="28" t="s">
        <v>295</v>
      </c>
      <c r="C53" s="32">
        <v>634</v>
      </c>
      <c r="D53" s="33">
        <f>5928-767</f>
        <v>5161</v>
      </c>
    </row>
    <row r="54" spans="1:4" s="14" customFormat="1" ht="15.75" x14ac:dyDescent="0.25">
      <c r="A54" s="51" t="s">
        <v>735</v>
      </c>
      <c r="B54" s="24" t="s">
        <v>699</v>
      </c>
      <c r="C54" s="32"/>
      <c r="D54" s="26">
        <f>D55</f>
        <v>9095</v>
      </c>
    </row>
    <row r="55" spans="1:4" s="14" customFormat="1" ht="15.75" x14ac:dyDescent="0.25">
      <c r="A55" s="27" t="s">
        <v>25</v>
      </c>
      <c r="B55" s="28" t="s">
        <v>699</v>
      </c>
      <c r="C55" s="29" t="s">
        <v>26</v>
      </c>
      <c r="D55" s="30">
        <f>D56</f>
        <v>9095</v>
      </c>
    </row>
    <row r="56" spans="1:4" s="14" customFormat="1" ht="15.75" x14ac:dyDescent="0.25">
      <c r="A56" s="27" t="s">
        <v>87</v>
      </c>
      <c r="B56" s="28" t="s">
        <v>699</v>
      </c>
      <c r="C56" s="29" t="s">
        <v>88</v>
      </c>
      <c r="D56" s="30">
        <v>9095</v>
      </c>
    </row>
    <row r="57" spans="1:4" s="14" customFormat="1" ht="15.75" x14ac:dyDescent="0.25">
      <c r="A57" s="51" t="s">
        <v>751</v>
      </c>
      <c r="B57" s="24" t="s">
        <v>760</v>
      </c>
      <c r="C57" s="32"/>
      <c r="D57" s="26">
        <f>D58</f>
        <v>7803</v>
      </c>
    </row>
    <row r="58" spans="1:4" s="14" customFormat="1" ht="15.75" x14ac:dyDescent="0.25">
      <c r="A58" s="27" t="s">
        <v>25</v>
      </c>
      <c r="B58" s="28" t="s">
        <v>760</v>
      </c>
      <c r="C58" s="29" t="s">
        <v>26</v>
      </c>
      <c r="D58" s="30">
        <f>D59</f>
        <v>7803</v>
      </c>
    </row>
    <row r="59" spans="1:4" s="14" customFormat="1" ht="15.75" x14ac:dyDescent="0.25">
      <c r="A59" s="27" t="s">
        <v>87</v>
      </c>
      <c r="B59" s="28" t="s">
        <v>760</v>
      </c>
      <c r="C59" s="29" t="s">
        <v>88</v>
      </c>
      <c r="D59" s="30">
        <v>7803</v>
      </c>
    </row>
    <row r="60" spans="1:4" s="14" customFormat="1" ht="15.75" x14ac:dyDescent="0.25">
      <c r="A60" s="47" t="s">
        <v>795</v>
      </c>
      <c r="B60" s="24" t="s">
        <v>796</v>
      </c>
      <c r="C60" s="35"/>
      <c r="D60" s="52">
        <f>D61</f>
        <v>1190</v>
      </c>
    </row>
    <row r="61" spans="1:4" s="14" customFormat="1" ht="31.5" x14ac:dyDescent="0.25">
      <c r="A61" s="27" t="s">
        <v>18</v>
      </c>
      <c r="B61" s="28" t="s">
        <v>796</v>
      </c>
      <c r="C61" s="32">
        <v>600</v>
      </c>
      <c r="D61" s="26">
        <f>D62</f>
        <v>1190</v>
      </c>
    </row>
    <row r="62" spans="1:4" s="14" customFormat="1" ht="15.75" x14ac:dyDescent="0.25">
      <c r="A62" s="27" t="s">
        <v>25</v>
      </c>
      <c r="B62" s="28" t="s">
        <v>796</v>
      </c>
      <c r="C62" s="29" t="s">
        <v>26</v>
      </c>
      <c r="D62" s="30">
        <f>D63</f>
        <v>1190</v>
      </c>
    </row>
    <row r="63" spans="1:4" s="14" customFormat="1" ht="15.75" x14ac:dyDescent="0.25">
      <c r="A63" s="27" t="s">
        <v>87</v>
      </c>
      <c r="B63" s="28" t="s">
        <v>796</v>
      </c>
      <c r="C63" s="29" t="s">
        <v>88</v>
      </c>
      <c r="D63" s="30">
        <v>1190</v>
      </c>
    </row>
    <row r="64" spans="1:4" s="14" customFormat="1" ht="78.75" x14ac:dyDescent="0.25">
      <c r="A64" s="47" t="s">
        <v>291</v>
      </c>
      <c r="B64" s="24" t="s">
        <v>296</v>
      </c>
      <c r="C64" s="53"/>
      <c r="D64" s="26">
        <f>D65</f>
        <v>1074958</v>
      </c>
    </row>
    <row r="65" spans="1:4" s="14" customFormat="1" ht="31.5" x14ac:dyDescent="0.25">
      <c r="A65" s="34" t="s">
        <v>18</v>
      </c>
      <c r="B65" s="28" t="s">
        <v>296</v>
      </c>
      <c r="C65" s="32">
        <v>600</v>
      </c>
      <c r="D65" s="33">
        <f>D66</f>
        <v>1074958</v>
      </c>
    </row>
    <row r="66" spans="1:4" s="14" customFormat="1" ht="15.75" x14ac:dyDescent="0.25">
      <c r="A66" s="31" t="s">
        <v>25</v>
      </c>
      <c r="B66" s="28" t="s">
        <v>296</v>
      </c>
      <c r="C66" s="32">
        <v>610</v>
      </c>
      <c r="D66" s="33">
        <f>D67</f>
        <v>1074958</v>
      </c>
    </row>
    <row r="67" spans="1:4" s="14" customFormat="1" ht="47.25" x14ac:dyDescent="0.25">
      <c r="A67" s="54" t="s">
        <v>104</v>
      </c>
      <c r="B67" s="28" t="s">
        <v>296</v>
      </c>
      <c r="C67" s="32">
        <v>611</v>
      </c>
      <c r="D67" s="33">
        <f>908527+140283+26148</f>
        <v>1074958</v>
      </c>
    </row>
    <row r="68" spans="1:4" s="14" customFormat="1" ht="63" x14ac:dyDescent="0.25">
      <c r="A68" s="47" t="s">
        <v>102</v>
      </c>
      <c r="B68" s="24" t="s">
        <v>297</v>
      </c>
      <c r="C68" s="53"/>
      <c r="D68" s="26">
        <f>D69</f>
        <v>35406</v>
      </c>
    </row>
    <row r="69" spans="1:4" s="14" customFormat="1" ht="31.5" x14ac:dyDescent="0.25">
      <c r="A69" s="34" t="s">
        <v>18</v>
      </c>
      <c r="B69" s="28" t="s">
        <v>297</v>
      </c>
      <c r="C69" s="32">
        <v>600</v>
      </c>
      <c r="D69" s="33">
        <f>D70</f>
        <v>35406</v>
      </c>
    </row>
    <row r="70" spans="1:4" s="14" customFormat="1" ht="31.5" x14ac:dyDescent="0.25">
      <c r="A70" s="34" t="s">
        <v>28</v>
      </c>
      <c r="B70" s="28" t="s">
        <v>297</v>
      </c>
      <c r="C70" s="32">
        <v>630</v>
      </c>
      <c r="D70" s="33">
        <f>D71</f>
        <v>35406</v>
      </c>
    </row>
    <row r="71" spans="1:4" s="14" customFormat="1" ht="31.5" x14ac:dyDescent="0.25">
      <c r="A71" s="34" t="s">
        <v>667</v>
      </c>
      <c r="B71" s="28" t="s">
        <v>297</v>
      </c>
      <c r="C71" s="32">
        <v>634</v>
      </c>
      <c r="D71" s="33">
        <f>64174-31470+2702</f>
        <v>35406</v>
      </c>
    </row>
    <row r="72" spans="1:4" s="14" customFormat="1" ht="47.25" x14ac:dyDescent="0.25">
      <c r="A72" s="55" t="s">
        <v>752</v>
      </c>
      <c r="B72" s="24" t="s">
        <v>753</v>
      </c>
      <c r="C72" s="56"/>
      <c r="D72" s="57">
        <f>D73</f>
        <v>500</v>
      </c>
    </row>
    <row r="73" spans="1:4" s="14" customFormat="1" ht="31.5" x14ac:dyDescent="0.25">
      <c r="A73" s="58" t="s">
        <v>18</v>
      </c>
      <c r="B73" s="28" t="s">
        <v>753</v>
      </c>
      <c r="C73" s="59" t="s">
        <v>20</v>
      </c>
      <c r="D73" s="60">
        <f>D74</f>
        <v>500</v>
      </c>
    </row>
    <row r="74" spans="1:4" s="14" customFormat="1" ht="15.75" x14ac:dyDescent="0.25">
      <c r="A74" s="58" t="s">
        <v>25</v>
      </c>
      <c r="B74" s="28" t="s">
        <v>753</v>
      </c>
      <c r="C74" s="59" t="s">
        <v>26</v>
      </c>
      <c r="D74" s="60">
        <f>D75</f>
        <v>500</v>
      </c>
    </row>
    <row r="75" spans="1:4" s="14" customFormat="1" ht="15.75" x14ac:dyDescent="0.25">
      <c r="A75" s="58" t="s">
        <v>87</v>
      </c>
      <c r="B75" s="28" t="s">
        <v>753</v>
      </c>
      <c r="C75" s="59" t="s">
        <v>88</v>
      </c>
      <c r="D75" s="60">
        <f>500</f>
        <v>500</v>
      </c>
    </row>
    <row r="76" spans="1:4" s="14" customFormat="1" ht="47.25" x14ac:dyDescent="0.25">
      <c r="A76" s="23" t="s">
        <v>153</v>
      </c>
      <c r="B76" s="24" t="s">
        <v>304</v>
      </c>
      <c r="C76" s="53"/>
      <c r="D76" s="26">
        <f>D77+D81+D84</f>
        <v>64551</v>
      </c>
    </row>
    <row r="77" spans="1:4" s="14" customFormat="1" ht="47.25" x14ac:dyDescent="0.25">
      <c r="A77" s="168" t="s">
        <v>39</v>
      </c>
      <c r="B77" s="28" t="s">
        <v>304</v>
      </c>
      <c r="C77" s="25" t="s">
        <v>31</v>
      </c>
      <c r="D77" s="30">
        <f>D78</f>
        <v>3339</v>
      </c>
    </row>
    <row r="78" spans="1:4" s="14" customFormat="1" ht="15.75" x14ac:dyDescent="0.25">
      <c r="A78" s="45" t="s">
        <v>33</v>
      </c>
      <c r="B78" s="28" t="s">
        <v>304</v>
      </c>
      <c r="C78" s="25" t="s">
        <v>32</v>
      </c>
      <c r="D78" s="30">
        <f>D79+D80</f>
        <v>3339</v>
      </c>
    </row>
    <row r="79" spans="1:4" s="14" customFormat="1" ht="15.75" x14ac:dyDescent="0.25">
      <c r="A79" s="31" t="s">
        <v>330</v>
      </c>
      <c r="B79" s="28" t="s">
        <v>304</v>
      </c>
      <c r="C79" s="25" t="s">
        <v>92</v>
      </c>
      <c r="D79" s="30">
        <v>2565</v>
      </c>
    </row>
    <row r="80" spans="1:4" s="14" customFormat="1" ht="31.5" x14ac:dyDescent="0.25">
      <c r="A80" s="31" t="s">
        <v>180</v>
      </c>
      <c r="B80" s="28" t="s">
        <v>304</v>
      </c>
      <c r="C80" s="25" t="s">
        <v>179</v>
      </c>
      <c r="D80" s="30">
        <v>774</v>
      </c>
    </row>
    <row r="81" spans="1:4" s="14" customFormat="1" ht="15.75" x14ac:dyDescent="0.25">
      <c r="A81" s="27" t="s">
        <v>22</v>
      </c>
      <c r="B81" s="28" t="s">
        <v>304</v>
      </c>
      <c r="C81" s="29" t="s">
        <v>15</v>
      </c>
      <c r="D81" s="30">
        <f>D82</f>
        <v>595</v>
      </c>
    </row>
    <row r="82" spans="1:4" s="14" customFormat="1" ht="15.75" x14ac:dyDescent="0.25">
      <c r="A82" s="27" t="s">
        <v>17</v>
      </c>
      <c r="B82" s="28" t="s">
        <v>304</v>
      </c>
      <c r="C82" s="29" t="s">
        <v>16</v>
      </c>
      <c r="D82" s="30">
        <f>D83</f>
        <v>595</v>
      </c>
    </row>
    <row r="83" spans="1:4" s="14" customFormat="1" ht="31.5" x14ac:dyDescent="0.25">
      <c r="A83" s="31" t="s">
        <v>81</v>
      </c>
      <c r="B83" s="28" t="s">
        <v>304</v>
      </c>
      <c r="C83" s="25" t="s">
        <v>82</v>
      </c>
      <c r="D83" s="30">
        <f>832-237</f>
        <v>595</v>
      </c>
    </row>
    <row r="84" spans="1:4" s="14" customFormat="1" ht="15.75" x14ac:dyDescent="0.25">
      <c r="A84" s="31" t="s">
        <v>23</v>
      </c>
      <c r="B84" s="28" t="s">
        <v>304</v>
      </c>
      <c r="C84" s="32">
        <v>300</v>
      </c>
      <c r="D84" s="33">
        <f>D85</f>
        <v>60617</v>
      </c>
    </row>
    <row r="85" spans="1:4" s="14" customFormat="1" ht="15.75" x14ac:dyDescent="0.25">
      <c r="A85" s="34" t="s">
        <v>40</v>
      </c>
      <c r="B85" s="28" t="s">
        <v>304</v>
      </c>
      <c r="C85" s="32">
        <v>310</v>
      </c>
      <c r="D85" s="33">
        <f>D86</f>
        <v>60617</v>
      </c>
    </row>
    <row r="86" spans="1:4" s="14" customFormat="1" ht="31.5" x14ac:dyDescent="0.25">
      <c r="A86" s="34" t="s">
        <v>154</v>
      </c>
      <c r="B86" s="28" t="s">
        <v>304</v>
      </c>
      <c r="C86" s="32">
        <v>313</v>
      </c>
      <c r="D86" s="33">
        <f>83174-22557</f>
        <v>60617</v>
      </c>
    </row>
    <row r="87" spans="1:4" s="14" customFormat="1" ht="47.25" x14ac:dyDescent="0.25">
      <c r="A87" s="23" t="s">
        <v>72</v>
      </c>
      <c r="B87" s="24" t="s">
        <v>298</v>
      </c>
      <c r="C87" s="53"/>
      <c r="D87" s="26">
        <f>D88</f>
        <v>15481</v>
      </c>
    </row>
    <row r="88" spans="1:4" s="14" customFormat="1" ht="31.5" x14ac:dyDescent="0.25">
      <c r="A88" s="27" t="s">
        <v>18</v>
      </c>
      <c r="B88" s="172" t="s">
        <v>298</v>
      </c>
      <c r="C88" s="32">
        <v>600</v>
      </c>
      <c r="D88" s="33">
        <f>D89</f>
        <v>15481</v>
      </c>
    </row>
    <row r="89" spans="1:4" s="14" customFormat="1" ht="31.5" x14ac:dyDescent="0.25">
      <c r="A89" s="34" t="s">
        <v>28</v>
      </c>
      <c r="B89" s="172" t="s">
        <v>298</v>
      </c>
      <c r="C89" s="32">
        <v>630</v>
      </c>
      <c r="D89" s="33">
        <f>D90</f>
        <v>15481</v>
      </c>
    </row>
    <row r="90" spans="1:4" s="14" customFormat="1" ht="31.5" x14ac:dyDescent="0.25">
      <c r="A90" s="34" t="s">
        <v>667</v>
      </c>
      <c r="B90" s="172" t="s">
        <v>298</v>
      </c>
      <c r="C90" s="32">
        <v>634</v>
      </c>
      <c r="D90" s="33">
        <f>17784-2303</f>
        <v>15481</v>
      </c>
    </row>
    <row r="91" spans="1:4" s="14" customFormat="1" ht="15.75" x14ac:dyDescent="0.25">
      <c r="A91" s="23" t="s">
        <v>103</v>
      </c>
      <c r="B91" s="24" t="s">
        <v>299</v>
      </c>
      <c r="C91" s="53"/>
      <c r="D91" s="26">
        <f>D92</f>
        <v>496989</v>
      </c>
    </row>
    <row r="92" spans="1:4" s="14" customFormat="1" ht="31.5" x14ac:dyDescent="0.25">
      <c r="A92" s="34" t="s">
        <v>18</v>
      </c>
      <c r="B92" s="172" t="s">
        <v>299</v>
      </c>
      <c r="C92" s="25" t="s">
        <v>20</v>
      </c>
      <c r="D92" s="33">
        <f>D93</f>
        <v>496989</v>
      </c>
    </row>
    <row r="93" spans="1:4" s="14" customFormat="1" ht="15.75" x14ac:dyDescent="0.25">
      <c r="A93" s="31" t="s">
        <v>25</v>
      </c>
      <c r="B93" s="172" t="s">
        <v>299</v>
      </c>
      <c r="C93" s="25" t="s">
        <v>26</v>
      </c>
      <c r="D93" s="33">
        <f>D94</f>
        <v>496989</v>
      </c>
    </row>
    <row r="94" spans="1:4" s="14" customFormat="1" ht="47.25" x14ac:dyDescent="0.25">
      <c r="A94" s="54" t="s">
        <v>104</v>
      </c>
      <c r="B94" s="172" t="s">
        <v>299</v>
      </c>
      <c r="C94" s="25" t="s">
        <v>105</v>
      </c>
      <c r="D94" s="33">
        <f>490500-400+400-1190+7679</f>
        <v>496989</v>
      </c>
    </row>
    <row r="95" spans="1:4" s="14" customFormat="1" ht="31.5" x14ac:dyDescent="0.25">
      <c r="A95" s="15" t="s">
        <v>303</v>
      </c>
      <c r="B95" s="16" t="s">
        <v>400</v>
      </c>
      <c r="C95" s="17"/>
      <c r="D95" s="18">
        <f>D96</f>
        <v>600</v>
      </c>
    </row>
    <row r="96" spans="1:4" s="14" customFormat="1" ht="15.75" x14ac:dyDescent="0.25">
      <c r="A96" s="23" t="s">
        <v>99</v>
      </c>
      <c r="B96" s="24" t="s">
        <v>300</v>
      </c>
      <c r="C96" s="35"/>
      <c r="D96" s="49">
        <f>D97+D100</f>
        <v>600</v>
      </c>
    </row>
    <row r="97" spans="1:4" s="14" customFormat="1" ht="15.75" x14ac:dyDescent="0.25">
      <c r="A97" s="27" t="s">
        <v>22</v>
      </c>
      <c r="B97" s="28" t="s">
        <v>300</v>
      </c>
      <c r="C97" s="29" t="s">
        <v>15</v>
      </c>
      <c r="D97" s="33">
        <f>D98</f>
        <v>220</v>
      </c>
    </row>
    <row r="98" spans="1:4" s="14" customFormat="1" ht="15.75" x14ac:dyDescent="0.25">
      <c r="A98" s="27" t="s">
        <v>17</v>
      </c>
      <c r="B98" s="28" t="s">
        <v>300</v>
      </c>
      <c r="C98" s="29" t="s">
        <v>16</v>
      </c>
      <c r="D98" s="33">
        <f>D99</f>
        <v>220</v>
      </c>
    </row>
    <row r="99" spans="1:4" s="14" customFormat="1" ht="31.5" x14ac:dyDescent="0.25">
      <c r="A99" s="31" t="s">
        <v>81</v>
      </c>
      <c r="B99" s="28" t="s">
        <v>300</v>
      </c>
      <c r="C99" s="25" t="s">
        <v>82</v>
      </c>
      <c r="D99" s="33">
        <v>220</v>
      </c>
    </row>
    <row r="100" spans="1:4" s="14" customFormat="1" ht="31.5" x14ac:dyDescent="0.25">
      <c r="A100" s="34" t="s">
        <v>18</v>
      </c>
      <c r="B100" s="28" t="s">
        <v>300</v>
      </c>
      <c r="C100" s="29" t="s">
        <v>20</v>
      </c>
      <c r="D100" s="30">
        <f>D101</f>
        <v>380</v>
      </c>
    </row>
    <row r="101" spans="1:4" s="14" customFormat="1" ht="15.75" x14ac:dyDescent="0.25">
      <c r="A101" s="27" t="s">
        <v>25</v>
      </c>
      <c r="B101" s="28" t="s">
        <v>300</v>
      </c>
      <c r="C101" s="29" t="s">
        <v>26</v>
      </c>
      <c r="D101" s="30">
        <f>D102</f>
        <v>380</v>
      </c>
    </row>
    <row r="102" spans="1:4" s="14" customFormat="1" ht="15.75" x14ac:dyDescent="0.25">
      <c r="A102" s="27" t="s">
        <v>87</v>
      </c>
      <c r="B102" s="28" t="s">
        <v>300</v>
      </c>
      <c r="C102" s="29" t="s">
        <v>88</v>
      </c>
      <c r="D102" s="30">
        <v>380</v>
      </c>
    </row>
    <row r="103" spans="1:4" s="14" customFormat="1" ht="15.75" x14ac:dyDescent="0.25">
      <c r="A103" s="63" t="s">
        <v>116</v>
      </c>
      <c r="B103" s="16" t="s">
        <v>349</v>
      </c>
      <c r="C103" s="17"/>
      <c r="D103" s="18">
        <f>D104+D174</f>
        <v>2480090.3699999996</v>
      </c>
    </row>
    <row r="104" spans="1:4" s="14" customFormat="1" ht="47.25" x14ac:dyDescent="0.25">
      <c r="A104" s="63" t="s">
        <v>309</v>
      </c>
      <c r="B104" s="16" t="s">
        <v>310</v>
      </c>
      <c r="C104" s="17"/>
      <c r="D104" s="42">
        <f>D105+D109+D113+D136+D140+D144+D148+D152+D158+D162+D166+D170</f>
        <v>2466440.3699999996</v>
      </c>
    </row>
    <row r="105" spans="1:4" s="14" customFormat="1" ht="31.5" x14ac:dyDescent="0.25">
      <c r="A105" s="43" t="s">
        <v>700</v>
      </c>
      <c r="B105" s="61" t="s">
        <v>701</v>
      </c>
      <c r="C105" s="44"/>
      <c r="D105" s="64">
        <f>D106</f>
        <v>1500</v>
      </c>
    </row>
    <row r="106" spans="1:4" s="14" customFormat="1" ht="31.5" x14ac:dyDescent="0.25">
      <c r="A106" s="45" t="s">
        <v>18</v>
      </c>
      <c r="B106" s="172" t="s">
        <v>701</v>
      </c>
      <c r="C106" s="25" t="s">
        <v>20</v>
      </c>
      <c r="D106" s="65">
        <f>D107</f>
        <v>1500</v>
      </c>
    </row>
    <row r="107" spans="1:4" s="14" customFormat="1" ht="15.75" x14ac:dyDescent="0.25">
      <c r="A107" s="46" t="s">
        <v>25</v>
      </c>
      <c r="B107" s="172" t="s">
        <v>701</v>
      </c>
      <c r="C107" s="25" t="s">
        <v>26</v>
      </c>
      <c r="D107" s="65">
        <f>D108</f>
        <v>1500</v>
      </c>
    </row>
    <row r="108" spans="1:4" s="14" customFormat="1" ht="15.75" x14ac:dyDescent="0.25">
      <c r="A108" s="45" t="s">
        <v>87</v>
      </c>
      <c r="B108" s="172" t="s">
        <v>701</v>
      </c>
      <c r="C108" s="29" t="s">
        <v>88</v>
      </c>
      <c r="D108" s="33">
        <f>0+1500</f>
        <v>1500</v>
      </c>
    </row>
    <row r="109" spans="1:4" s="14" customFormat="1" ht="15.75" x14ac:dyDescent="0.25">
      <c r="A109" s="66" t="s">
        <v>53</v>
      </c>
      <c r="B109" s="61" t="s">
        <v>311</v>
      </c>
      <c r="C109" s="44"/>
      <c r="D109" s="22">
        <f>D110</f>
        <v>6950</v>
      </c>
    </row>
    <row r="110" spans="1:4" s="14" customFormat="1" ht="31.5" x14ac:dyDescent="0.25">
      <c r="A110" s="45" t="s">
        <v>18</v>
      </c>
      <c r="B110" s="172" t="s">
        <v>311</v>
      </c>
      <c r="C110" s="25" t="s">
        <v>20</v>
      </c>
      <c r="D110" s="33">
        <f>D111</f>
        <v>6950</v>
      </c>
    </row>
    <row r="111" spans="1:4" s="14" customFormat="1" ht="15.75" x14ac:dyDescent="0.25">
      <c r="A111" s="46" t="s">
        <v>25</v>
      </c>
      <c r="B111" s="172" t="s">
        <v>311</v>
      </c>
      <c r="C111" s="25" t="s">
        <v>26</v>
      </c>
      <c r="D111" s="33">
        <f>D112</f>
        <v>6950</v>
      </c>
    </row>
    <row r="112" spans="1:4" s="14" customFormat="1" ht="15.75" x14ac:dyDescent="0.25">
      <c r="A112" s="45" t="s">
        <v>87</v>
      </c>
      <c r="B112" s="172" t="s">
        <v>311</v>
      </c>
      <c r="C112" s="29" t="s">
        <v>88</v>
      </c>
      <c r="D112" s="33">
        <v>6950</v>
      </c>
    </row>
    <row r="113" spans="1:4" s="14" customFormat="1" ht="15.75" x14ac:dyDescent="0.25">
      <c r="A113" s="67" t="s">
        <v>117</v>
      </c>
      <c r="B113" s="20" t="s">
        <v>312</v>
      </c>
      <c r="C113" s="44"/>
      <c r="D113" s="22">
        <f>D114+D118+D122+D126</f>
        <v>137469</v>
      </c>
    </row>
    <row r="114" spans="1:4" s="14" customFormat="1" ht="31.5" x14ac:dyDescent="0.25">
      <c r="A114" s="68" t="s">
        <v>118</v>
      </c>
      <c r="B114" s="24" t="s">
        <v>313</v>
      </c>
      <c r="C114" s="35"/>
      <c r="D114" s="49">
        <f>D115</f>
        <v>78422</v>
      </c>
    </row>
    <row r="115" spans="1:4" s="14" customFormat="1" ht="31.5" x14ac:dyDescent="0.25">
      <c r="A115" s="45" t="s">
        <v>18</v>
      </c>
      <c r="B115" s="69" t="s">
        <v>313</v>
      </c>
      <c r="C115" s="29" t="s">
        <v>20</v>
      </c>
      <c r="D115" s="30">
        <f>D116</f>
        <v>78422</v>
      </c>
    </row>
    <row r="116" spans="1:4" s="14" customFormat="1" ht="15.75" x14ac:dyDescent="0.25">
      <c r="A116" s="45" t="s">
        <v>25</v>
      </c>
      <c r="B116" s="69" t="s">
        <v>313</v>
      </c>
      <c r="C116" s="29" t="s">
        <v>26</v>
      </c>
      <c r="D116" s="30">
        <f>D117</f>
        <v>78422</v>
      </c>
    </row>
    <row r="117" spans="1:4" s="14" customFormat="1" ht="15.75" x14ac:dyDescent="0.25">
      <c r="A117" s="45" t="s">
        <v>87</v>
      </c>
      <c r="B117" s="69" t="s">
        <v>313</v>
      </c>
      <c r="C117" s="29" t="s">
        <v>88</v>
      </c>
      <c r="D117" s="30">
        <f>35202+16098+10090+264+14768+2000+27438-27438</f>
        <v>78422</v>
      </c>
    </row>
    <row r="118" spans="1:4" s="14" customFormat="1" ht="15.75" x14ac:dyDescent="0.25">
      <c r="A118" s="70" t="s">
        <v>119</v>
      </c>
      <c r="B118" s="24" t="s">
        <v>314</v>
      </c>
      <c r="C118" s="35"/>
      <c r="D118" s="49">
        <f>D119</f>
        <v>17033</v>
      </c>
    </row>
    <row r="119" spans="1:4" s="14" customFormat="1" ht="31.5" x14ac:dyDescent="0.25">
      <c r="A119" s="45" t="s">
        <v>18</v>
      </c>
      <c r="B119" s="69" t="s">
        <v>314</v>
      </c>
      <c r="C119" s="29" t="s">
        <v>20</v>
      </c>
      <c r="D119" s="30">
        <f>D120</f>
        <v>17033</v>
      </c>
    </row>
    <row r="120" spans="1:4" s="14" customFormat="1" ht="15.75" x14ac:dyDescent="0.25">
      <c r="A120" s="45" t="s">
        <v>25</v>
      </c>
      <c r="B120" s="69" t="s">
        <v>314</v>
      </c>
      <c r="C120" s="29" t="s">
        <v>26</v>
      </c>
      <c r="D120" s="30">
        <f>D121</f>
        <v>17033</v>
      </c>
    </row>
    <row r="121" spans="1:4" s="14" customFormat="1" ht="15.75" x14ac:dyDescent="0.25">
      <c r="A121" s="45" t="s">
        <v>87</v>
      </c>
      <c r="B121" s="69" t="s">
        <v>314</v>
      </c>
      <c r="C121" s="29" t="s">
        <v>88</v>
      </c>
      <c r="D121" s="30">
        <f>39033-15000-2000-5000</f>
        <v>17033</v>
      </c>
    </row>
    <row r="122" spans="1:4" s="14" customFormat="1" ht="31.5" x14ac:dyDescent="0.25">
      <c r="A122" s="68" t="s">
        <v>804</v>
      </c>
      <c r="B122" s="24" t="s">
        <v>794</v>
      </c>
      <c r="C122" s="35"/>
      <c r="D122" s="49">
        <f>D123</f>
        <v>14958</v>
      </c>
    </row>
    <row r="123" spans="1:4" s="14" customFormat="1" ht="31.5" x14ac:dyDescent="0.25">
      <c r="A123" s="45" t="s">
        <v>18</v>
      </c>
      <c r="B123" s="69" t="s">
        <v>794</v>
      </c>
      <c r="C123" s="29" t="s">
        <v>20</v>
      </c>
      <c r="D123" s="30">
        <f>D124</f>
        <v>14958</v>
      </c>
    </row>
    <row r="124" spans="1:4" s="14" customFormat="1" ht="15.75" x14ac:dyDescent="0.25">
      <c r="A124" s="45" t="s">
        <v>25</v>
      </c>
      <c r="B124" s="69" t="s">
        <v>794</v>
      </c>
      <c r="C124" s="29" t="s">
        <v>26</v>
      </c>
      <c r="D124" s="30">
        <f>D125</f>
        <v>14958</v>
      </c>
    </row>
    <row r="125" spans="1:4" s="14" customFormat="1" ht="15.75" x14ac:dyDescent="0.25">
      <c r="A125" s="45" t="s">
        <v>87</v>
      </c>
      <c r="B125" s="69" t="s">
        <v>794</v>
      </c>
      <c r="C125" s="29" t="s">
        <v>88</v>
      </c>
      <c r="D125" s="30">
        <f>0+27438-12480</f>
        <v>14958</v>
      </c>
    </row>
    <row r="126" spans="1:4" s="14" customFormat="1" ht="15.75" x14ac:dyDescent="0.25">
      <c r="A126" s="68" t="s">
        <v>120</v>
      </c>
      <c r="B126" s="24" t="s">
        <v>315</v>
      </c>
      <c r="C126" s="35"/>
      <c r="D126" s="49">
        <f>D127+D131+D133</f>
        <v>27056</v>
      </c>
    </row>
    <row r="127" spans="1:4" s="14" customFormat="1" ht="15.75" x14ac:dyDescent="0.25">
      <c r="A127" s="45" t="s">
        <v>22</v>
      </c>
      <c r="B127" s="69" t="s">
        <v>315</v>
      </c>
      <c r="C127" s="29" t="s">
        <v>15</v>
      </c>
      <c r="D127" s="30">
        <f>D128</f>
        <v>11146</v>
      </c>
    </row>
    <row r="128" spans="1:4" s="14" customFormat="1" ht="15.75" x14ac:dyDescent="0.25">
      <c r="A128" s="45" t="s">
        <v>17</v>
      </c>
      <c r="B128" s="69" t="s">
        <v>315</v>
      </c>
      <c r="C128" s="29" t="s">
        <v>16</v>
      </c>
      <c r="D128" s="30">
        <f>D130+D129</f>
        <v>11146</v>
      </c>
    </row>
    <row r="129" spans="1:4" s="14" customFormat="1" ht="15.75" x14ac:dyDescent="0.25">
      <c r="A129" s="45" t="s">
        <v>515</v>
      </c>
      <c r="B129" s="69" t="s">
        <v>315</v>
      </c>
      <c r="C129" s="29" t="s">
        <v>516</v>
      </c>
      <c r="D129" s="60">
        <v>10526</v>
      </c>
    </row>
    <row r="130" spans="1:4" s="14" customFormat="1" ht="31.5" x14ac:dyDescent="0.25">
      <c r="A130" s="168" t="s">
        <v>81</v>
      </c>
      <c r="B130" s="69" t="s">
        <v>315</v>
      </c>
      <c r="C130" s="25" t="s">
        <v>82</v>
      </c>
      <c r="D130" s="60">
        <f>620+10537-10537</f>
        <v>620</v>
      </c>
    </row>
    <row r="131" spans="1:4" s="14" customFormat="1" ht="15.75" x14ac:dyDescent="0.25">
      <c r="A131" s="31" t="s">
        <v>23</v>
      </c>
      <c r="B131" s="69" t="s">
        <v>315</v>
      </c>
      <c r="C131" s="25" t="s">
        <v>24</v>
      </c>
      <c r="D131" s="30">
        <f>D132</f>
        <v>830</v>
      </c>
    </row>
    <row r="132" spans="1:4" s="14" customFormat="1" ht="15.75" x14ac:dyDescent="0.25">
      <c r="A132" s="168" t="s">
        <v>658</v>
      </c>
      <c r="B132" s="69" t="s">
        <v>315</v>
      </c>
      <c r="C132" s="25" t="s">
        <v>657</v>
      </c>
      <c r="D132" s="30">
        <f>650+180</f>
        <v>830</v>
      </c>
    </row>
    <row r="133" spans="1:4" s="14" customFormat="1" ht="31.5" x14ac:dyDescent="0.25">
      <c r="A133" s="45" t="s">
        <v>18</v>
      </c>
      <c r="B133" s="69" t="s">
        <v>315</v>
      </c>
      <c r="C133" s="29" t="s">
        <v>20</v>
      </c>
      <c r="D133" s="30">
        <f>D134</f>
        <v>15080</v>
      </c>
    </row>
    <row r="134" spans="1:4" s="14" customFormat="1" ht="15.75" x14ac:dyDescent="0.25">
      <c r="A134" s="45" t="s">
        <v>25</v>
      </c>
      <c r="B134" s="69" t="s">
        <v>315</v>
      </c>
      <c r="C134" s="29" t="s">
        <v>26</v>
      </c>
      <c r="D134" s="30">
        <f>D135</f>
        <v>15080</v>
      </c>
    </row>
    <row r="135" spans="1:4" s="14" customFormat="1" ht="15.75" x14ac:dyDescent="0.25">
      <c r="A135" s="45" t="s">
        <v>87</v>
      </c>
      <c r="B135" s="69" t="s">
        <v>315</v>
      </c>
      <c r="C135" s="29" t="s">
        <v>88</v>
      </c>
      <c r="D135" s="30">
        <f>13144+1836+100</f>
        <v>15080</v>
      </c>
    </row>
    <row r="136" spans="1:4" s="14" customFormat="1" ht="31.5" x14ac:dyDescent="0.25">
      <c r="A136" s="68" t="s">
        <v>158</v>
      </c>
      <c r="B136" s="24" t="s">
        <v>316</v>
      </c>
      <c r="C136" s="35"/>
      <c r="D136" s="49">
        <f>D137</f>
        <v>73424.000000000015</v>
      </c>
    </row>
    <row r="137" spans="1:4" s="14" customFormat="1" ht="15.75" x14ac:dyDescent="0.25">
      <c r="A137" s="71" t="s">
        <v>410</v>
      </c>
      <c r="B137" s="69" t="s">
        <v>316</v>
      </c>
      <c r="C137" s="29" t="s">
        <v>37</v>
      </c>
      <c r="D137" s="33">
        <f>D138</f>
        <v>73424.000000000015</v>
      </c>
    </row>
    <row r="138" spans="1:4" s="14" customFormat="1" ht="15.75" x14ac:dyDescent="0.25">
      <c r="A138" s="46" t="s">
        <v>36</v>
      </c>
      <c r="B138" s="69" t="s">
        <v>316</v>
      </c>
      <c r="C138" s="29">
        <v>410</v>
      </c>
      <c r="D138" s="33">
        <f>D139</f>
        <v>73424.000000000015</v>
      </c>
    </row>
    <row r="139" spans="1:4" s="14" customFormat="1" ht="31.5" x14ac:dyDescent="0.25">
      <c r="A139" s="46" t="s">
        <v>100</v>
      </c>
      <c r="B139" s="69" t="s">
        <v>316</v>
      </c>
      <c r="C139" s="29" t="s">
        <v>101</v>
      </c>
      <c r="D139" s="33">
        <f>192305+15020.85+1000-4896.86-130004.99</f>
        <v>73424.000000000015</v>
      </c>
    </row>
    <row r="140" spans="1:4" s="14" customFormat="1" ht="63" x14ac:dyDescent="0.25">
      <c r="A140" s="19" t="s">
        <v>776</v>
      </c>
      <c r="B140" s="20" t="s">
        <v>777</v>
      </c>
      <c r="C140" s="44"/>
      <c r="D140" s="22">
        <f>D141</f>
        <v>1084.43</v>
      </c>
    </row>
    <row r="141" spans="1:4" s="14" customFormat="1" ht="31.5" x14ac:dyDescent="0.25">
      <c r="A141" s="27" t="s">
        <v>18</v>
      </c>
      <c r="B141" s="69" t="s">
        <v>777</v>
      </c>
      <c r="C141" s="29" t="s">
        <v>20</v>
      </c>
      <c r="D141" s="30">
        <f>D142</f>
        <v>1084.43</v>
      </c>
    </row>
    <row r="142" spans="1:4" s="14" customFormat="1" ht="15.75" x14ac:dyDescent="0.25">
      <c r="A142" s="27" t="s">
        <v>25</v>
      </c>
      <c r="B142" s="69" t="s">
        <v>777</v>
      </c>
      <c r="C142" s="29" t="s">
        <v>26</v>
      </c>
      <c r="D142" s="30">
        <f>D143</f>
        <v>1084.43</v>
      </c>
    </row>
    <row r="143" spans="1:4" s="14" customFormat="1" ht="15.75" x14ac:dyDescent="0.25">
      <c r="A143" s="27" t="s">
        <v>87</v>
      </c>
      <c r="B143" s="69" t="s">
        <v>777</v>
      </c>
      <c r="C143" s="29" t="s">
        <v>88</v>
      </c>
      <c r="D143" s="30">
        <f>126.81+957.62</f>
        <v>1084.43</v>
      </c>
    </row>
    <row r="144" spans="1:4" s="14" customFormat="1" ht="94.5" x14ac:dyDescent="0.25">
      <c r="A144" s="68" t="s">
        <v>160</v>
      </c>
      <c r="B144" s="24" t="s">
        <v>317</v>
      </c>
      <c r="C144" s="35"/>
      <c r="D144" s="49">
        <f>D145</f>
        <v>1584038</v>
      </c>
    </row>
    <row r="145" spans="1:4" s="14" customFormat="1" ht="31.5" x14ac:dyDescent="0.25">
      <c r="A145" s="45" t="s">
        <v>18</v>
      </c>
      <c r="B145" s="28" t="s">
        <v>317</v>
      </c>
      <c r="C145" s="29" t="s">
        <v>20</v>
      </c>
      <c r="D145" s="33">
        <f>D147</f>
        <v>1584038</v>
      </c>
    </row>
    <row r="146" spans="1:4" s="14" customFormat="1" ht="15.75" x14ac:dyDescent="0.25">
      <c r="A146" s="45" t="s">
        <v>25</v>
      </c>
      <c r="B146" s="28" t="s">
        <v>317</v>
      </c>
      <c r="C146" s="29" t="s">
        <v>26</v>
      </c>
      <c r="D146" s="33">
        <f>D147</f>
        <v>1584038</v>
      </c>
    </row>
    <row r="147" spans="1:4" s="14" customFormat="1" ht="47.25" x14ac:dyDescent="0.25">
      <c r="A147" s="72" t="s">
        <v>104</v>
      </c>
      <c r="B147" s="28" t="s">
        <v>317</v>
      </c>
      <c r="C147" s="25" t="s">
        <v>105</v>
      </c>
      <c r="D147" s="33">
        <f>1432011+61654+90373</f>
        <v>1584038</v>
      </c>
    </row>
    <row r="148" spans="1:4" s="14" customFormat="1" ht="94.5" x14ac:dyDescent="0.25">
      <c r="A148" s="68" t="s">
        <v>121</v>
      </c>
      <c r="B148" s="24" t="s">
        <v>318</v>
      </c>
      <c r="C148" s="35"/>
      <c r="D148" s="49">
        <f>D149</f>
        <v>190170</v>
      </c>
    </row>
    <row r="149" spans="1:4" s="14" customFormat="1" ht="31.5" x14ac:dyDescent="0.25">
      <c r="A149" s="45" t="s">
        <v>18</v>
      </c>
      <c r="B149" s="28" t="s">
        <v>318</v>
      </c>
      <c r="C149" s="73">
        <v>600</v>
      </c>
      <c r="D149" s="33">
        <f>D150</f>
        <v>190170</v>
      </c>
    </row>
    <row r="150" spans="1:4" s="14" customFormat="1" ht="31.5" x14ac:dyDescent="0.25">
      <c r="A150" s="46" t="s">
        <v>28</v>
      </c>
      <c r="B150" s="28" t="s">
        <v>318</v>
      </c>
      <c r="C150" s="73">
        <v>630</v>
      </c>
      <c r="D150" s="33">
        <f>D151</f>
        <v>190170</v>
      </c>
    </row>
    <row r="151" spans="1:4" s="14" customFormat="1" ht="31.5" x14ac:dyDescent="0.25">
      <c r="A151" s="34" t="s">
        <v>667</v>
      </c>
      <c r="B151" s="28" t="s">
        <v>318</v>
      </c>
      <c r="C151" s="73">
        <v>634</v>
      </c>
      <c r="D151" s="33">
        <f>166380+14238+9552</f>
        <v>190170</v>
      </c>
    </row>
    <row r="152" spans="1:4" s="14" customFormat="1" ht="63" x14ac:dyDescent="0.25">
      <c r="A152" s="68" t="s">
        <v>122</v>
      </c>
      <c r="B152" s="24" t="s">
        <v>319</v>
      </c>
      <c r="C152" s="35"/>
      <c r="D152" s="49">
        <f>D153</f>
        <v>110638</v>
      </c>
    </row>
    <row r="153" spans="1:4" s="14" customFormat="1" ht="31.5" x14ac:dyDescent="0.25">
      <c r="A153" s="45" t="s">
        <v>18</v>
      </c>
      <c r="B153" s="69" t="s">
        <v>319</v>
      </c>
      <c r="C153" s="29" t="s">
        <v>20</v>
      </c>
      <c r="D153" s="175">
        <f>D154+D156</f>
        <v>110638</v>
      </c>
    </row>
    <row r="154" spans="1:4" s="14" customFormat="1" ht="15.75" x14ac:dyDescent="0.25">
      <c r="A154" s="45" t="s">
        <v>25</v>
      </c>
      <c r="B154" s="69" t="s">
        <v>319</v>
      </c>
      <c r="C154" s="29" t="s">
        <v>26</v>
      </c>
      <c r="D154" s="175">
        <f>D155</f>
        <v>104034.87</v>
      </c>
    </row>
    <row r="155" spans="1:4" s="14" customFormat="1" ht="15.75" x14ac:dyDescent="0.25">
      <c r="A155" s="45" t="s">
        <v>87</v>
      </c>
      <c r="B155" s="69" t="s">
        <v>319</v>
      </c>
      <c r="C155" s="29" t="s">
        <v>88</v>
      </c>
      <c r="D155" s="175">
        <f>103638+396.87</f>
        <v>104034.87</v>
      </c>
    </row>
    <row r="156" spans="1:4" s="14" customFormat="1" ht="31.5" x14ac:dyDescent="0.25">
      <c r="A156" s="46" t="s">
        <v>28</v>
      </c>
      <c r="B156" s="69" t="s">
        <v>319</v>
      </c>
      <c r="C156" s="29" t="s">
        <v>0</v>
      </c>
      <c r="D156" s="175">
        <f>D157</f>
        <v>6603.13</v>
      </c>
    </row>
    <row r="157" spans="1:4" s="14" customFormat="1" ht="31.5" x14ac:dyDescent="0.25">
      <c r="A157" s="34" t="s">
        <v>667</v>
      </c>
      <c r="B157" s="69" t="s">
        <v>319</v>
      </c>
      <c r="C157" s="29" t="s">
        <v>665</v>
      </c>
      <c r="D157" s="175">
        <f>7000-396.87</f>
        <v>6603.13</v>
      </c>
    </row>
    <row r="158" spans="1:4" s="14" customFormat="1" ht="31.5" x14ac:dyDescent="0.25">
      <c r="A158" s="68" t="s">
        <v>421</v>
      </c>
      <c r="B158" s="24" t="s">
        <v>420</v>
      </c>
      <c r="C158" s="35"/>
      <c r="D158" s="49">
        <f>D159</f>
        <v>22</v>
      </c>
    </row>
    <row r="159" spans="1:4" s="14" customFormat="1" ht="15.75" x14ac:dyDescent="0.25">
      <c r="A159" s="45" t="s">
        <v>23</v>
      </c>
      <c r="B159" s="28" t="s">
        <v>420</v>
      </c>
      <c r="C159" s="29" t="s">
        <v>24</v>
      </c>
      <c r="D159" s="33">
        <f>D160</f>
        <v>22</v>
      </c>
    </row>
    <row r="160" spans="1:4" s="14" customFormat="1" ht="15.75" x14ac:dyDescent="0.25">
      <c r="A160" s="45" t="s">
        <v>134</v>
      </c>
      <c r="B160" s="28" t="s">
        <v>420</v>
      </c>
      <c r="C160" s="29" t="s">
        <v>161</v>
      </c>
      <c r="D160" s="33">
        <f>D161</f>
        <v>22</v>
      </c>
    </row>
    <row r="161" spans="1:4" s="14" customFormat="1" ht="31.5" x14ac:dyDescent="0.25">
      <c r="A161" s="45" t="s">
        <v>145</v>
      </c>
      <c r="B161" s="28" t="s">
        <v>420</v>
      </c>
      <c r="C161" s="29" t="s">
        <v>162</v>
      </c>
      <c r="D161" s="33">
        <f>1731-1709</f>
        <v>22</v>
      </c>
    </row>
    <row r="162" spans="1:4" s="14" customFormat="1" ht="31.5" x14ac:dyDescent="0.25">
      <c r="A162" s="66" t="s">
        <v>747</v>
      </c>
      <c r="B162" s="20" t="s">
        <v>748</v>
      </c>
      <c r="C162" s="74"/>
      <c r="D162" s="64">
        <f>D163</f>
        <v>17030</v>
      </c>
    </row>
    <row r="163" spans="1:4" s="14" customFormat="1" ht="15.75" x14ac:dyDescent="0.25">
      <c r="A163" s="45" t="s">
        <v>22</v>
      </c>
      <c r="B163" s="28" t="s">
        <v>748</v>
      </c>
      <c r="C163" s="29" t="s">
        <v>15</v>
      </c>
      <c r="D163" s="65">
        <f>D164</f>
        <v>17030</v>
      </c>
    </row>
    <row r="164" spans="1:4" s="14" customFormat="1" ht="15.75" x14ac:dyDescent="0.25">
      <c r="A164" s="45" t="s">
        <v>17</v>
      </c>
      <c r="B164" s="28" t="s">
        <v>748</v>
      </c>
      <c r="C164" s="29" t="s">
        <v>16</v>
      </c>
      <c r="D164" s="65">
        <f>D165</f>
        <v>17030</v>
      </c>
    </row>
    <row r="165" spans="1:4" s="14" customFormat="1" ht="15.75" x14ac:dyDescent="0.25">
      <c r="A165" s="45" t="s">
        <v>515</v>
      </c>
      <c r="B165" s="28" t="s">
        <v>748</v>
      </c>
      <c r="C165" s="29" t="s">
        <v>516</v>
      </c>
      <c r="D165" s="65">
        <v>17030</v>
      </c>
    </row>
    <row r="166" spans="1:4" s="14" customFormat="1" ht="31.5" x14ac:dyDescent="0.25">
      <c r="A166" s="68" t="s">
        <v>680</v>
      </c>
      <c r="B166" s="24" t="s">
        <v>681</v>
      </c>
      <c r="C166" s="35"/>
      <c r="D166" s="49">
        <f>D167</f>
        <v>1731.9400000000005</v>
      </c>
    </row>
    <row r="167" spans="1:4" s="14" customFormat="1" ht="15.75" x14ac:dyDescent="0.25">
      <c r="A167" s="71" t="s">
        <v>410</v>
      </c>
      <c r="B167" s="69" t="s">
        <v>681</v>
      </c>
      <c r="C167" s="29" t="s">
        <v>37</v>
      </c>
      <c r="D167" s="33">
        <f>D168</f>
        <v>1731.9400000000005</v>
      </c>
    </row>
    <row r="168" spans="1:4" s="14" customFormat="1" ht="15.75" x14ac:dyDescent="0.25">
      <c r="A168" s="46" t="s">
        <v>36</v>
      </c>
      <c r="B168" s="69" t="s">
        <v>681</v>
      </c>
      <c r="C168" s="29">
        <v>410</v>
      </c>
      <c r="D168" s="33">
        <f>D169</f>
        <v>1731.9400000000005</v>
      </c>
    </row>
    <row r="169" spans="1:4" s="14" customFormat="1" ht="31.5" x14ac:dyDescent="0.25">
      <c r="A169" s="46" t="s">
        <v>100</v>
      </c>
      <c r="B169" s="69" t="s">
        <v>681</v>
      </c>
      <c r="C169" s="29" t="s">
        <v>101</v>
      </c>
      <c r="D169" s="33">
        <f>0+17319.41-15587.47</f>
        <v>1731.9400000000005</v>
      </c>
    </row>
    <row r="170" spans="1:4" s="14" customFormat="1" ht="31.5" customHeight="1" x14ac:dyDescent="0.25">
      <c r="A170" s="68" t="s">
        <v>123</v>
      </c>
      <c r="B170" s="24" t="s">
        <v>320</v>
      </c>
      <c r="C170" s="35"/>
      <c r="D170" s="49">
        <f>D171</f>
        <v>342383</v>
      </c>
    </row>
    <row r="171" spans="1:4" s="14" customFormat="1" ht="31.5" x14ac:dyDescent="0.25">
      <c r="A171" s="45" t="s">
        <v>18</v>
      </c>
      <c r="B171" s="172" t="s">
        <v>320</v>
      </c>
      <c r="C171" s="25" t="s">
        <v>20</v>
      </c>
      <c r="D171" s="33">
        <f>D172</f>
        <v>342383</v>
      </c>
    </row>
    <row r="172" spans="1:4" s="14" customFormat="1" ht="15.75" x14ac:dyDescent="0.25">
      <c r="A172" s="168" t="s">
        <v>25</v>
      </c>
      <c r="B172" s="172" t="s">
        <v>320</v>
      </c>
      <c r="C172" s="25" t="s">
        <v>26</v>
      </c>
      <c r="D172" s="33">
        <f>D173</f>
        <v>342383</v>
      </c>
    </row>
    <row r="173" spans="1:4" s="14" customFormat="1" ht="47.25" x14ac:dyDescent="0.25">
      <c r="A173" s="72" t="s">
        <v>104</v>
      </c>
      <c r="B173" s="172" t="s">
        <v>320</v>
      </c>
      <c r="C173" s="25" t="s">
        <v>105</v>
      </c>
      <c r="D173" s="33">
        <f>337483+4900</f>
        <v>342383</v>
      </c>
    </row>
    <row r="174" spans="1:4" s="14" customFormat="1" ht="15.75" x14ac:dyDescent="0.25">
      <c r="A174" s="63" t="s">
        <v>512</v>
      </c>
      <c r="B174" s="16" t="s">
        <v>321</v>
      </c>
      <c r="C174" s="17"/>
      <c r="D174" s="18">
        <f>D175</f>
        <v>13650</v>
      </c>
    </row>
    <row r="175" spans="1:4" s="14" customFormat="1" ht="15.75" x14ac:dyDescent="0.25">
      <c r="A175" s="68" t="s">
        <v>117</v>
      </c>
      <c r="B175" s="24" t="s">
        <v>322</v>
      </c>
      <c r="C175" s="35"/>
      <c r="D175" s="49">
        <f>D176+D183</f>
        <v>13650</v>
      </c>
    </row>
    <row r="176" spans="1:4" s="14" customFormat="1" ht="15.75" x14ac:dyDescent="0.25">
      <c r="A176" s="68" t="s">
        <v>120</v>
      </c>
      <c r="B176" s="24" t="s">
        <v>323</v>
      </c>
      <c r="C176" s="35"/>
      <c r="D176" s="49">
        <f>D177+D180</f>
        <v>1231</v>
      </c>
    </row>
    <row r="177" spans="1:4" s="14" customFormat="1" ht="15.75" x14ac:dyDescent="0.25">
      <c r="A177" s="45" t="s">
        <v>22</v>
      </c>
      <c r="B177" s="69" t="s">
        <v>323</v>
      </c>
      <c r="C177" s="29" t="s">
        <v>15</v>
      </c>
      <c r="D177" s="30">
        <f>D178</f>
        <v>500</v>
      </c>
    </row>
    <row r="178" spans="1:4" s="14" customFormat="1" ht="15.75" x14ac:dyDescent="0.25">
      <c r="A178" s="45" t="s">
        <v>17</v>
      </c>
      <c r="B178" s="69" t="s">
        <v>323</v>
      </c>
      <c r="C178" s="29" t="s">
        <v>16</v>
      </c>
      <c r="D178" s="30">
        <f>D179</f>
        <v>500</v>
      </c>
    </row>
    <row r="179" spans="1:4" s="14" customFormat="1" ht="31.5" x14ac:dyDescent="0.25">
      <c r="A179" s="168" t="s">
        <v>81</v>
      </c>
      <c r="B179" s="69" t="s">
        <v>323</v>
      </c>
      <c r="C179" s="25" t="s">
        <v>82</v>
      </c>
      <c r="D179" s="30">
        <v>500</v>
      </c>
    </row>
    <row r="180" spans="1:4" s="14" customFormat="1" ht="31.5" x14ac:dyDescent="0.25">
      <c r="A180" s="45" t="s">
        <v>18</v>
      </c>
      <c r="B180" s="69" t="s">
        <v>323</v>
      </c>
      <c r="C180" s="29" t="s">
        <v>20</v>
      </c>
      <c r="D180" s="30">
        <f>D181</f>
        <v>731</v>
      </c>
    </row>
    <row r="181" spans="1:4" s="14" customFormat="1" ht="15.75" x14ac:dyDescent="0.25">
      <c r="A181" s="45" t="s">
        <v>25</v>
      </c>
      <c r="B181" s="69" t="s">
        <v>323</v>
      </c>
      <c r="C181" s="29" t="s">
        <v>26</v>
      </c>
      <c r="D181" s="30">
        <f>D182</f>
        <v>731</v>
      </c>
    </row>
    <row r="182" spans="1:4" s="14" customFormat="1" ht="15.75" x14ac:dyDescent="0.25">
      <c r="A182" s="45" t="s">
        <v>87</v>
      </c>
      <c r="B182" s="69" t="s">
        <v>323</v>
      </c>
      <c r="C182" s="29" t="s">
        <v>88</v>
      </c>
      <c r="D182" s="30">
        <v>731</v>
      </c>
    </row>
    <row r="183" spans="1:4" s="14" customFormat="1" ht="15.75" x14ac:dyDescent="0.25">
      <c r="A183" s="72" t="s">
        <v>424</v>
      </c>
      <c r="B183" s="28" t="s">
        <v>422</v>
      </c>
      <c r="C183" s="25"/>
      <c r="D183" s="33">
        <f>D184</f>
        <v>12419</v>
      </c>
    </row>
    <row r="184" spans="1:4" s="14" customFormat="1" ht="15.75" x14ac:dyDescent="0.25">
      <c r="A184" s="45" t="s">
        <v>23</v>
      </c>
      <c r="B184" s="69" t="s">
        <v>422</v>
      </c>
      <c r="C184" s="25" t="s">
        <v>24</v>
      </c>
      <c r="D184" s="30">
        <f>D185</f>
        <v>12419</v>
      </c>
    </row>
    <row r="185" spans="1:4" s="14" customFormat="1" ht="15.75" x14ac:dyDescent="0.25">
      <c r="A185" s="45" t="s">
        <v>134</v>
      </c>
      <c r="B185" s="69" t="s">
        <v>422</v>
      </c>
      <c r="C185" s="25" t="s">
        <v>161</v>
      </c>
      <c r="D185" s="30">
        <f>D186</f>
        <v>12419</v>
      </c>
    </row>
    <row r="186" spans="1:4" s="14" customFormat="1" ht="52.5" customHeight="1" x14ac:dyDescent="0.25">
      <c r="A186" s="75" t="s">
        <v>423</v>
      </c>
      <c r="B186" s="69" t="s">
        <v>422</v>
      </c>
      <c r="C186" s="25" t="s">
        <v>162</v>
      </c>
      <c r="D186" s="30">
        <f>7426+4993</f>
        <v>12419</v>
      </c>
    </row>
    <row r="187" spans="1:4" s="14" customFormat="1" ht="31.5" x14ac:dyDescent="0.25">
      <c r="A187" s="76" t="s">
        <v>124</v>
      </c>
      <c r="B187" s="16" t="s">
        <v>324</v>
      </c>
      <c r="C187" s="25"/>
      <c r="D187" s="18">
        <f>D188+D233</f>
        <v>237969</v>
      </c>
    </row>
    <row r="188" spans="1:4" s="14" customFormat="1" ht="47.25" x14ac:dyDescent="0.25">
      <c r="A188" s="63" t="s">
        <v>325</v>
      </c>
      <c r="B188" s="16" t="s">
        <v>326</v>
      </c>
      <c r="C188" s="17"/>
      <c r="D188" s="42">
        <f>D189+D193+D197+D212+D216+D220</f>
        <v>230521</v>
      </c>
    </row>
    <row r="189" spans="1:4" s="14" customFormat="1" ht="31.5" x14ac:dyDescent="0.25">
      <c r="A189" s="43" t="s">
        <v>700</v>
      </c>
      <c r="B189" s="20" t="s">
        <v>717</v>
      </c>
      <c r="C189" s="44"/>
      <c r="D189" s="26">
        <f>D190</f>
        <v>300</v>
      </c>
    </row>
    <row r="190" spans="1:4" s="14" customFormat="1" ht="31.5" x14ac:dyDescent="0.25">
      <c r="A190" s="45" t="s">
        <v>18</v>
      </c>
      <c r="B190" s="28" t="s">
        <v>717</v>
      </c>
      <c r="C190" s="25" t="s">
        <v>20</v>
      </c>
      <c r="D190" s="33">
        <f>D191</f>
        <v>300</v>
      </c>
    </row>
    <row r="191" spans="1:4" s="14" customFormat="1" ht="15.75" x14ac:dyDescent="0.25">
      <c r="A191" s="46" t="s">
        <v>25</v>
      </c>
      <c r="B191" s="28" t="s">
        <v>717</v>
      </c>
      <c r="C191" s="25" t="s">
        <v>26</v>
      </c>
      <c r="D191" s="33">
        <f>D192</f>
        <v>300</v>
      </c>
    </row>
    <row r="192" spans="1:4" s="14" customFormat="1" ht="15.75" x14ac:dyDescent="0.25">
      <c r="A192" s="45" t="s">
        <v>87</v>
      </c>
      <c r="B192" s="28" t="s">
        <v>717</v>
      </c>
      <c r="C192" s="29" t="s">
        <v>88</v>
      </c>
      <c r="D192" s="33">
        <v>300</v>
      </c>
    </row>
    <row r="193" spans="1:4" s="14" customFormat="1" ht="15.75" x14ac:dyDescent="0.25">
      <c r="A193" s="66" t="s">
        <v>53</v>
      </c>
      <c r="B193" s="61" t="s">
        <v>327</v>
      </c>
      <c r="C193" s="44"/>
      <c r="D193" s="22">
        <f>D194</f>
        <v>650</v>
      </c>
    </row>
    <row r="194" spans="1:4" s="14" customFormat="1" ht="31.5" x14ac:dyDescent="0.25">
      <c r="A194" s="45" t="s">
        <v>18</v>
      </c>
      <c r="B194" s="172" t="s">
        <v>327</v>
      </c>
      <c r="C194" s="25" t="s">
        <v>20</v>
      </c>
      <c r="D194" s="33">
        <f>D195</f>
        <v>650</v>
      </c>
    </row>
    <row r="195" spans="1:4" s="14" customFormat="1" ht="15.75" x14ac:dyDescent="0.25">
      <c r="A195" s="46" t="s">
        <v>25</v>
      </c>
      <c r="B195" s="172" t="s">
        <v>327</v>
      </c>
      <c r="C195" s="25" t="s">
        <v>26</v>
      </c>
      <c r="D195" s="33">
        <f>D196</f>
        <v>650</v>
      </c>
    </row>
    <row r="196" spans="1:4" s="14" customFormat="1" ht="15.75" x14ac:dyDescent="0.25">
      <c r="A196" s="45" t="s">
        <v>87</v>
      </c>
      <c r="B196" s="172" t="s">
        <v>327</v>
      </c>
      <c r="C196" s="29" t="s">
        <v>88</v>
      </c>
      <c r="D196" s="26">
        <f>0+650</f>
        <v>650</v>
      </c>
    </row>
    <row r="197" spans="1:4" s="14" customFormat="1" ht="15.75" x14ac:dyDescent="0.25">
      <c r="A197" s="67" t="s">
        <v>125</v>
      </c>
      <c r="B197" s="20" t="s">
        <v>328</v>
      </c>
      <c r="C197" s="44"/>
      <c r="D197" s="22">
        <f>D198+D205</f>
        <v>10132</v>
      </c>
    </row>
    <row r="198" spans="1:4" s="14" customFormat="1" ht="15.75" x14ac:dyDescent="0.25">
      <c r="A198" s="68" t="s">
        <v>126</v>
      </c>
      <c r="B198" s="24" t="s">
        <v>329</v>
      </c>
      <c r="C198" s="35"/>
      <c r="D198" s="49">
        <f>D199+D202</f>
        <v>910</v>
      </c>
    </row>
    <row r="199" spans="1:4" s="14" customFormat="1" ht="15.75" x14ac:dyDescent="0.25">
      <c r="A199" s="45" t="s">
        <v>22</v>
      </c>
      <c r="B199" s="69" t="s">
        <v>329</v>
      </c>
      <c r="C199" s="29" t="s">
        <v>15</v>
      </c>
      <c r="D199" s="30">
        <f>D200</f>
        <v>200</v>
      </c>
    </row>
    <row r="200" spans="1:4" s="14" customFormat="1" ht="15.75" x14ac:dyDescent="0.25">
      <c r="A200" s="45" t="s">
        <v>17</v>
      </c>
      <c r="B200" s="69" t="s">
        <v>329</v>
      </c>
      <c r="C200" s="29" t="s">
        <v>16</v>
      </c>
      <c r="D200" s="30">
        <f>D201</f>
        <v>200</v>
      </c>
    </row>
    <row r="201" spans="1:4" s="14" customFormat="1" ht="31.5" x14ac:dyDescent="0.25">
      <c r="A201" s="168" t="s">
        <v>81</v>
      </c>
      <c r="B201" s="69" t="s">
        <v>329</v>
      </c>
      <c r="C201" s="25" t="s">
        <v>82</v>
      </c>
      <c r="D201" s="30">
        <v>200</v>
      </c>
    </row>
    <row r="202" spans="1:4" s="14" customFormat="1" ht="31.5" x14ac:dyDescent="0.25">
      <c r="A202" s="45" t="s">
        <v>18</v>
      </c>
      <c r="B202" s="69" t="s">
        <v>329</v>
      </c>
      <c r="C202" s="29" t="s">
        <v>20</v>
      </c>
      <c r="D202" s="30">
        <f>D203</f>
        <v>710</v>
      </c>
    </row>
    <row r="203" spans="1:4" s="14" customFormat="1" ht="15.75" x14ac:dyDescent="0.25">
      <c r="A203" s="45" t="s">
        <v>25</v>
      </c>
      <c r="B203" s="69" t="s">
        <v>329</v>
      </c>
      <c r="C203" s="29" t="s">
        <v>26</v>
      </c>
      <c r="D203" s="30">
        <f>D204</f>
        <v>710</v>
      </c>
    </row>
    <row r="204" spans="1:4" s="14" customFormat="1" ht="15.75" x14ac:dyDescent="0.25">
      <c r="A204" s="45" t="s">
        <v>87</v>
      </c>
      <c r="B204" s="69" t="s">
        <v>329</v>
      </c>
      <c r="C204" s="29" t="s">
        <v>88</v>
      </c>
      <c r="D204" s="30">
        <f>610+100</f>
        <v>710</v>
      </c>
    </row>
    <row r="205" spans="1:4" s="14" customFormat="1" ht="31.5" x14ac:dyDescent="0.25">
      <c r="A205" s="77" t="s">
        <v>797</v>
      </c>
      <c r="B205" s="24" t="s">
        <v>783</v>
      </c>
      <c r="C205" s="35"/>
      <c r="D205" s="52">
        <f>D206+D209</f>
        <v>9222</v>
      </c>
    </row>
    <row r="206" spans="1:4" s="14" customFormat="1" ht="15.75" x14ac:dyDescent="0.25">
      <c r="A206" s="45" t="s">
        <v>23</v>
      </c>
      <c r="B206" s="28" t="s">
        <v>783</v>
      </c>
      <c r="C206" s="59" t="s">
        <v>24</v>
      </c>
      <c r="D206" s="60">
        <f t="shared" ref="D206:D207" si="0">D207</f>
        <v>4125</v>
      </c>
    </row>
    <row r="207" spans="1:4" s="14" customFormat="1" ht="15.75" x14ac:dyDescent="0.25">
      <c r="A207" s="45" t="s">
        <v>134</v>
      </c>
      <c r="B207" s="28" t="s">
        <v>783</v>
      </c>
      <c r="C207" s="59" t="s">
        <v>161</v>
      </c>
      <c r="D207" s="60">
        <f t="shared" si="0"/>
        <v>4125</v>
      </c>
    </row>
    <row r="208" spans="1:4" s="14" customFormat="1" ht="31.5" x14ac:dyDescent="0.25">
      <c r="A208" s="45" t="s">
        <v>145</v>
      </c>
      <c r="B208" s="28" t="s">
        <v>783</v>
      </c>
      <c r="C208" s="172" t="s">
        <v>162</v>
      </c>
      <c r="D208" s="60">
        <v>4125</v>
      </c>
    </row>
    <row r="209" spans="1:4" s="14" customFormat="1" ht="31.5" x14ac:dyDescent="0.25">
      <c r="A209" s="45" t="s">
        <v>18</v>
      </c>
      <c r="B209" s="69" t="s">
        <v>783</v>
      </c>
      <c r="C209" s="29" t="s">
        <v>20</v>
      </c>
      <c r="D209" s="60">
        <f t="shared" ref="D209:D210" si="1">D210</f>
        <v>5097</v>
      </c>
    </row>
    <row r="210" spans="1:4" s="14" customFormat="1" ht="15.75" x14ac:dyDescent="0.25">
      <c r="A210" s="45" t="s">
        <v>25</v>
      </c>
      <c r="B210" s="69" t="s">
        <v>783</v>
      </c>
      <c r="C210" s="29" t="s">
        <v>26</v>
      </c>
      <c r="D210" s="60">
        <f t="shared" si="1"/>
        <v>5097</v>
      </c>
    </row>
    <row r="211" spans="1:4" s="14" customFormat="1" ht="15.75" x14ac:dyDescent="0.25">
      <c r="A211" s="45" t="s">
        <v>87</v>
      </c>
      <c r="B211" s="69" t="s">
        <v>783</v>
      </c>
      <c r="C211" s="29" t="s">
        <v>88</v>
      </c>
      <c r="D211" s="60">
        <v>5097</v>
      </c>
    </row>
    <row r="212" spans="1:4" s="14" customFormat="1" ht="47.25" x14ac:dyDescent="0.25">
      <c r="A212" s="67" t="s">
        <v>775</v>
      </c>
      <c r="B212" s="20" t="s">
        <v>774</v>
      </c>
      <c r="C212" s="61"/>
      <c r="D212" s="64">
        <f>D213</f>
        <v>2192</v>
      </c>
    </row>
    <row r="213" spans="1:4" s="14" customFormat="1" ht="31.5" x14ac:dyDescent="0.25">
      <c r="A213" s="45" t="s">
        <v>18</v>
      </c>
      <c r="B213" s="28" t="s">
        <v>774</v>
      </c>
      <c r="C213" s="25" t="s">
        <v>20</v>
      </c>
      <c r="D213" s="65">
        <f>D214</f>
        <v>2192</v>
      </c>
    </row>
    <row r="214" spans="1:4" s="14" customFormat="1" ht="15.75" x14ac:dyDescent="0.25">
      <c r="A214" s="46" t="s">
        <v>25</v>
      </c>
      <c r="B214" s="28" t="s">
        <v>774</v>
      </c>
      <c r="C214" s="25" t="s">
        <v>26</v>
      </c>
      <c r="D214" s="65">
        <f>D215</f>
        <v>2192</v>
      </c>
    </row>
    <row r="215" spans="1:4" s="14" customFormat="1" ht="15.75" x14ac:dyDescent="0.25">
      <c r="A215" s="45" t="s">
        <v>87</v>
      </c>
      <c r="B215" s="28" t="s">
        <v>774</v>
      </c>
      <c r="C215" s="29" t="s">
        <v>88</v>
      </c>
      <c r="D215" s="65">
        <v>2192</v>
      </c>
    </row>
    <row r="216" spans="1:4" s="14" customFormat="1" ht="31.5" x14ac:dyDescent="0.25">
      <c r="A216" s="68" t="s">
        <v>128</v>
      </c>
      <c r="B216" s="24" t="s">
        <v>331</v>
      </c>
      <c r="C216" s="35"/>
      <c r="D216" s="49">
        <f>D217</f>
        <v>29385</v>
      </c>
    </row>
    <row r="217" spans="1:4" s="14" customFormat="1" ht="31.5" x14ac:dyDescent="0.25">
      <c r="A217" s="45" t="s">
        <v>18</v>
      </c>
      <c r="B217" s="172" t="s">
        <v>331</v>
      </c>
      <c r="C217" s="29" t="s">
        <v>20</v>
      </c>
      <c r="D217" s="33">
        <f>D218</f>
        <v>29385</v>
      </c>
    </row>
    <row r="218" spans="1:4" s="14" customFormat="1" ht="15.75" x14ac:dyDescent="0.25">
      <c r="A218" s="45" t="s">
        <v>25</v>
      </c>
      <c r="B218" s="172" t="s">
        <v>331</v>
      </c>
      <c r="C218" s="29" t="s">
        <v>26</v>
      </c>
      <c r="D218" s="33">
        <f>D219</f>
        <v>29385</v>
      </c>
    </row>
    <row r="219" spans="1:4" s="14" customFormat="1" ht="47.25" x14ac:dyDescent="0.25">
      <c r="A219" s="72" t="s">
        <v>104</v>
      </c>
      <c r="B219" s="172" t="s">
        <v>331</v>
      </c>
      <c r="C219" s="25" t="s">
        <v>105</v>
      </c>
      <c r="D219" s="33">
        <f>29461-843+767</f>
        <v>29385</v>
      </c>
    </row>
    <row r="220" spans="1:4" s="14" customFormat="1" ht="15.75" x14ac:dyDescent="0.25">
      <c r="A220" s="68" t="s">
        <v>332</v>
      </c>
      <c r="B220" s="24" t="s">
        <v>333</v>
      </c>
      <c r="C220" s="35"/>
      <c r="D220" s="49">
        <f>D221+D225+D229</f>
        <v>187862</v>
      </c>
    </row>
    <row r="221" spans="1:4" s="14" customFormat="1" ht="15.75" x14ac:dyDescent="0.25">
      <c r="A221" s="68" t="s">
        <v>334</v>
      </c>
      <c r="B221" s="24" t="s">
        <v>335</v>
      </c>
      <c r="C221" s="35"/>
      <c r="D221" s="26">
        <f>D222</f>
        <v>2593</v>
      </c>
    </row>
    <row r="222" spans="1:4" s="14" customFormat="1" ht="31.5" x14ac:dyDescent="0.25">
      <c r="A222" s="45" t="s">
        <v>18</v>
      </c>
      <c r="B222" s="69" t="s">
        <v>335</v>
      </c>
      <c r="C222" s="29" t="s">
        <v>20</v>
      </c>
      <c r="D222" s="30">
        <f>D223</f>
        <v>2593</v>
      </c>
    </row>
    <row r="223" spans="1:4" s="14" customFormat="1" ht="15.75" x14ac:dyDescent="0.25">
      <c r="A223" s="45" t="s">
        <v>25</v>
      </c>
      <c r="B223" s="69" t="s">
        <v>335</v>
      </c>
      <c r="C223" s="29" t="s">
        <v>26</v>
      </c>
      <c r="D223" s="30">
        <f>D224</f>
        <v>2593</v>
      </c>
    </row>
    <row r="224" spans="1:4" s="14" customFormat="1" ht="15.75" x14ac:dyDescent="0.25">
      <c r="A224" s="45" t="s">
        <v>87</v>
      </c>
      <c r="B224" s="69" t="s">
        <v>335</v>
      </c>
      <c r="C224" s="29" t="s">
        <v>88</v>
      </c>
      <c r="D224" s="30">
        <f>2772-179</f>
        <v>2593</v>
      </c>
    </row>
    <row r="225" spans="1:4" s="14" customFormat="1" ht="33" x14ac:dyDescent="0.25">
      <c r="A225" s="78" t="s">
        <v>663</v>
      </c>
      <c r="B225" s="24" t="s">
        <v>664</v>
      </c>
      <c r="C225" s="79"/>
      <c r="D225" s="26">
        <f>D226</f>
        <v>179</v>
      </c>
    </row>
    <row r="226" spans="1:4" s="14" customFormat="1" ht="31.5" x14ac:dyDescent="0.25">
      <c r="A226" s="27" t="s">
        <v>18</v>
      </c>
      <c r="B226" s="28" t="s">
        <v>664</v>
      </c>
      <c r="C226" s="59" t="s">
        <v>20</v>
      </c>
      <c r="D226" s="33">
        <f>D227</f>
        <v>179</v>
      </c>
    </row>
    <row r="227" spans="1:4" s="14" customFormat="1" ht="15.75" x14ac:dyDescent="0.25">
      <c r="A227" s="27" t="s">
        <v>25</v>
      </c>
      <c r="B227" s="28" t="s">
        <v>664</v>
      </c>
      <c r="C227" s="59" t="s">
        <v>26</v>
      </c>
      <c r="D227" s="30">
        <f>D228</f>
        <v>179</v>
      </c>
    </row>
    <row r="228" spans="1:4" s="14" customFormat="1" ht="15.75" x14ac:dyDescent="0.25">
      <c r="A228" s="27" t="s">
        <v>87</v>
      </c>
      <c r="B228" s="28" t="s">
        <v>664</v>
      </c>
      <c r="C228" s="59" t="s">
        <v>88</v>
      </c>
      <c r="D228" s="30">
        <v>179</v>
      </c>
    </row>
    <row r="229" spans="1:4" s="14" customFormat="1" ht="31.5" customHeight="1" x14ac:dyDescent="0.25">
      <c r="A229" s="77" t="s">
        <v>336</v>
      </c>
      <c r="B229" s="79" t="s">
        <v>337</v>
      </c>
      <c r="C229" s="35"/>
      <c r="D229" s="26">
        <f>D230</f>
        <v>185090</v>
      </c>
    </row>
    <row r="230" spans="1:4" s="14" customFormat="1" ht="31.5" x14ac:dyDescent="0.25">
      <c r="A230" s="45" t="s">
        <v>18</v>
      </c>
      <c r="B230" s="172" t="s">
        <v>337</v>
      </c>
      <c r="C230" s="29" t="s">
        <v>20</v>
      </c>
      <c r="D230" s="33">
        <f>D231</f>
        <v>185090</v>
      </c>
    </row>
    <row r="231" spans="1:4" s="14" customFormat="1" ht="15.75" x14ac:dyDescent="0.25">
      <c r="A231" s="45" t="s">
        <v>25</v>
      </c>
      <c r="B231" s="172" t="s">
        <v>337</v>
      </c>
      <c r="C231" s="29" t="s">
        <v>26</v>
      </c>
      <c r="D231" s="33">
        <f>D232</f>
        <v>185090</v>
      </c>
    </row>
    <row r="232" spans="1:4" s="14" customFormat="1" ht="47.25" x14ac:dyDescent="0.25">
      <c r="A232" s="72" t="s">
        <v>104</v>
      </c>
      <c r="B232" s="172" t="s">
        <v>337</v>
      </c>
      <c r="C232" s="25" t="s">
        <v>105</v>
      </c>
      <c r="D232" s="33">
        <f>183204+420+627+297-420-297+342+420+157+340</f>
        <v>185090</v>
      </c>
    </row>
    <row r="233" spans="1:4" s="14" customFormat="1" ht="47.25" x14ac:dyDescent="0.25">
      <c r="A233" s="63" t="s">
        <v>325</v>
      </c>
      <c r="B233" s="16" t="s">
        <v>338</v>
      </c>
      <c r="C233" s="17"/>
      <c r="D233" s="18">
        <f>D242+D234</f>
        <v>7448</v>
      </c>
    </row>
    <row r="234" spans="1:4" s="14" customFormat="1" ht="15.75" x14ac:dyDescent="0.25">
      <c r="A234" s="68" t="s">
        <v>125</v>
      </c>
      <c r="B234" s="24" t="s">
        <v>341</v>
      </c>
      <c r="C234" s="35"/>
      <c r="D234" s="49">
        <f>D235</f>
        <v>460</v>
      </c>
    </row>
    <row r="235" spans="1:4" s="14" customFormat="1" ht="15.75" x14ac:dyDescent="0.25">
      <c r="A235" s="68" t="s">
        <v>126</v>
      </c>
      <c r="B235" s="24" t="s">
        <v>342</v>
      </c>
      <c r="C235" s="35"/>
      <c r="D235" s="49">
        <f>D236+D239</f>
        <v>460</v>
      </c>
    </row>
    <row r="236" spans="1:4" s="14" customFormat="1" ht="15.75" x14ac:dyDescent="0.25">
      <c r="A236" s="45" t="s">
        <v>22</v>
      </c>
      <c r="B236" s="69" t="s">
        <v>342</v>
      </c>
      <c r="C236" s="29" t="s">
        <v>15</v>
      </c>
      <c r="D236" s="30">
        <f>D237</f>
        <v>170</v>
      </c>
    </row>
    <row r="237" spans="1:4" s="14" customFormat="1" ht="15.75" x14ac:dyDescent="0.25">
      <c r="A237" s="45" t="s">
        <v>17</v>
      </c>
      <c r="B237" s="69" t="s">
        <v>342</v>
      </c>
      <c r="C237" s="29" t="s">
        <v>16</v>
      </c>
      <c r="D237" s="30">
        <f>D238</f>
        <v>170</v>
      </c>
    </row>
    <row r="238" spans="1:4" s="14" customFormat="1" ht="31.5" x14ac:dyDescent="0.25">
      <c r="A238" s="168" t="s">
        <v>81</v>
      </c>
      <c r="B238" s="69" t="s">
        <v>342</v>
      </c>
      <c r="C238" s="25" t="s">
        <v>82</v>
      </c>
      <c r="D238" s="30">
        <v>170</v>
      </c>
    </row>
    <row r="239" spans="1:4" s="14" customFormat="1" ht="31.5" x14ac:dyDescent="0.25">
      <c r="A239" s="45" t="s">
        <v>18</v>
      </c>
      <c r="B239" s="69" t="s">
        <v>342</v>
      </c>
      <c r="C239" s="29" t="s">
        <v>20</v>
      </c>
      <c r="D239" s="30">
        <f>D240</f>
        <v>290</v>
      </c>
    </row>
    <row r="240" spans="1:4" s="14" customFormat="1" ht="15.75" x14ac:dyDescent="0.25">
      <c r="A240" s="45" t="s">
        <v>25</v>
      </c>
      <c r="B240" s="69" t="s">
        <v>342</v>
      </c>
      <c r="C240" s="29" t="s">
        <v>26</v>
      </c>
      <c r="D240" s="30">
        <f>D241</f>
        <v>290</v>
      </c>
    </row>
    <row r="241" spans="1:4" s="14" customFormat="1" ht="15.75" x14ac:dyDescent="0.25">
      <c r="A241" s="45" t="s">
        <v>87</v>
      </c>
      <c r="B241" s="69" t="s">
        <v>342</v>
      </c>
      <c r="C241" s="29" t="s">
        <v>88</v>
      </c>
      <c r="D241" s="30">
        <v>290</v>
      </c>
    </row>
    <row r="242" spans="1:4" s="14" customFormat="1" ht="31.5" x14ac:dyDescent="0.25">
      <c r="A242" s="68" t="s">
        <v>127</v>
      </c>
      <c r="B242" s="24" t="s">
        <v>339</v>
      </c>
      <c r="C242" s="35"/>
      <c r="D242" s="49">
        <f>D243</f>
        <v>6988</v>
      </c>
    </row>
    <row r="243" spans="1:4" s="14" customFormat="1" ht="47.25" x14ac:dyDescent="0.25">
      <c r="A243" s="45" t="s">
        <v>30</v>
      </c>
      <c r="B243" s="172" t="s">
        <v>339</v>
      </c>
      <c r="C243" s="25" t="s">
        <v>31</v>
      </c>
      <c r="D243" s="30">
        <f>D244</f>
        <v>6988</v>
      </c>
    </row>
    <row r="244" spans="1:4" s="14" customFormat="1" ht="15.75" x14ac:dyDescent="0.25">
      <c r="A244" s="45" t="s">
        <v>8</v>
      </c>
      <c r="B244" s="172" t="s">
        <v>339</v>
      </c>
      <c r="C244" s="25" t="s">
        <v>66</v>
      </c>
      <c r="D244" s="30">
        <f>SUM(D245:D247)</f>
        <v>6988</v>
      </c>
    </row>
    <row r="245" spans="1:4" s="14" customFormat="1" ht="15.75" x14ac:dyDescent="0.25">
      <c r="A245" s="80" t="s">
        <v>340</v>
      </c>
      <c r="B245" s="172" t="s">
        <v>339</v>
      </c>
      <c r="C245" s="25" t="s">
        <v>78</v>
      </c>
      <c r="D245" s="30">
        <v>3988</v>
      </c>
    </row>
    <row r="246" spans="1:4" s="14" customFormat="1" ht="31.5" x14ac:dyDescent="0.25">
      <c r="A246" s="80" t="s">
        <v>79</v>
      </c>
      <c r="B246" s="172" t="s">
        <v>339</v>
      </c>
      <c r="C246" s="25" t="s">
        <v>80</v>
      </c>
      <c r="D246" s="30">
        <v>1471</v>
      </c>
    </row>
    <row r="247" spans="1:4" s="14" customFormat="1" ht="31.5" x14ac:dyDescent="0.25">
      <c r="A247" s="31" t="s">
        <v>183</v>
      </c>
      <c r="B247" s="172" t="s">
        <v>339</v>
      </c>
      <c r="C247" s="25" t="s">
        <v>182</v>
      </c>
      <c r="D247" s="30">
        <v>1529</v>
      </c>
    </row>
    <row r="248" spans="1:4" s="14" customFormat="1" ht="16.5" x14ac:dyDescent="0.25">
      <c r="A248" s="81" t="s">
        <v>129</v>
      </c>
      <c r="B248" s="82" t="s">
        <v>343</v>
      </c>
      <c r="C248" s="83"/>
      <c r="D248" s="84">
        <f>D250+D264+D272</f>
        <v>109505</v>
      </c>
    </row>
    <row r="249" spans="1:4" s="14" customFormat="1" ht="31.5" x14ac:dyDescent="0.25">
      <c r="A249" s="76" t="s">
        <v>344</v>
      </c>
      <c r="B249" s="16" t="s">
        <v>392</v>
      </c>
      <c r="C249" s="25"/>
      <c r="D249" s="18">
        <f>D250+D264+D272</f>
        <v>109505</v>
      </c>
    </row>
    <row r="250" spans="1:4" s="14" customFormat="1" ht="15.75" x14ac:dyDescent="0.25">
      <c r="A250" s="68" t="s">
        <v>653</v>
      </c>
      <c r="B250" s="24" t="s">
        <v>345</v>
      </c>
      <c r="C250" s="35"/>
      <c r="D250" s="49">
        <f>D251+D256+D260</f>
        <v>32471</v>
      </c>
    </row>
    <row r="251" spans="1:4" s="14" customFormat="1" ht="47.25" x14ac:dyDescent="0.25">
      <c r="A251" s="168" t="s">
        <v>39</v>
      </c>
      <c r="B251" s="172" t="s">
        <v>345</v>
      </c>
      <c r="C251" s="25">
        <v>100</v>
      </c>
      <c r="D251" s="30">
        <f>D252</f>
        <v>29759</v>
      </c>
    </row>
    <row r="252" spans="1:4" s="14" customFormat="1" ht="15.75" x14ac:dyDescent="0.25">
      <c r="A252" s="168" t="s">
        <v>8</v>
      </c>
      <c r="B252" s="172" t="s">
        <v>345</v>
      </c>
      <c r="C252" s="25">
        <v>120</v>
      </c>
      <c r="D252" s="30">
        <f>SUM(D253:D255)</f>
        <v>29759</v>
      </c>
    </row>
    <row r="253" spans="1:4" s="14" customFormat="1" ht="15.75" x14ac:dyDescent="0.25">
      <c r="A253" s="80" t="s">
        <v>340</v>
      </c>
      <c r="B253" s="172" t="s">
        <v>345</v>
      </c>
      <c r="C253" s="25" t="s">
        <v>78</v>
      </c>
      <c r="D253" s="30">
        <f>16522+111+915</f>
        <v>17548</v>
      </c>
    </row>
    <row r="254" spans="1:4" s="14" customFormat="1" ht="31.5" x14ac:dyDescent="0.25">
      <c r="A254" s="80" t="s">
        <v>79</v>
      </c>
      <c r="B254" s="172" t="s">
        <v>345</v>
      </c>
      <c r="C254" s="25" t="s">
        <v>80</v>
      </c>
      <c r="D254" s="30">
        <f>5101+135</f>
        <v>5236</v>
      </c>
    </row>
    <row r="255" spans="1:4" s="14" customFormat="1" ht="31.5" x14ac:dyDescent="0.25">
      <c r="A255" s="31" t="s">
        <v>183</v>
      </c>
      <c r="B255" s="172" t="s">
        <v>345</v>
      </c>
      <c r="C255" s="25" t="s">
        <v>182</v>
      </c>
      <c r="D255" s="30">
        <f>6530+33+41+371</f>
        <v>6975</v>
      </c>
    </row>
    <row r="256" spans="1:4" s="14" customFormat="1" ht="15.75" x14ac:dyDescent="0.25">
      <c r="A256" s="168" t="s">
        <v>22</v>
      </c>
      <c r="B256" s="172" t="s">
        <v>345</v>
      </c>
      <c r="C256" s="25">
        <v>200</v>
      </c>
      <c r="D256" s="30">
        <f>D257</f>
        <v>2657</v>
      </c>
    </row>
    <row r="257" spans="1:4" ht="15.75" x14ac:dyDescent="0.25">
      <c r="A257" s="168" t="s">
        <v>17</v>
      </c>
      <c r="B257" s="172" t="s">
        <v>345</v>
      </c>
      <c r="C257" s="25">
        <v>240</v>
      </c>
      <c r="D257" s="30">
        <f>D258+D259</f>
        <v>2657</v>
      </c>
    </row>
    <row r="258" spans="1:4" s="14" customFormat="1" ht="15.75" x14ac:dyDescent="0.25">
      <c r="A258" s="168" t="s">
        <v>515</v>
      </c>
      <c r="B258" s="172" t="s">
        <v>345</v>
      </c>
      <c r="C258" s="25" t="s">
        <v>516</v>
      </c>
      <c r="D258" s="30">
        <v>667</v>
      </c>
    </row>
    <row r="259" spans="1:4" s="14" customFormat="1" ht="31.5" x14ac:dyDescent="0.25">
      <c r="A259" s="168" t="s">
        <v>81</v>
      </c>
      <c r="B259" s="172" t="s">
        <v>345</v>
      </c>
      <c r="C259" s="25" t="s">
        <v>82</v>
      </c>
      <c r="D259" s="30">
        <f>1911+129-50</f>
        <v>1990</v>
      </c>
    </row>
    <row r="260" spans="1:4" s="14" customFormat="1" ht="15.75" x14ac:dyDescent="0.25">
      <c r="A260" s="168" t="s">
        <v>13</v>
      </c>
      <c r="B260" s="172" t="s">
        <v>345</v>
      </c>
      <c r="C260" s="25">
        <v>800</v>
      </c>
      <c r="D260" s="30">
        <f>D261</f>
        <v>55</v>
      </c>
    </row>
    <row r="261" spans="1:4" s="14" customFormat="1" ht="15.75" x14ac:dyDescent="0.25">
      <c r="A261" s="168" t="s">
        <v>35</v>
      </c>
      <c r="B261" s="172" t="s">
        <v>345</v>
      </c>
      <c r="C261" s="25">
        <v>850</v>
      </c>
      <c r="D261" s="30">
        <f>D262+D263</f>
        <v>55</v>
      </c>
    </row>
    <row r="262" spans="1:4" s="14" customFormat="1" ht="15.75" x14ac:dyDescent="0.25">
      <c r="A262" s="168" t="s">
        <v>83</v>
      </c>
      <c r="B262" s="172" t="s">
        <v>345</v>
      </c>
      <c r="C262" s="25" t="s">
        <v>84</v>
      </c>
      <c r="D262" s="30">
        <v>52</v>
      </c>
    </row>
    <row r="263" spans="1:4" s="14" customFormat="1" ht="15.75" x14ac:dyDescent="0.25">
      <c r="A263" s="85" t="s">
        <v>85</v>
      </c>
      <c r="B263" s="172" t="s">
        <v>345</v>
      </c>
      <c r="C263" s="25" t="s">
        <v>86</v>
      </c>
      <c r="D263" s="30">
        <f>0+3</f>
        <v>3</v>
      </c>
    </row>
    <row r="264" spans="1:4" s="14" customFormat="1" ht="15.75" x14ac:dyDescent="0.25">
      <c r="A264" s="68" t="s">
        <v>130</v>
      </c>
      <c r="B264" s="24" t="s">
        <v>346</v>
      </c>
      <c r="C264" s="35"/>
      <c r="D264" s="49">
        <f>D265</f>
        <v>160</v>
      </c>
    </row>
    <row r="265" spans="1:4" s="14" customFormat="1" ht="15.75" x14ac:dyDescent="0.25">
      <c r="A265" s="68" t="s">
        <v>99</v>
      </c>
      <c r="B265" s="24" t="s">
        <v>347</v>
      </c>
      <c r="C265" s="35"/>
      <c r="D265" s="49">
        <f>D266+D269</f>
        <v>160</v>
      </c>
    </row>
    <row r="266" spans="1:4" ht="15.75" x14ac:dyDescent="0.25">
      <c r="A266" s="45" t="s">
        <v>22</v>
      </c>
      <c r="B266" s="69" t="s">
        <v>347</v>
      </c>
      <c r="C266" s="29" t="s">
        <v>15</v>
      </c>
      <c r="D266" s="30">
        <f>D267</f>
        <v>150</v>
      </c>
    </row>
    <row r="267" spans="1:4" ht="15.75" x14ac:dyDescent="0.25">
      <c r="A267" s="45" t="s">
        <v>17</v>
      </c>
      <c r="B267" s="69" t="s">
        <v>347</v>
      </c>
      <c r="C267" s="29" t="s">
        <v>16</v>
      </c>
      <c r="D267" s="30">
        <f>D268</f>
        <v>150</v>
      </c>
    </row>
    <row r="268" spans="1:4" ht="15.75" x14ac:dyDescent="0.25">
      <c r="A268" s="168" t="s">
        <v>515</v>
      </c>
      <c r="B268" s="69" t="s">
        <v>347</v>
      </c>
      <c r="C268" s="25" t="s">
        <v>516</v>
      </c>
      <c r="D268" s="30">
        <v>150</v>
      </c>
    </row>
    <row r="269" spans="1:4" ht="31.5" x14ac:dyDescent="0.25">
      <c r="A269" s="45" t="s">
        <v>18</v>
      </c>
      <c r="B269" s="69" t="s">
        <v>347</v>
      </c>
      <c r="C269" s="29" t="s">
        <v>20</v>
      </c>
      <c r="D269" s="30">
        <f>D270</f>
        <v>10</v>
      </c>
    </row>
    <row r="270" spans="1:4" ht="15.75" x14ac:dyDescent="0.25">
      <c r="A270" s="45" t="s">
        <v>25</v>
      </c>
      <c r="B270" s="69" t="s">
        <v>347</v>
      </c>
      <c r="C270" s="29" t="s">
        <v>26</v>
      </c>
      <c r="D270" s="30">
        <f>D271</f>
        <v>10</v>
      </c>
    </row>
    <row r="271" spans="1:4" ht="15.75" x14ac:dyDescent="0.25">
      <c r="A271" s="45" t="s">
        <v>87</v>
      </c>
      <c r="B271" s="69" t="s">
        <v>347</v>
      </c>
      <c r="C271" s="29" t="s">
        <v>88</v>
      </c>
      <c r="D271" s="30">
        <v>10</v>
      </c>
    </row>
    <row r="272" spans="1:4" ht="31.5" x14ac:dyDescent="0.25">
      <c r="A272" s="68" t="s">
        <v>131</v>
      </c>
      <c r="B272" s="24" t="s">
        <v>348</v>
      </c>
      <c r="C272" s="35"/>
      <c r="D272" s="49">
        <f>D273+D278+D282</f>
        <v>76874</v>
      </c>
    </row>
    <row r="273" spans="1:4" ht="47.25" x14ac:dyDescent="0.25">
      <c r="A273" s="45" t="s">
        <v>30</v>
      </c>
      <c r="B273" s="28" t="s">
        <v>348</v>
      </c>
      <c r="C273" s="25" t="s">
        <v>31</v>
      </c>
      <c r="D273" s="30">
        <f>D274</f>
        <v>71683</v>
      </c>
    </row>
    <row r="274" spans="1:4" ht="15.75" x14ac:dyDescent="0.25">
      <c r="A274" s="45" t="s">
        <v>33</v>
      </c>
      <c r="B274" s="28" t="s">
        <v>348</v>
      </c>
      <c r="C274" s="25" t="s">
        <v>32</v>
      </c>
      <c r="D274" s="30">
        <f>SUM(D275:D277)</f>
        <v>71683</v>
      </c>
    </row>
    <row r="275" spans="1:4" ht="15.75" x14ac:dyDescent="0.25">
      <c r="A275" s="31" t="s">
        <v>330</v>
      </c>
      <c r="B275" s="28" t="s">
        <v>348</v>
      </c>
      <c r="C275" s="25" t="s">
        <v>92</v>
      </c>
      <c r="D275" s="30">
        <f>44042+1461+1090</f>
        <v>46593</v>
      </c>
    </row>
    <row r="276" spans="1:4" ht="15.75" x14ac:dyDescent="0.25">
      <c r="A276" s="31" t="s">
        <v>94</v>
      </c>
      <c r="B276" s="28" t="s">
        <v>348</v>
      </c>
      <c r="C276" s="25" t="s">
        <v>93</v>
      </c>
      <c r="D276" s="30">
        <f>9643-1400</f>
        <v>8243</v>
      </c>
    </row>
    <row r="277" spans="1:4" ht="31.5" x14ac:dyDescent="0.25">
      <c r="A277" s="31" t="s">
        <v>180</v>
      </c>
      <c r="B277" s="28" t="s">
        <v>348</v>
      </c>
      <c r="C277" s="25" t="s">
        <v>179</v>
      </c>
      <c r="D277" s="30">
        <f>16203+334+310</f>
        <v>16847</v>
      </c>
    </row>
    <row r="278" spans="1:4" ht="15.75" x14ac:dyDescent="0.25">
      <c r="A278" s="168" t="s">
        <v>22</v>
      </c>
      <c r="B278" s="28" t="s">
        <v>348</v>
      </c>
      <c r="C278" s="25">
        <v>200</v>
      </c>
      <c r="D278" s="30">
        <f>D279</f>
        <v>5064</v>
      </c>
    </row>
    <row r="279" spans="1:4" ht="15.75" x14ac:dyDescent="0.25">
      <c r="A279" s="45" t="s">
        <v>17</v>
      </c>
      <c r="B279" s="28" t="s">
        <v>348</v>
      </c>
      <c r="C279" s="25">
        <v>240</v>
      </c>
      <c r="D279" s="30">
        <f>D280+D281</f>
        <v>5064</v>
      </c>
    </row>
    <row r="280" spans="1:4" ht="15.75" x14ac:dyDescent="0.25">
      <c r="A280" s="168" t="s">
        <v>515</v>
      </c>
      <c r="B280" s="28" t="s">
        <v>348</v>
      </c>
      <c r="C280" s="25" t="s">
        <v>516</v>
      </c>
      <c r="D280" s="30">
        <f>1346+170</f>
        <v>1516</v>
      </c>
    </row>
    <row r="281" spans="1:4" ht="31.5" x14ac:dyDescent="0.25">
      <c r="A281" s="168" t="s">
        <v>81</v>
      </c>
      <c r="B281" s="28" t="s">
        <v>348</v>
      </c>
      <c r="C281" s="25" t="s">
        <v>82</v>
      </c>
      <c r="D281" s="30">
        <f>3382+166</f>
        <v>3548</v>
      </c>
    </row>
    <row r="282" spans="1:4" s="14" customFormat="1" ht="15.75" x14ac:dyDescent="0.25">
      <c r="A282" s="168" t="s">
        <v>13</v>
      </c>
      <c r="B282" s="28" t="s">
        <v>348</v>
      </c>
      <c r="C282" s="25">
        <v>800</v>
      </c>
      <c r="D282" s="30">
        <f>D283</f>
        <v>127</v>
      </c>
    </row>
    <row r="283" spans="1:4" s="14" customFormat="1" ht="15.75" x14ac:dyDescent="0.25">
      <c r="A283" s="168" t="s">
        <v>35</v>
      </c>
      <c r="B283" s="28" t="s">
        <v>348</v>
      </c>
      <c r="C283" s="25">
        <v>850</v>
      </c>
      <c r="D283" s="30">
        <f>D284+D285+D286</f>
        <v>127</v>
      </c>
    </row>
    <row r="284" spans="1:4" s="14" customFormat="1" ht="15.75" x14ac:dyDescent="0.25">
      <c r="A284" s="168" t="s">
        <v>83</v>
      </c>
      <c r="B284" s="28" t="s">
        <v>348</v>
      </c>
      <c r="C284" s="29" t="s">
        <v>84</v>
      </c>
      <c r="D284" s="30">
        <f>119-2</f>
        <v>117</v>
      </c>
    </row>
    <row r="285" spans="1:4" s="14" customFormat="1" ht="15.75" x14ac:dyDescent="0.25">
      <c r="A285" s="85" t="s">
        <v>85</v>
      </c>
      <c r="B285" s="28" t="s">
        <v>348</v>
      </c>
      <c r="C285" s="29" t="s">
        <v>86</v>
      </c>
      <c r="D285" s="30">
        <v>8</v>
      </c>
    </row>
    <row r="286" spans="1:4" s="14" customFormat="1" ht="15.75" x14ac:dyDescent="0.25">
      <c r="A286" s="31" t="s">
        <v>429</v>
      </c>
      <c r="B286" s="28" t="s">
        <v>348</v>
      </c>
      <c r="C286" s="25" t="s">
        <v>428</v>
      </c>
      <c r="D286" s="30">
        <v>2</v>
      </c>
    </row>
    <row r="287" spans="1:4" s="14" customFormat="1" ht="37.5" x14ac:dyDescent="0.3">
      <c r="A287" s="86" t="s">
        <v>602</v>
      </c>
      <c r="B287" s="11" t="s">
        <v>244</v>
      </c>
      <c r="C287" s="87"/>
      <c r="D287" s="88">
        <f>D288+D349+D375</f>
        <v>290088.32000000001</v>
      </c>
    </row>
    <row r="288" spans="1:4" s="14" customFormat="1" ht="15.75" x14ac:dyDescent="0.25">
      <c r="A288" s="15" t="s">
        <v>257</v>
      </c>
      <c r="B288" s="16" t="s">
        <v>266</v>
      </c>
      <c r="C288" s="17"/>
      <c r="D288" s="18">
        <f>D289+D306+D329+D333+D339+D345</f>
        <v>237023.32</v>
      </c>
    </row>
    <row r="289" spans="1:4" s="14" customFormat="1" ht="15.75" x14ac:dyDescent="0.25">
      <c r="A289" s="76" t="s">
        <v>268</v>
      </c>
      <c r="B289" s="16" t="s">
        <v>258</v>
      </c>
      <c r="C289" s="89"/>
      <c r="D289" s="18">
        <f>D290+D294+D298+D302</f>
        <v>53786</v>
      </c>
    </row>
    <row r="290" spans="1:4" s="14" customFormat="1" ht="15.75" x14ac:dyDescent="0.25">
      <c r="A290" s="77" t="s">
        <v>44</v>
      </c>
      <c r="B290" s="79" t="s">
        <v>259</v>
      </c>
      <c r="C290" s="35"/>
      <c r="D290" s="57">
        <f>D291</f>
        <v>2040</v>
      </c>
    </row>
    <row r="291" spans="1:4" s="14" customFormat="1" ht="31.5" x14ac:dyDescent="0.25">
      <c r="A291" s="45" t="s">
        <v>18</v>
      </c>
      <c r="B291" s="172" t="s">
        <v>259</v>
      </c>
      <c r="C291" s="25" t="s">
        <v>20</v>
      </c>
      <c r="D291" s="57">
        <f>D292</f>
        <v>2040</v>
      </c>
    </row>
    <row r="292" spans="1:4" s="14" customFormat="1" ht="15.75" x14ac:dyDescent="0.25">
      <c r="A292" s="168" t="s">
        <v>25</v>
      </c>
      <c r="B292" s="172" t="s">
        <v>259</v>
      </c>
      <c r="C292" s="25" t="s">
        <v>26</v>
      </c>
      <c r="D292" s="62">
        <f>D293</f>
        <v>2040</v>
      </c>
    </row>
    <row r="293" spans="1:4" s="14" customFormat="1" ht="15.75" x14ac:dyDescent="0.25">
      <c r="A293" s="168" t="s">
        <v>87</v>
      </c>
      <c r="B293" s="172" t="s">
        <v>259</v>
      </c>
      <c r="C293" s="25" t="s">
        <v>88</v>
      </c>
      <c r="D293" s="62">
        <v>2040</v>
      </c>
    </row>
    <row r="294" spans="1:4" s="14" customFormat="1" ht="15.75" x14ac:dyDescent="0.25">
      <c r="A294" s="77" t="s">
        <v>45</v>
      </c>
      <c r="B294" s="79" t="s">
        <v>260</v>
      </c>
      <c r="C294" s="35"/>
      <c r="D294" s="57">
        <f>D295</f>
        <v>5975</v>
      </c>
    </row>
    <row r="295" spans="1:4" s="14" customFormat="1" ht="31.5" x14ac:dyDescent="0.25">
      <c r="A295" s="45" t="s">
        <v>18</v>
      </c>
      <c r="B295" s="172" t="s">
        <v>260</v>
      </c>
      <c r="C295" s="25" t="s">
        <v>20</v>
      </c>
      <c r="D295" s="62">
        <f>D296</f>
        <v>5975</v>
      </c>
    </row>
    <row r="296" spans="1:4" s="14" customFormat="1" ht="15.75" x14ac:dyDescent="0.25">
      <c r="A296" s="168" t="s">
        <v>25</v>
      </c>
      <c r="B296" s="172" t="s">
        <v>260</v>
      </c>
      <c r="C296" s="25" t="s">
        <v>26</v>
      </c>
      <c r="D296" s="62">
        <f>D297</f>
        <v>5975</v>
      </c>
    </row>
    <row r="297" spans="1:4" s="14" customFormat="1" ht="15.75" x14ac:dyDescent="0.25">
      <c r="A297" s="168" t="s">
        <v>87</v>
      </c>
      <c r="B297" s="172" t="s">
        <v>260</v>
      </c>
      <c r="C297" s="25" t="s">
        <v>88</v>
      </c>
      <c r="D297" s="62">
        <f>778+4000+695+502</f>
        <v>5975</v>
      </c>
    </row>
    <row r="298" spans="1:4" s="14" customFormat="1" ht="31.5" x14ac:dyDescent="0.25">
      <c r="A298" s="66" t="s">
        <v>818</v>
      </c>
      <c r="B298" s="61" t="s">
        <v>750</v>
      </c>
      <c r="C298" s="44"/>
      <c r="D298" s="90">
        <f>D299</f>
        <v>24</v>
      </c>
    </row>
    <row r="299" spans="1:4" s="14" customFormat="1" ht="31.5" x14ac:dyDescent="0.25">
      <c r="A299" s="45" t="s">
        <v>18</v>
      </c>
      <c r="B299" s="172" t="s">
        <v>750</v>
      </c>
      <c r="C299" s="25" t="s">
        <v>20</v>
      </c>
      <c r="D299" s="62">
        <f>D300</f>
        <v>24</v>
      </c>
    </row>
    <row r="300" spans="1:4" s="14" customFormat="1" ht="15.75" x14ac:dyDescent="0.25">
      <c r="A300" s="168" t="s">
        <v>25</v>
      </c>
      <c r="B300" s="172" t="s">
        <v>750</v>
      </c>
      <c r="C300" s="25" t="s">
        <v>26</v>
      </c>
      <c r="D300" s="62">
        <f>D301</f>
        <v>24</v>
      </c>
    </row>
    <row r="301" spans="1:4" s="14" customFormat="1" ht="15.75" x14ac:dyDescent="0.25">
      <c r="A301" s="168" t="s">
        <v>87</v>
      </c>
      <c r="B301" s="172" t="s">
        <v>750</v>
      </c>
      <c r="C301" s="25" t="s">
        <v>88</v>
      </c>
      <c r="D301" s="62">
        <v>24</v>
      </c>
    </row>
    <row r="302" spans="1:4" s="14" customFormat="1" ht="15.75" x14ac:dyDescent="0.25">
      <c r="A302" s="77" t="s">
        <v>27</v>
      </c>
      <c r="B302" s="79" t="s">
        <v>261</v>
      </c>
      <c r="C302" s="44"/>
      <c r="D302" s="57">
        <f>D303</f>
        <v>45747</v>
      </c>
    </row>
    <row r="303" spans="1:4" s="14" customFormat="1" ht="31.5" x14ac:dyDescent="0.25">
      <c r="A303" s="168" t="s">
        <v>18</v>
      </c>
      <c r="B303" s="172" t="s">
        <v>261</v>
      </c>
      <c r="C303" s="25" t="s">
        <v>20</v>
      </c>
      <c r="D303" s="62">
        <f>D304</f>
        <v>45747</v>
      </c>
    </row>
    <row r="304" spans="1:4" s="14" customFormat="1" ht="15.75" x14ac:dyDescent="0.25">
      <c r="A304" s="168" t="s">
        <v>25</v>
      </c>
      <c r="B304" s="172" t="s">
        <v>261</v>
      </c>
      <c r="C304" s="25" t="s">
        <v>26</v>
      </c>
      <c r="D304" s="62">
        <f>D305</f>
        <v>45747</v>
      </c>
    </row>
    <row r="305" spans="1:4" s="14" customFormat="1" ht="47.25" x14ac:dyDescent="0.25">
      <c r="A305" s="168" t="s">
        <v>104</v>
      </c>
      <c r="B305" s="172" t="s">
        <v>261</v>
      </c>
      <c r="C305" s="25" t="s">
        <v>105</v>
      </c>
      <c r="D305" s="62">
        <f>45771-24</f>
        <v>45747</v>
      </c>
    </row>
    <row r="306" spans="1:4" s="14" customFormat="1" ht="15.75" x14ac:dyDescent="0.25">
      <c r="A306" s="76" t="s">
        <v>267</v>
      </c>
      <c r="B306" s="16" t="s">
        <v>262</v>
      </c>
      <c r="C306" s="89"/>
      <c r="D306" s="18">
        <f>D307+D311</f>
        <v>179528</v>
      </c>
    </row>
    <row r="307" spans="1:4" s="14" customFormat="1" ht="15.75" x14ac:dyDescent="0.25">
      <c r="A307" s="77" t="s">
        <v>607</v>
      </c>
      <c r="B307" s="79" t="s">
        <v>409</v>
      </c>
      <c r="C307" s="35"/>
      <c r="D307" s="57">
        <f>D308</f>
        <v>35000</v>
      </c>
    </row>
    <row r="308" spans="1:4" s="14" customFormat="1" ht="31.5" x14ac:dyDescent="0.25">
      <c r="A308" s="168" t="s">
        <v>18</v>
      </c>
      <c r="B308" s="172" t="s">
        <v>409</v>
      </c>
      <c r="C308" s="25" t="s">
        <v>20</v>
      </c>
      <c r="D308" s="62">
        <f>D309</f>
        <v>35000</v>
      </c>
    </row>
    <row r="309" spans="1:4" s="14" customFormat="1" ht="15.75" x14ac:dyDescent="0.25">
      <c r="A309" s="168" t="s">
        <v>19</v>
      </c>
      <c r="B309" s="172" t="s">
        <v>409</v>
      </c>
      <c r="C309" s="25" t="s">
        <v>21</v>
      </c>
      <c r="D309" s="62">
        <f>D310</f>
        <v>35000</v>
      </c>
    </row>
    <row r="310" spans="1:4" s="14" customFormat="1" ht="15.75" x14ac:dyDescent="0.25">
      <c r="A310" s="168" t="s">
        <v>89</v>
      </c>
      <c r="B310" s="172" t="s">
        <v>409</v>
      </c>
      <c r="C310" s="25" t="s">
        <v>90</v>
      </c>
      <c r="D310" s="62">
        <f>70000-35000</f>
        <v>35000</v>
      </c>
    </row>
    <row r="311" spans="1:4" s="14" customFormat="1" ht="15.75" x14ac:dyDescent="0.25">
      <c r="A311" s="77" t="s">
        <v>43</v>
      </c>
      <c r="B311" s="79" t="s">
        <v>263</v>
      </c>
      <c r="C311" s="25"/>
      <c r="D311" s="57">
        <f>D312+D317+D321+D326</f>
        <v>144528</v>
      </c>
    </row>
    <row r="312" spans="1:4" s="14" customFormat="1" ht="47.25" x14ac:dyDescent="0.25">
      <c r="A312" s="168" t="s">
        <v>39</v>
      </c>
      <c r="B312" s="172" t="s">
        <v>263</v>
      </c>
      <c r="C312" s="25" t="s">
        <v>31</v>
      </c>
      <c r="D312" s="62">
        <f>D313</f>
        <v>5268</v>
      </c>
    </row>
    <row r="313" spans="1:4" s="14" customFormat="1" ht="15.75" x14ac:dyDescent="0.25">
      <c r="A313" s="45" t="s">
        <v>33</v>
      </c>
      <c r="B313" s="172" t="s">
        <v>263</v>
      </c>
      <c r="C313" s="25" t="s">
        <v>32</v>
      </c>
      <c r="D313" s="62">
        <f>D314+D315+D316</f>
        <v>5268</v>
      </c>
    </row>
    <row r="314" spans="1:4" s="14" customFormat="1" ht="15.75" x14ac:dyDescent="0.25">
      <c r="A314" s="31" t="s">
        <v>330</v>
      </c>
      <c r="B314" s="172" t="s">
        <v>263</v>
      </c>
      <c r="C314" s="25" t="s">
        <v>92</v>
      </c>
      <c r="D314" s="62">
        <f>3792+32+221</f>
        <v>4045</v>
      </c>
    </row>
    <row r="315" spans="1:4" s="14" customFormat="1" ht="15.75" x14ac:dyDescent="0.25">
      <c r="A315" s="31" t="s">
        <v>94</v>
      </c>
      <c r="B315" s="172" t="s">
        <v>263</v>
      </c>
      <c r="C315" s="25" t="s">
        <v>93</v>
      </c>
      <c r="D315" s="62">
        <v>1</v>
      </c>
    </row>
    <row r="316" spans="1:4" s="14" customFormat="1" ht="31.5" x14ac:dyDescent="0.25">
      <c r="A316" s="31" t="s">
        <v>180</v>
      </c>
      <c r="B316" s="172" t="s">
        <v>263</v>
      </c>
      <c r="C316" s="25" t="s">
        <v>179</v>
      </c>
      <c r="D316" s="62">
        <f>1145+10+67</f>
        <v>1222</v>
      </c>
    </row>
    <row r="317" spans="1:4" s="14" customFormat="1" ht="15.75" x14ac:dyDescent="0.25">
      <c r="A317" s="168" t="s">
        <v>22</v>
      </c>
      <c r="B317" s="172" t="s">
        <v>263</v>
      </c>
      <c r="C317" s="25" t="s">
        <v>15</v>
      </c>
      <c r="D317" s="62">
        <f>D318</f>
        <v>1238</v>
      </c>
    </row>
    <row r="318" spans="1:4" s="14" customFormat="1" ht="15.75" x14ac:dyDescent="0.25">
      <c r="A318" s="45" t="s">
        <v>17</v>
      </c>
      <c r="B318" s="172" t="s">
        <v>263</v>
      </c>
      <c r="C318" s="25" t="s">
        <v>16</v>
      </c>
      <c r="D318" s="62">
        <f>D319+D320</f>
        <v>1238</v>
      </c>
    </row>
    <row r="319" spans="1:4" s="14" customFormat="1" ht="15.75" x14ac:dyDescent="0.25">
      <c r="A319" s="45" t="s">
        <v>515</v>
      </c>
      <c r="B319" s="172" t="s">
        <v>263</v>
      </c>
      <c r="C319" s="25" t="s">
        <v>516</v>
      </c>
      <c r="D319" s="62">
        <f>10+5.2</f>
        <v>15.2</v>
      </c>
    </row>
    <row r="320" spans="1:4" s="14" customFormat="1" ht="31.5" x14ac:dyDescent="0.25">
      <c r="A320" s="72" t="s">
        <v>107</v>
      </c>
      <c r="B320" s="172" t="s">
        <v>263</v>
      </c>
      <c r="C320" s="25" t="s">
        <v>82</v>
      </c>
      <c r="D320" s="62">
        <f>1228-5.2</f>
        <v>1222.8</v>
      </c>
    </row>
    <row r="321" spans="1:4" s="14" customFormat="1" ht="31.5" x14ac:dyDescent="0.25">
      <c r="A321" s="168" t="s">
        <v>18</v>
      </c>
      <c r="B321" s="172" t="s">
        <v>263</v>
      </c>
      <c r="C321" s="25" t="s">
        <v>20</v>
      </c>
      <c r="D321" s="62">
        <f>D322+D324</f>
        <v>137852</v>
      </c>
    </row>
    <row r="322" spans="1:4" s="14" customFormat="1" ht="15.75" x14ac:dyDescent="0.25">
      <c r="A322" s="168" t="s">
        <v>25</v>
      </c>
      <c r="B322" s="172" t="s">
        <v>263</v>
      </c>
      <c r="C322" s="25" t="s">
        <v>26</v>
      </c>
      <c r="D322" s="62">
        <f>D323</f>
        <v>18419</v>
      </c>
    </row>
    <row r="323" spans="1:4" s="14" customFormat="1" ht="47.25" x14ac:dyDescent="0.25">
      <c r="A323" s="168" t="s">
        <v>104</v>
      </c>
      <c r="B323" s="172" t="s">
        <v>263</v>
      </c>
      <c r="C323" s="25" t="s">
        <v>105</v>
      </c>
      <c r="D323" s="62">
        <f>18223+409-213</f>
        <v>18419</v>
      </c>
    </row>
    <row r="324" spans="1:4" s="14" customFormat="1" ht="15.75" x14ac:dyDescent="0.25">
      <c r="A324" s="168" t="s">
        <v>19</v>
      </c>
      <c r="B324" s="172" t="s">
        <v>263</v>
      </c>
      <c r="C324" s="25" t="s">
        <v>21</v>
      </c>
      <c r="D324" s="62">
        <f>D325</f>
        <v>119433</v>
      </c>
    </row>
    <row r="325" spans="1:4" s="14" customFormat="1" ht="47.25" x14ac:dyDescent="0.25">
      <c r="A325" s="168" t="s">
        <v>108</v>
      </c>
      <c r="B325" s="172" t="s">
        <v>263</v>
      </c>
      <c r="C325" s="25" t="s">
        <v>109</v>
      </c>
      <c r="D325" s="62">
        <v>119433</v>
      </c>
    </row>
    <row r="326" spans="1:4" s="14" customFormat="1" ht="15.75" x14ac:dyDescent="0.25">
      <c r="A326" s="168" t="s">
        <v>13</v>
      </c>
      <c r="B326" s="172" t="s">
        <v>263</v>
      </c>
      <c r="C326" s="25" t="s">
        <v>14</v>
      </c>
      <c r="D326" s="62">
        <f>D327</f>
        <v>170</v>
      </c>
    </row>
    <row r="327" spans="1:4" s="14" customFormat="1" ht="15.75" x14ac:dyDescent="0.25">
      <c r="A327" s="168" t="s">
        <v>35</v>
      </c>
      <c r="B327" s="172" t="s">
        <v>263</v>
      </c>
      <c r="C327" s="25" t="s">
        <v>34</v>
      </c>
      <c r="D327" s="62">
        <f>D328</f>
        <v>170</v>
      </c>
    </row>
    <row r="328" spans="1:4" s="14" customFormat="1" ht="15.75" x14ac:dyDescent="0.25">
      <c r="A328" s="168" t="s">
        <v>110</v>
      </c>
      <c r="B328" s="172" t="s">
        <v>263</v>
      </c>
      <c r="C328" s="25" t="s">
        <v>84</v>
      </c>
      <c r="D328" s="91">
        <v>170</v>
      </c>
    </row>
    <row r="329" spans="1:4" s="14" customFormat="1" ht="31.5" x14ac:dyDescent="0.25">
      <c r="A329" s="43" t="s">
        <v>700</v>
      </c>
      <c r="B329" s="61" t="s">
        <v>713</v>
      </c>
      <c r="C329" s="44"/>
      <c r="D329" s="22">
        <f>D330</f>
        <v>1000</v>
      </c>
    </row>
    <row r="330" spans="1:4" s="14" customFormat="1" ht="31.5" x14ac:dyDescent="0.25">
      <c r="A330" s="168" t="s">
        <v>18</v>
      </c>
      <c r="B330" s="172" t="s">
        <v>713</v>
      </c>
      <c r="C330" s="25" t="s">
        <v>20</v>
      </c>
      <c r="D330" s="62">
        <f>D331</f>
        <v>1000</v>
      </c>
    </row>
    <row r="331" spans="1:4" s="14" customFormat="1" ht="15.75" x14ac:dyDescent="0.25">
      <c r="A331" s="168" t="s">
        <v>19</v>
      </c>
      <c r="B331" s="172" t="s">
        <v>713</v>
      </c>
      <c r="C331" s="25" t="s">
        <v>21</v>
      </c>
      <c r="D331" s="62">
        <f>D332</f>
        <v>1000</v>
      </c>
    </row>
    <row r="332" spans="1:4" s="14" customFormat="1" ht="15.75" x14ac:dyDescent="0.25">
      <c r="A332" s="168" t="s">
        <v>89</v>
      </c>
      <c r="B332" s="172" t="s">
        <v>713</v>
      </c>
      <c r="C332" s="25" t="s">
        <v>90</v>
      </c>
      <c r="D332" s="62">
        <v>1000</v>
      </c>
    </row>
    <row r="333" spans="1:4" s="14" customFormat="1" ht="15.75" x14ac:dyDescent="0.25">
      <c r="A333" s="67" t="s">
        <v>53</v>
      </c>
      <c r="B333" s="20" t="s">
        <v>274</v>
      </c>
      <c r="C333" s="44"/>
      <c r="D333" s="22">
        <f>D334</f>
        <v>440</v>
      </c>
    </row>
    <row r="334" spans="1:4" s="14" customFormat="1" ht="31.5" x14ac:dyDescent="0.25">
      <c r="A334" s="168" t="s">
        <v>18</v>
      </c>
      <c r="B334" s="172" t="s">
        <v>274</v>
      </c>
      <c r="C334" s="25" t="s">
        <v>20</v>
      </c>
      <c r="D334" s="62">
        <f>D335+D337</f>
        <v>440</v>
      </c>
    </row>
    <row r="335" spans="1:4" s="14" customFormat="1" ht="15.75" x14ac:dyDescent="0.25">
      <c r="A335" s="168" t="s">
        <v>25</v>
      </c>
      <c r="B335" s="172" t="s">
        <v>274</v>
      </c>
      <c r="C335" s="25" t="s">
        <v>26</v>
      </c>
      <c r="D335" s="62">
        <f>D336</f>
        <v>150</v>
      </c>
    </row>
    <row r="336" spans="1:4" s="14" customFormat="1" ht="15.75" x14ac:dyDescent="0.25">
      <c r="A336" s="168" t="s">
        <v>87</v>
      </c>
      <c r="B336" s="172" t="s">
        <v>274</v>
      </c>
      <c r="C336" s="25" t="s">
        <v>88</v>
      </c>
      <c r="D336" s="62">
        <v>150</v>
      </c>
    </row>
    <row r="337" spans="1:4" s="14" customFormat="1" ht="15.75" x14ac:dyDescent="0.25">
      <c r="A337" s="168" t="s">
        <v>19</v>
      </c>
      <c r="B337" s="172" t="s">
        <v>274</v>
      </c>
      <c r="C337" s="25" t="s">
        <v>21</v>
      </c>
      <c r="D337" s="62">
        <f>D338</f>
        <v>290</v>
      </c>
    </row>
    <row r="338" spans="1:4" s="14" customFormat="1" ht="15.75" x14ac:dyDescent="0.25">
      <c r="A338" s="168" t="s">
        <v>89</v>
      </c>
      <c r="B338" s="172" t="s">
        <v>274</v>
      </c>
      <c r="C338" s="25" t="s">
        <v>90</v>
      </c>
      <c r="D338" s="62">
        <v>290</v>
      </c>
    </row>
    <row r="339" spans="1:4" s="14" customFormat="1" ht="31.5" x14ac:dyDescent="0.25">
      <c r="A339" s="66" t="s">
        <v>782</v>
      </c>
      <c r="B339" s="61" t="s">
        <v>781</v>
      </c>
      <c r="C339" s="44"/>
      <c r="D339" s="90">
        <f>D340</f>
        <v>1820</v>
      </c>
    </row>
    <row r="340" spans="1:4" s="14" customFormat="1" ht="31.5" x14ac:dyDescent="0.25">
      <c r="A340" s="168" t="s">
        <v>18</v>
      </c>
      <c r="B340" s="172" t="s">
        <v>781</v>
      </c>
      <c r="C340" s="25" t="s">
        <v>20</v>
      </c>
      <c r="D340" s="62">
        <f>D341+D343</f>
        <v>1820</v>
      </c>
    </row>
    <row r="341" spans="1:4" s="14" customFormat="1" ht="15.75" x14ac:dyDescent="0.25">
      <c r="A341" s="168" t="s">
        <v>25</v>
      </c>
      <c r="B341" s="172" t="s">
        <v>781</v>
      </c>
      <c r="C341" s="25" t="s">
        <v>26</v>
      </c>
      <c r="D341" s="62">
        <f>D342</f>
        <v>670</v>
      </c>
    </row>
    <row r="342" spans="1:4" s="14" customFormat="1" ht="15.75" x14ac:dyDescent="0.25">
      <c r="A342" s="168" t="s">
        <v>87</v>
      </c>
      <c r="B342" s="172" t="s">
        <v>781</v>
      </c>
      <c r="C342" s="25" t="s">
        <v>88</v>
      </c>
      <c r="D342" s="62">
        <v>670</v>
      </c>
    </row>
    <row r="343" spans="1:4" s="14" customFormat="1" ht="15.75" x14ac:dyDescent="0.25">
      <c r="A343" s="168" t="s">
        <v>19</v>
      </c>
      <c r="B343" s="172" t="s">
        <v>781</v>
      </c>
      <c r="C343" s="25" t="s">
        <v>21</v>
      </c>
      <c r="D343" s="62">
        <f>D344</f>
        <v>1150</v>
      </c>
    </row>
    <row r="344" spans="1:4" s="14" customFormat="1" ht="15.75" x14ac:dyDescent="0.25">
      <c r="A344" s="168" t="s">
        <v>89</v>
      </c>
      <c r="B344" s="172" t="s">
        <v>781</v>
      </c>
      <c r="C344" s="25" t="s">
        <v>90</v>
      </c>
      <c r="D344" s="62">
        <v>1150</v>
      </c>
    </row>
    <row r="345" spans="1:4" s="14" customFormat="1" ht="47.25" x14ac:dyDescent="0.25">
      <c r="A345" s="67" t="s">
        <v>819</v>
      </c>
      <c r="B345" s="20" t="s">
        <v>749</v>
      </c>
      <c r="C345" s="44"/>
      <c r="D345" s="22">
        <f>D346</f>
        <v>449.32</v>
      </c>
    </row>
    <row r="346" spans="1:4" s="14" customFormat="1" ht="31.5" x14ac:dyDescent="0.25">
      <c r="A346" s="168" t="s">
        <v>18</v>
      </c>
      <c r="B346" s="172" t="s">
        <v>749</v>
      </c>
      <c r="C346" s="25" t="s">
        <v>20</v>
      </c>
      <c r="D346" s="62">
        <f>D347</f>
        <v>449.32</v>
      </c>
    </row>
    <row r="347" spans="1:4" s="14" customFormat="1" ht="15.75" x14ac:dyDescent="0.25">
      <c r="A347" s="168" t="s">
        <v>25</v>
      </c>
      <c r="B347" s="172" t="s">
        <v>749</v>
      </c>
      <c r="C347" s="25" t="s">
        <v>26</v>
      </c>
      <c r="D347" s="62">
        <f>D348</f>
        <v>449.32</v>
      </c>
    </row>
    <row r="348" spans="1:4" s="14" customFormat="1" ht="15.75" x14ac:dyDescent="0.25">
      <c r="A348" s="168" t="s">
        <v>87</v>
      </c>
      <c r="B348" s="172" t="s">
        <v>749</v>
      </c>
      <c r="C348" s="25" t="s">
        <v>88</v>
      </c>
      <c r="D348" s="62">
        <v>449.32</v>
      </c>
    </row>
    <row r="349" spans="1:4" s="14" customFormat="1" ht="31.5" x14ac:dyDescent="0.25">
      <c r="A349" s="15" t="s">
        <v>264</v>
      </c>
      <c r="B349" s="16" t="s">
        <v>265</v>
      </c>
      <c r="C349" s="17"/>
      <c r="D349" s="18">
        <f>D350+D366</f>
        <v>31142</v>
      </c>
    </row>
    <row r="350" spans="1:4" s="14" customFormat="1" ht="15.75" x14ac:dyDescent="0.25">
      <c r="A350" s="68" t="s">
        <v>46</v>
      </c>
      <c r="B350" s="24" t="s">
        <v>269</v>
      </c>
      <c r="C350" s="35"/>
      <c r="D350" s="49">
        <f>D351+D362</f>
        <v>10862</v>
      </c>
    </row>
    <row r="351" spans="1:4" s="14" customFormat="1" ht="15.75" x14ac:dyDescent="0.25">
      <c r="A351" s="77" t="s">
        <v>55</v>
      </c>
      <c r="B351" s="79" t="s">
        <v>270</v>
      </c>
      <c r="C351" s="35"/>
      <c r="D351" s="57">
        <f>D352+D355+D357</f>
        <v>10762</v>
      </c>
    </row>
    <row r="352" spans="1:4" s="14" customFormat="1" ht="15.75" x14ac:dyDescent="0.25">
      <c r="A352" s="168" t="s">
        <v>22</v>
      </c>
      <c r="B352" s="172" t="s">
        <v>270</v>
      </c>
      <c r="C352" s="25" t="s">
        <v>15</v>
      </c>
      <c r="D352" s="62">
        <f>D353</f>
        <v>8182</v>
      </c>
    </row>
    <row r="353" spans="1:4" s="14" customFormat="1" ht="15.75" x14ac:dyDescent="0.25">
      <c r="A353" s="45" t="s">
        <v>17</v>
      </c>
      <c r="B353" s="172" t="s">
        <v>270</v>
      </c>
      <c r="C353" s="25" t="s">
        <v>16</v>
      </c>
      <c r="D353" s="62">
        <f>D354</f>
        <v>8182</v>
      </c>
    </row>
    <row r="354" spans="1:4" s="14" customFormat="1" ht="31.5" x14ac:dyDescent="0.25">
      <c r="A354" s="72" t="s">
        <v>107</v>
      </c>
      <c r="B354" s="172" t="s">
        <v>270</v>
      </c>
      <c r="C354" s="25" t="s">
        <v>82</v>
      </c>
      <c r="D354" s="62">
        <f>8032-100+250</f>
        <v>8182</v>
      </c>
    </row>
    <row r="355" spans="1:4" s="14" customFormat="1" ht="15.75" x14ac:dyDescent="0.25">
      <c r="A355" s="168" t="s">
        <v>23</v>
      </c>
      <c r="B355" s="172" t="s">
        <v>270</v>
      </c>
      <c r="C355" s="25" t="s">
        <v>24</v>
      </c>
      <c r="D355" s="62">
        <f>D356</f>
        <v>30</v>
      </c>
    </row>
    <row r="356" spans="1:4" s="14" customFormat="1" ht="15.75" x14ac:dyDescent="0.25">
      <c r="A356" s="168" t="s">
        <v>29</v>
      </c>
      <c r="B356" s="172" t="s">
        <v>270</v>
      </c>
      <c r="C356" s="25" t="s">
        <v>38</v>
      </c>
      <c r="D356" s="62">
        <v>30</v>
      </c>
    </row>
    <row r="357" spans="1:4" s="14" customFormat="1" ht="31.5" x14ac:dyDescent="0.25">
      <c r="A357" s="168" t="s">
        <v>18</v>
      </c>
      <c r="B357" s="172" t="s">
        <v>270</v>
      </c>
      <c r="C357" s="25" t="s">
        <v>20</v>
      </c>
      <c r="D357" s="62">
        <f>D358+D360</f>
        <v>2550</v>
      </c>
    </row>
    <row r="358" spans="1:4" s="14" customFormat="1" ht="15.75" x14ac:dyDescent="0.25">
      <c r="A358" s="168" t="s">
        <v>19</v>
      </c>
      <c r="B358" s="172" t="s">
        <v>270</v>
      </c>
      <c r="C358" s="25" t="s">
        <v>21</v>
      </c>
      <c r="D358" s="62">
        <f>D359</f>
        <v>150</v>
      </c>
    </row>
    <row r="359" spans="1:4" s="14" customFormat="1" ht="15.75" x14ac:dyDescent="0.25">
      <c r="A359" s="168" t="s">
        <v>89</v>
      </c>
      <c r="B359" s="172" t="s">
        <v>270</v>
      </c>
      <c r="C359" s="25" t="s">
        <v>90</v>
      </c>
      <c r="D359" s="62">
        <f>50+100</f>
        <v>150</v>
      </c>
    </row>
    <row r="360" spans="1:4" s="14" customFormat="1" ht="31.5" x14ac:dyDescent="0.25">
      <c r="A360" s="46" t="s">
        <v>28</v>
      </c>
      <c r="B360" s="172" t="s">
        <v>270</v>
      </c>
      <c r="C360" s="25" t="s">
        <v>0</v>
      </c>
      <c r="D360" s="62">
        <f>D361</f>
        <v>2400</v>
      </c>
    </row>
    <row r="361" spans="1:4" s="14" customFormat="1" ht="31.5" x14ac:dyDescent="0.25">
      <c r="A361" s="34" t="s">
        <v>667</v>
      </c>
      <c r="B361" s="172" t="s">
        <v>270</v>
      </c>
      <c r="C361" s="25" t="s">
        <v>665</v>
      </c>
      <c r="D361" s="62">
        <f>2200+200</f>
        <v>2400</v>
      </c>
    </row>
    <row r="362" spans="1:4" s="14" customFormat="1" ht="15.75" x14ac:dyDescent="0.25">
      <c r="A362" s="77" t="s">
        <v>390</v>
      </c>
      <c r="B362" s="79" t="s">
        <v>391</v>
      </c>
      <c r="C362" s="25"/>
      <c r="D362" s="57">
        <f>D363</f>
        <v>100</v>
      </c>
    </row>
    <row r="363" spans="1:4" s="14" customFormat="1" ht="15.75" x14ac:dyDescent="0.25">
      <c r="A363" s="168" t="s">
        <v>22</v>
      </c>
      <c r="B363" s="172" t="s">
        <v>391</v>
      </c>
      <c r="C363" s="25" t="s">
        <v>15</v>
      </c>
      <c r="D363" s="62">
        <f>D364</f>
        <v>100</v>
      </c>
    </row>
    <row r="364" spans="1:4" s="14" customFormat="1" ht="15.75" x14ac:dyDescent="0.25">
      <c r="A364" s="45" t="s">
        <v>17</v>
      </c>
      <c r="B364" s="172" t="s">
        <v>391</v>
      </c>
      <c r="C364" s="25" t="s">
        <v>16</v>
      </c>
      <c r="D364" s="62">
        <f>D365</f>
        <v>100</v>
      </c>
    </row>
    <row r="365" spans="1:4" s="14" customFormat="1" ht="31.5" x14ac:dyDescent="0.25">
      <c r="A365" s="72" t="s">
        <v>107</v>
      </c>
      <c r="B365" s="172" t="s">
        <v>391</v>
      </c>
      <c r="C365" s="25" t="s">
        <v>82</v>
      </c>
      <c r="D365" s="62">
        <v>100</v>
      </c>
    </row>
    <row r="366" spans="1:4" s="14" customFormat="1" ht="15.75" x14ac:dyDescent="0.25">
      <c r="A366" s="72" t="s">
        <v>155</v>
      </c>
      <c r="B366" s="28" t="s">
        <v>271</v>
      </c>
      <c r="C366" s="25"/>
      <c r="D366" s="33">
        <f>D367+D372</f>
        <v>20280</v>
      </c>
    </row>
    <row r="367" spans="1:4" s="14" customFormat="1" ht="15.75" x14ac:dyDescent="0.25">
      <c r="A367" s="77" t="s">
        <v>114</v>
      </c>
      <c r="B367" s="79" t="s">
        <v>272</v>
      </c>
      <c r="C367" s="35"/>
      <c r="D367" s="57">
        <f>D368</f>
        <v>11300</v>
      </c>
    </row>
    <row r="368" spans="1:4" s="14" customFormat="1" ht="31.5" x14ac:dyDescent="0.25">
      <c r="A368" s="168" t="s">
        <v>18</v>
      </c>
      <c r="B368" s="172" t="s">
        <v>272</v>
      </c>
      <c r="C368" s="25" t="s">
        <v>20</v>
      </c>
      <c r="D368" s="62">
        <f>D369</f>
        <v>11300</v>
      </c>
    </row>
    <row r="369" spans="1:4" s="14" customFormat="1" ht="15.75" x14ac:dyDescent="0.25">
      <c r="A369" s="168" t="s">
        <v>19</v>
      </c>
      <c r="B369" s="172" t="s">
        <v>272</v>
      </c>
      <c r="C369" s="25" t="s">
        <v>21</v>
      </c>
      <c r="D369" s="62">
        <f>D370</f>
        <v>11300</v>
      </c>
    </row>
    <row r="370" spans="1:4" s="14" customFormat="1" ht="15.75" x14ac:dyDescent="0.25">
      <c r="A370" s="168" t="s">
        <v>89</v>
      </c>
      <c r="B370" s="172" t="s">
        <v>272</v>
      </c>
      <c r="C370" s="25" t="s">
        <v>90</v>
      </c>
      <c r="D370" s="62">
        <f>25800-14500</f>
        <v>11300</v>
      </c>
    </row>
    <row r="371" spans="1:4" s="14" customFormat="1" ht="15.75" x14ac:dyDescent="0.25">
      <c r="A371" s="77" t="s">
        <v>115</v>
      </c>
      <c r="B371" s="79" t="s">
        <v>273</v>
      </c>
      <c r="C371" s="25"/>
      <c r="D371" s="62">
        <f>D372</f>
        <v>8980</v>
      </c>
    </row>
    <row r="372" spans="1:4" s="14" customFormat="1" ht="31.5" x14ac:dyDescent="0.25">
      <c r="A372" s="168" t="s">
        <v>18</v>
      </c>
      <c r="B372" s="172" t="s">
        <v>273</v>
      </c>
      <c r="C372" s="25" t="s">
        <v>20</v>
      </c>
      <c r="D372" s="62">
        <f>D373</f>
        <v>8980</v>
      </c>
    </row>
    <row r="373" spans="1:4" s="14" customFormat="1" ht="15.75" x14ac:dyDescent="0.25">
      <c r="A373" s="168" t="s">
        <v>19</v>
      </c>
      <c r="B373" s="172" t="s">
        <v>273</v>
      </c>
      <c r="C373" s="25" t="s">
        <v>21</v>
      </c>
      <c r="D373" s="62">
        <f>D374</f>
        <v>8980</v>
      </c>
    </row>
    <row r="374" spans="1:4" s="14" customFormat="1" ht="47.25" x14ac:dyDescent="0.25">
      <c r="A374" s="168" t="s">
        <v>108</v>
      </c>
      <c r="B374" s="172" t="s">
        <v>273</v>
      </c>
      <c r="C374" s="25" t="s">
        <v>109</v>
      </c>
      <c r="D374" s="62">
        <v>8980</v>
      </c>
    </row>
    <row r="375" spans="1:4" s="14" customFormat="1" ht="15.75" x14ac:dyDescent="0.25">
      <c r="A375" s="15" t="s">
        <v>608</v>
      </c>
      <c r="B375" s="16" t="s">
        <v>609</v>
      </c>
      <c r="C375" s="17"/>
      <c r="D375" s="18">
        <f>D376+D389</f>
        <v>21923</v>
      </c>
    </row>
    <row r="376" spans="1:4" s="14" customFormat="1" ht="15.75" x14ac:dyDescent="0.25">
      <c r="A376" s="68" t="s">
        <v>610</v>
      </c>
      <c r="B376" s="24" t="s">
        <v>611</v>
      </c>
      <c r="C376" s="35"/>
      <c r="D376" s="49">
        <f>D377+D382+D386</f>
        <v>17528</v>
      </c>
    </row>
    <row r="377" spans="1:4" s="14" customFormat="1" ht="47.25" x14ac:dyDescent="0.25">
      <c r="A377" s="45" t="s">
        <v>39</v>
      </c>
      <c r="B377" s="172" t="s">
        <v>611</v>
      </c>
      <c r="C377" s="25">
        <v>100</v>
      </c>
      <c r="D377" s="62">
        <f>D378</f>
        <v>14557</v>
      </c>
    </row>
    <row r="378" spans="1:4" s="14" customFormat="1" ht="15.75" x14ac:dyDescent="0.25">
      <c r="A378" s="45" t="s">
        <v>8</v>
      </c>
      <c r="B378" s="172" t="s">
        <v>611</v>
      </c>
      <c r="C378" s="25">
        <v>120</v>
      </c>
      <c r="D378" s="62">
        <f>D379+D380+D381</f>
        <v>14557</v>
      </c>
    </row>
    <row r="379" spans="1:4" s="14" customFormat="1" ht="15.75" x14ac:dyDescent="0.25">
      <c r="A379" s="168" t="s">
        <v>340</v>
      </c>
      <c r="B379" s="172" t="s">
        <v>611</v>
      </c>
      <c r="C379" s="25" t="s">
        <v>78</v>
      </c>
      <c r="D379" s="62">
        <f>9955-940</f>
        <v>9015</v>
      </c>
    </row>
    <row r="380" spans="1:4" s="14" customFormat="1" ht="31.5" x14ac:dyDescent="0.25">
      <c r="A380" s="168" t="s">
        <v>111</v>
      </c>
      <c r="B380" s="172" t="s">
        <v>611</v>
      </c>
      <c r="C380" s="25" t="s">
        <v>80</v>
      </c>
      <c r="D380" s="62">
        <f>2762-700</f>
        <v>2062</v>
      </c>
    </row>
    <row r="381" spans="1:4" s="14" customFormat="1" ht="31.5" x14ac:dyDescent="0.25">
      <c r="A381" s="31" t="s">
        <v>183</v>
      </c>
      <c r="B381" s="172" t="s">
        <v>611</v>
      </c>
      <c r="C381" s="25" t="s">
        <v>182</v>
      </c>
      <c r="D381" s="62">
        <f>3840-360</f>
        <v>3480</v>
      </c>
    </row>
    <row r="382" spans="1:4" s="14" customFormat="1" ht="15.75" x14ac:dyDescent="0.25">
      <c r="A382" s="168" t="s">
        <v>22</v>
      </c>
      <c r="B382" s="172" t="s">
        <v>611</v>
      </c>
      <c r="C382" s="25" t="s">
        <v>15</v>
      </c>
      <c r="D382" s="62">
        <f>D383</f>
        <v>2509</v>
      </c>
    </row>
    <row r="383" spans="1:4" s="14" customFormat="1" ht="15.75" x14ac:dyDescent="0.25">
      <c r="A383" s="45" t="s">
        <v>17</v>
      </c>
      <c r="B383" s="172" t="s">
        <v>611</v>
      </c>
      <c r="C383" s="25" t="s">
        <v>16</v>
      </c>
      <c r="D383" s="62">
        <f>D384+D385</f>
        <v>2509</v>
      </c>
    </row>
    <row r="384" spans="1:4" s="14" customFormat="1" ht="15.75" x14ac:dyDescent="0.25">
      <c r="A384" s="45" t="s">
        <v>515</v>
      </c>
      <c r="B384" s="172" t="s">
        <v>611</v>
      </c>
      <c r="C384" s="25" t="s">
        <v>516</v>
      </c>
      <c r="D384" s="62">
        <f>490+109</f>
        <v>599</v>
      </c>
    </row>
    <row r="385" spans="1:4" s="14" customFormat="1" ht="31.5" x14ac:dyDescent="0.25">
      <c r="A385" s="72" t="s">
        <v>107</v>
      </c>
      <c r="B385" s="172" t="s">
        <v>611</v>
      </c>
      <c r="C385" s="25" t="s">
        <v>82</v>
      </c>
      <c r="D385" s="62">
        <v>1910</v>
      </c>
    </row>
    <row r="386" spans="1:4" s="14" customFormat="1" ht="15.75" x14ac:dyDescent="0.25">
      <c r="A386" s="168" t="s">
        <v>13</v>
      </c>
      <c r="B386" s="172" t="s">
        <v>611</v>
      </c>
      <c r="C386" s="25" t="s">
        <v>14</v>
      </c>
      <c r="D386" s="62">
        <f>D387</f>
        <v>462</v>
      </c>
    </row>
    <row r="387" spans="1:4" s="14" customFormat="1" ht="15.75" x14ac:dyDescent="0.25">
      <c r="A387" s="168" t="s">
        <v>35</v>
      </c>
      <c r="B387" s="172" t="s">
        <v>611</v>
      </c>
      <c r="C387" s="25" t="s">
        <v>34</v>
      </c>
      <c r="D387" s="62">
        <f>D388</f>
        <v>462</v>
      </c>
    </row>
    <row r="388" spans="1:4" s="14" customFormat="1" ht="15.75" x14ac:dyDescent="0.25">
      <c r="A388" s="168" t="s">
        <v>83</v>
      </c>
      <c r="B388" s="172" t="s">
        <v>611</v>
      </c>
      <c r="C388" s="25" t="s">
        <v>84</v>
      </c>
      <c r="D388" s="62">
        <f>54+408</f>
        <v>462</v>
      </c>
    </row>
    <row r="389" spans="1:4" s="14" customFormat="1" ht="31.5" x14ac:dyDescent="0.25">
      <c r="A389" s="68" t="s">
        <v>112</v>
      </c>
      <c r="B389" s="24" t="s">
        <v>612</v>
      </c>
      <c r="C389" s="35"/>
      <c r="D389" s="49">
        <f>D390+D395+D399</f>
        <v>4395</v>
      </c>
    </row>
    <row r="390" spans="1:4" s="14" customFormat="1" ht="47.25" x14ac:dyDescent="0.25">
      <c r="A390" s="45" t="s">
        <v>39</v>
      </c>
      <c r="B390" s="172" t="s">
        <v>612</v>
      </c>
      <c r="C390" s="25" t="s">
        <v>31</v>
      </c>
      <c r="D390" s="62">
        <f>D391</f>
        <v>3854</v>
      </c>
    </row>
    <row r="391" spans="1:4" s="14" customFormat="1" ht="15.75" x14ac:dyDescent="0.25">
      <c r="A391" s="27" t="s">
        <v>33</v>
      </c>
      <c r="B391" s="172" t="s">
        <v>612</v>
      </c>
      <c r="C391" s="25" t="s">
        <v>32</v>
      </c>
      <c r="D391" s="62">
        <f>D392+D393+D394</f>
        <v>3854</v>
      </c>
    </row>
    <row r="392" spans="1:4" s="14" customFormat="1" ht="15.75" x14ac:dyDescent="0.25">
      <c r="A392" s="31" t="s">
        <v>330</v>
      </c>
      <c r="B392" s="172" t="s">
        <v>612</v>
      </c>
      <c r="C392" s="25" t="s">
        <v>92</v>
      </c>
      <c r="D392" s="62">
        <f>4177-1519</f>
        <v>2658</v>
      </c>
    </row>
    <row r="393" spans="1:4" s="14" customFormat="1" ht="15.75" x14ac:dyDescent="0.25">
      <c r="A393" s="45" t="s">
        <v>94</v>
      </c>
      <c r="B393" s="172" t="s">
        <v>612</v>
      </c>
      <c r="C393" s="25" t="s">
        <v>93</v>
      </c>
      <c r="D393" s="62">
        <f>601-240</f>
        <v>361</v>
      </c>
    </row>
    <row r="394" spans="1:4" s="14" customFormat="1" ht="31.5" x14ac:dyDescent="0.25">
      <c r="A394" s="31" t="s">
        <v>180</v>
      </c>
      <c r="B394" s="172" t="s">
        <v>612</v>
      </c>
      <c r="C394" s="25" t="s">
        <v>179</v>
      </c>
      <c r="D394" s="62">
        <f>1442-607</f>
        <v>835</v>
      </c>
    </row>
    <row r="395" spans="1:4" s="14" customFormat="1" ht="15.75" x14ac:dyDescent="0.25">
      <c r="A395" s="168" t="s">
        <v>22</v>
      </c>
      <c r="B395" s="172" t="s">
        <v>612</v>
      </c>
      <c r="C395" s="25" t="s">
        <v>15</v>
      </c>
      <c r="D395" s="62">
        <f>D396</f>
        <v>540</v>
      </c>
    </row>
    <row r="396" spans="1:4" s="14" customFormat="1" ht="15.75" x14ac:dyDescent="0.25">
      <c r="A396" s="45" t="s">
        <v>17</v>
      </c>
      <c r="B396" s="172" t="s">
        <v>612</v>
      </c>
      <c r="C396" s="25" t="s">
        <v>16</v>
      </c>
      <c r="D396" s="62">
        <f>D397+D398</f>
        <v>540</v>
      </c>
    </row>
    <row r="397" spans="1:4" s="14" customFormat="1" ht="15.75" x14ac:dyDescent="0.25">
      <c r="A397" s="45" t="s">
        <v>515</v>
      </c>
      <c r="B397" s="172" t="s">
        <v>612</v>
      </c>
      <c r="C397" s="25" t="s">
        <v>516</v>
      </c>
      <c r="D397" s="62">
        <f>455-167</f>
        <v>288</v>
      </c>
    </row>
    <row r="398" spans="1:4" s="14" customFormat="1" ht="31.5" x14ac:dyDescent="0.25">
      <c r="A398" s="72" t="s">
        <v>107</v>
      </c>
      <c r="B398" s="172" t="s">
        <v>612</v>
      </c>
      <c r="C398" s="25" t="s">
        <v>82</v>
      </c>
      <c r="D398" s="62">
        <f>419-167</f>
        <v>252</v>
      </c>
    </row>
    <row r="399" spans="1:4" s="14" customFormat="1" ht="15.75" x14ac:dyDescent="0.25">
      <c r="A399" s="168" t="s">
        <v>13</v>
      </c>
      <c r="B399" s="172" t="s">
        <v>612</v>
      </c>
      <c r="C399" s="25" t="s">
        <v>14</v>
      </c>
      <c r="D399" s="62">
        <f>D400</f>
        <v>1</v>
      </c>
    </row>
    <row r="400" spans="1:4" s="14" customFormat="1" ht="15.75" x14ac:dyDescent="0.25">
      <c r="A400" s="168" t="s">
        <v>35</v>
      </c>
      <c r="B400" s="172" t="s">
        <v>612</v>
      </c>
      <c r="C400" s="25" t="s">
        <v>34</v>
      </c>
      <c r="D400" s="62">
        <f>D401</f>
        <v>1</v>
      </c>
    </row>
    <row r="401" spans="1:4" s="92" customFormat="1" ht="15.75" x14ac:dyDescent="0.25">
      <c r="A401" s="168" t="s">
        <v>83</v>
      </c>
      <c r="B401" s="172" t="s">
        <v>612</v>
      </c>
      <c r="C401" s="25" t="s">
        <v>84</v>
      </c>
      <c r="D401" s="62">
        <f>2-1</f>
        <v>1</v>
      </c>
    </row>
    <row r="402" spans="1:4" s="92" customFormat="1" ht="37.5" x14ac:dyDescent="0.3">
      <c r="A402" s="93" t="s">
        <v>631</v>
      </c>
      <c r="B402" s="94" t="s">
        <v>243</v>
      </c>
      <c r="C402" s="95"/>
      <c r="D402" s="88">
        <f>D403+D509+D522</f>
        <v>197654</v>
      </c>
    </row>
    <row r="403" spans="1:4" s="92" customFormat="1" ht="15.75" x14ac:dyDescent="0.25">
      <c r="A403" s="15" t="s">
        <v>632</v>
      </c>
      <c r="B403" s="16" t="s">
        <v>436</v>
      </c>
      <c r="C403" s="17"/>
      <c r="D403" s="18">
        <f>D404+D440+D482+D490+D495</f>
        <v>66341</v>
      </c>
    </row>
    <row r="404" spans="1:4" s="92" customFormat="1" ht="15.75" x14ac:dyDescent="0.25">
      <c r="A404" s="15" t="s">
        <v>434</v>
      </c>
      <c r="B404" s="16" t="s">
        <v>437</v>
      </c>
      <c r="C404" s="17"/>
      <c r="D404" s="18">
        <f>D405+D412+D419+D426+D433</f>
        <v>14941</v>
      </c>
    </row>
    <row r="405" spans="1:4" s="92" customFormat="1" ht="47.25" x14ac:dyDescent="0.25">
      <c r="A405" s="68" t="s">
        <v>435</v>
      </c>
      <c r="B405" s="24" t="s">
        <v>438</v>
      </c>
      <c r="C405" s="35"/>
      <c r="D405" s="49">
        <f>D406+D409</f>
        <v>3197</v>
      </c>
    </row>
    <row r="406" spans="1:4" s="92" customFormat="1" ht="15.75" x14ac:dyDescent="0.25">
      <c r="A406" s="72" t="s">
        <v>22</v>
      </c>
      <c r="B406" s="96" t="s">
        <v>438</v>
      </c>
      <c r="C406" s="25" t="s">
        <v>15</v>
      </c>
      <c r="D406" s="62">
        <f>D407</f>
        <v>17</v>
      </c>
    </row>
    <row r="407" spans="1:4" s="92" customFormat="1" ht="15.75" x14ac:dyDescent="0.25">
      <c r="A407" s="72" t="s">
        <v>17</v>
      </c>
      <c r="B407" s="96" t="s">
        <v>439</v>
      </c>
      <c r="C407" s="25" t="s">
        <v>16</v>
      </c>
      <c r="D407" s="62">
        <f>D408</f>
        <v>17</v>
      </c>
    </row>
    <row r="408" spans="1:4" s="92" customFormat="1" ht="31.5" x14ac:dyDescent="0.25">
      <c r="A408" s="72" t="s">
        <v>107</v>
      </c>
      <c r="B408" s="96" t="s">
        <v>438</v>
      </c>
      <c r="C408" s="25" t="s">
        <v>82</v>
      </c>
      <c r="D408" s="62">
        <f>15+2</f>
        <v>17</v>
      </c>
    </row>
    <row r="409" spans="1:4" s="92" customFormat="1" ht="15.75" x14ac:dyDescent="0.25">
      <c r="A409" s="72" t="s">
        <v>23</v>
      </c>
      <c r="B409" s="96" t="s">
        <v>438</v>
      </c>
      <c r="C409" s="32">
        <v>300</v>
      </c>
      <c r="D409" s="62">
        <f>D410</f>
        <v>3180</v>
      </c>
    </row>
    <row r="410" spans="1:4" s="92" customFormat="1" ht="15.75" x14ac:dyDescent="0.25">
      <c r="A410" s="72" t="s">
        <v>40</v>
      </c>
      <c r="B410" s="96" t="s">
        <v>438</v>
      </c>
      <c r="C410" s="32">
        <v>310</v>
      </c>
      <c r="D410" s="62">
        <f>D411</f>
        <v>3180</v>
      </c>
    </row>
    <row r="411" spans="1:4" s="92" customFormat="1" ht="31.5" x14ac:dyDescent="0.25">
      <c r="A411" s="72" t="s">
        <v>154</v>
      </c>
      <c r="B411" s="96" t="s">
        <v>438</v>
      </c>
      <c r="C411" s="32">
        <v>313</v>
      </c>
      <c r="D411" s="62">
        <f>3000+180</f>
        <v>3180</v>
      </c>
    </row>
    <row r="412" spans="1:4" s="92" customFormat="1" ht="47.25" x14ac:dyDescent="0.25">
      <c r="A412" s="68" t="s">
        <v>633</v>
      </c>
      <c r="B412" s="24" t="s">
        <v>440</v>
      </c>
      <c r="C412" s="35"/>
      <c r="D412" s="49">
        <f>D413+D416</f>
        <v>704</v>
      </c>
    </row>
    <row r="413" spans="1:4" s="92" customFormat="1" ht="15.75" x14ac:dyDescent="0.25">
      <c r="A413" s="72" t="s">
        <v>22</v>
      </c>
      <c r="B413" s="96" t="s">
        <v>440</v>
      </c>
      <c r="C413" s="25" t="s">
        <v>15</v>
      </c>
      <c r="D413" s="62">
        <f>D414</f>
        <v>4</v>
      </c>
    </row>
    <row r="414" spans="1:4" s="92" customFormat="1" ht="15.75" x14ac:dyDescent="0.25">
      <c r="A414" s="72" t="s">
        <v>17</v>
      </c>
      <c r="B414" s="96" t="s">
        <v>440</v>
      </c>
      <c r="C414" s="25" t="s">
        <v>16</v>
      </c>
      <c r="D414" s="62">
        <f>D415</f>
        <v>4</v>
      </c>
    </row>
    <row r="415" spans="1:4" s="92" customFormat="1" ht="31.5" x14ac:dyDescent="0.25">
      <c r="A415" s="72" t="s">
        <v>107</v>
      </c>
      <c r="B415" s="96" t="s">
        <v>440</v>
      </c>
      <c r="C415" s="25" t="s">
        <v>82</v>
      </c>
      <c r="D415" s="62">
        <v>4</v>
      </c>
    </row>
    <row r="416" spans="1:4" s="92" customFormat="1" ht="15.75" x14ac:dyDescent="0.25">
      <c r="A416" s="72" t="s">
        <v>23</v>
      </c>
      <c r="B416" s="96" t="s">
        <v>440</v>
      </c>
      <c r="C416" s="32">
        <v>300</v>
      </c>
      <c r="D416" s="62">
        <f>D417</f>
        <v>700</v>
      </c>
    </row>
    <row r="417" spans="1:4" s="92" customFormat="1" ht="15.75" x14ac:dyDescent="0.25">
      <c r="A417" s="72" t="s">
        <v>40</v>
      </c>
      <c r="B417" s="96" t="s">
        <v>440</v>
      </c>
      <c r="C417" s="32">
        <v>310</v>
      </c>
      <c r="D417" s="62">
        <f>D418</f>
        <v>700</v>
      </c>
    </row>
    <row r="418" spans="1:4" s="92" customFormat="1" ht="31.5" x14ac:dyDescent="0.25">
      <c r="A418" s="72" t="s">
        <v>154</v>
      </c>
      <c r="B418" s="96" t="s">
        <v>440</v>
      </c>
      <c r="C418" s="32">
        <v>313</v>
      </c>
      <c r="D418" s="62">
        <v>700</v>
      </c>
    </row>
    <row r="419" spans="1:4" s="92" customFormat="1" ht="47.25" x14ac:dyDescent="0.25">
      <c r="A419" s="68" t="s">
        <v>443</v>
      </c>
      <c r="B419" s="97" t="s">
        <v>441</v>
      </c>
      <c r="C419" s="53"/>
      <c r="D419" s="57">
        <f>D420+D423</f>
        <v>5515</v>
      </c>
    </row>
    <row r="420" spans="1:4" s="92" customFormat="1" ht="15.75" x14ac:dyDescent="0.25">
      <c r="A420" s="72" t="s">
        <v>22</v>
      </c>
      <c r="B420" s="96" t="s">
        <v>441</v>
      </c>
      <c r="C420" s="32">
        <v>200</v>
      </c>
      <c r="D420" s="62">
        <f>D421</f>
        <v>27</v>
      </c>
    </row>
    <row r="421" spans="1:4" s="92" customFormat="1" ht="15.75" x14ac:dyDescent="0.25">
      <c r="A421" s="72" t="s">
        <v>17</v>
      </c>
      <c r="B421" s="96" t="s">
        <v>441</v>
      </c>
      <c r="C421" s="32">
        <v>240</v>
      </c>
      <c r="D421" s="62">
        <f>D422</f>
        <v>27</v>
      </c>
    </row>
    <row r="422" spans="1:4" s="92" customFormat="1" ht="31.5" x14ac:dyDescent="0.25">
      <c r="A422" s="72" t="s">
        <v>107</v>
      </c>
      <c r="B422" s="96" t="s">
        <v>441</v>
      </c>
      <c r="C422" s="32">
        <v>244</v>
      </c>
      <c r="D422" s="62">
        <f>15+12</f>
        <v>27</v>
      </c>
    </row>
    <row r="423" spans="1:4" s="92" customFormat="1" ht="15.75" x14ac:dyDescent="0.25">
      <c r="A423" s="72" t="s">
        <v>23</v>
      </c>
      <c r="B423" s="96" t="s">
        <v>441</v>
      </c>
      <c r="C423" s="32">
        <v>300</v>
      </c>
      <c r="D423" s="62">
        <f>D424</f>
        <v>5488</v>
      </c>
    </row>
    <row r="424" spans="1:4" s="92" customFormat="1" ht="15.75" x14ac:dyDescent="0.25">
      <c r="A424" s="72" t="s">
        <v>40</v>
      </c>
      <c r="B424" s="96" t="s">
        <v>441</v>
      </c>
      <c r="C424" s="32">
        <v>310</v>
      </c>
      <c r="D424" s="62">
        <f>D425</f>
        <v>5488</v>
      </c>
    </row>
    <row r="425" spans="1:4" s="92" customFormat="1" ht="31.5" x14ac:dyDescent="0.25">
      <c r="A425" s="72" t="s">
        <v>154</v>
      </c>
      <c r="B425" s="96" t="s">
        <v>441</v>
      </c>
      <c r="C425" s="32">
        <v>313</v>
      </c>
      <c r="D425" s="62">
        <f>3000+2488</f>
        <v>5488</v>
      </c>
    </row>
    <row r="426" spans="1:4" s="92" customFormat="1" ht="31.5" x14ac:dyDescent="0.25">
      <c r="A426" s="68" t="s">
        <v>133</v>
      </c>
      <c r="B426" s="97" t="s">
        <v>442</v>
      </c>
      <c r="C426" s="53"/>
      <c r="D426" s="57">
        <f>D427+D430</f>
        <v>5025</v>
      </c>
    </row>
    <row r="427" spans="1:4" s="92" customFormat="1" ht="15.75" x14ac:dyDescent="0.25">
      <c r="A427" s="72" t="s">
        <v>22</v>
      </c>
      <c r="B427" s="96" t="s">
        <v>442</v>
      </c>
      <c r="C427" s="32">
        <v>200</v>
      </c>
      <c r="D427" s="62">
        <f>D428</f>
        <v>25</v>
      </c>
    </row>
    <row r="428" spans="1:4" s="92" customFormat="1" ht="15.75" x14ac:dyDescent="0.25">
      <c r="A428" s="72" t="s">
        <v>17</v>
      </c>
      <c r="B428" s="96" t="s">
        <v>442</v>
      </c>
      <c r="C428" s="32">
        <v>240</v>
      </c>
      <c r="D428" s="62">
        <f>D429</f>
        <v>25</v>
      </c>
    </row>
    <row r="429" spans="1:4" s="92" customFormat="1" ht="31.5" x14ac:dyDescent="0.25">
      <c r="A429" s="72" t="s">
        <v>107</v>
      </c>
      <c r="B429" s="96" t="s">
        <v>442</v>
      </c>
      <c r="C429" s="32">
        <v>244</v>
      </c>
      <c r="D429" s="62">
        <f>20+5</f>
        <v>25</v>
      </c>
    </row>
    <row r="430" spans="1:4" s="92" customFormat="1" ht="15.75" x14ac:dyDescent="0.25">
      <c r="A430" s="72" t="s">
        <v>23</v>
      </c>
      <c r="B430" s="96" t="s">
        <v>442</v>
      </c>
      <c r="C430" s="32">
        <v>300</v>
      </c>
      <c r="D430" s="62">
        <f>D431</f>
        <v>5000</v>
      </c>
    </row>
    <row r="431" spans="1:4" s="92" customFormat="1" ht="15.75" x14ac:dyDescent="0.25">
      <c r="A431" s="72" t="s">
        <v>40</v>
      </c>
      <c r="B431" s="96" t="s">
        <v>442</v>
      </c>
      <c r="C431" s="32">
        <v>310</v>
      </c>
      <c r="D431" s="62">
        <f>D432</f>
        <v>5000</v>
      </c>
    </row>
    <row r="432" spans="1:4" s="92" customFormat="1" ht="31.5" x14ac:dyDescent="0.25">
      <c r="A432" s="72" t="s">
        <v>154</v>
      </c>
      <c r="B432" s="96" t="s">
        <v>442</v>
      </c>
      <c r="C432" s="32">
        <v>313</v>
      </c>
      <c r="D432" s="62">
        <f>4000+1000</f>
        <v>5000</v>
      </c>
    </row>
    <row r="433" spans="1:4" s="92" customFormat="1" ht="31.5" x14ac:dyDescent="0.25">
      <c r="A433" s="68" t="s">
        <v>445</v>
      </c>
      <c r="B433" s="97" t="s">
        <v>444</v>
      </c>
      <c r="C433" s="53"/>
      <c r="D433" s="57">
        <f>D434+D437</f>
        <v>500</v>
      </c>
    </row>
    <row r="434" spans="1:4" s="92" customFormat="1" ht="15.75" x14ac:dyDescent="0.25">
      <c r="A434" s="72" t="s">
        <v>22</v>
      </c>
      <c r="B434" s="96" t="s">
        <v>444</v>
      </c>
      <c r="C434" s="32">
        <v>200</v>
      </c>
      <c r="D434" s="62">
        <f>D435</f>
        <v>3</v>
      </c>
    </row>
    <row r="435" spans="1:4" s="92" customFormat="1" ht="15.75" x14ac:dyDescent="0.25">
      <c r="A435" s="72" t="s">
        <v>17</v>
      </c>
      <c r="B435" s="96" t="s">
        <v>444</v>
      </c>
      <c r="C435" s="32">
        <v>240</v>
      </c>
      <c r="D435" s="62">
        <f>D436</f>
        <v>3</v>
      </c>
    </row>
    <row r="436" spans="1:4" s="92" customFormat="1" ht="31.5" x14ac:dyDescent="0.25">
      <c r="A436" s="72" t="s">
        <v>107</v>
      </c>
      <c r="B436" s="96" t="s">
        <v>444</v>
      </c>
      <c r="C436" s="32">
        <v>244</v>
      </c>
      <c r="D436" s="62">
        <v>3</v>
      </c>
    </row>
    <row r="437" spans="1:4" s="92" customFormat="1" ht="15.75" x14ac:dyDescent="0.25">
      <c r="A437" s="72" t="s">
        <v>23</v>
      </c>
      <c r="B437" s="96" t="s">
        <v>444</v>
      </c>
      <c r="C437" s="32">
        <v>300</v>
      </c>
      <c r="D437" s="62">
        <f>D438</f>
        <v>497</v>
      </c>
    </row>
    <row r="438" spans="1:4" s="92" customFormat="1" ht="15.75" x14ac:dyDescent="0.25">
      <c r="A438" s="72" t="s">
        <v>40</v>
      </c>
      <c r="B438" s="96" t="s">
        <v>444</v>
      </c>
      <c r="C438" s="32">
        <v>310</v>
      </c>
      <c r="D438" s="62">
        <f>D439</f>
        <v>497</v>
      </c>
    </row>
    <row r="439" spans="1:4" s="92" customFormat="1" ht="31.5" x14ac:dyDescent="0.25">
      <c r="A439" s="72" t="s">
        <v>154</v>
      </c>
      <c r="B439" s="96" t="s">
        <v>444</v>
      </c>
      <c r="C439" s="32">
        <v>313</v>
      </c>
      <c r="D439" s="62">
        <v>497</v>
      </c>
    </row>
    <row r="440" spans="1:4" s="92" customFormat="1" ht="15.75" x14ac:dyDescent="0.25">
      <c r="A440" s="15" t="s">
        <v>447</v>
      </c>
      <c r="B440" s="16" t="s">
        <v>446</v>
      </c>
      <c r="C440" s="17"/>
      <c r="D440" s="18">
        <f>D441+D448+D457+D464+D468+D475</f>
        <v>13510</v>
      </c>
    </row>
    <row r="441" spans="1:4" s="92" customFormat="1" ht="15.75" x14ac:dyDescent="0.25">
      <c r="A441" s="68" t="s">
        <v>60</v>
      </c>
      <c r="B441" s="24" t="s">
        <v>448</v>
      </c>
      <c r="C441" s="35"/>
      <c r="D441" s="49">
        <f>D442+D445</f>
        <v>4830</v>
      </c>
    </row>
    <row r="442" spans="1:4" s="92" customFormat="1" ht="15.75" x14ac:dyDescent="0.25">
      <c r="A442" s="72" t="s">
        <v>22</v>
      </c>
      <c r="B442" s="96" t="s">
        <v>448</v>
      </c>
      <c r="C442" s="32">
        <v>200</v>
      </c>
      <c r="D442" s="62">
        <f>D443</f>
        <v>30</v>
      </c>
    </row>
    <row r="443" spans="1:4" s="92" customFormat="1" ht="15.75" x14ac:dyDescent="0.25">
      <c r="A443" s="72" t="s">
        <v>17</v>
      </c>
      <c r="B443" s="96" t="s">
        <v>448</v>
      </c>
      <c r="C443" s="32">
        <v>240</v>
      </c>
      <c r="D443" s="62">
        <f>D444</f>
        <v>30</v>
      </c>
    </row>
    <row r="444" spans="1:4" s="92" customFormat="1" ht="31.5" x14ac:dyDescent="0.25">
      <c r="A444" s="72" t="s">
        <v>107</v>
      </c>
      <c r="B444" s="96" t="s">
        <v>448</v>
      </c>
      <c r="C444" s="32">
        <v>244</v>
      </c>
      <c r="D444" s="62">
        <f>35-5</f>
        <v>30</v>
      </c>
    </row>
    <row r="445" spans="1:4" s="92" customFormat="1" ht="15.75" x14ac:dyDescent="0.25">
      <c r="A445" s="72" t="s">
        <v>23</v>
      </c>
      <c r="B445" s="96" t="s">
        <v>448</v>
      </c>
      <c r="C445" s="32">
        <v>300</v>
      </c>
      <c r="D445" s="62">
        <f>D446</f>
        <v>4800</v>
      </c>
    </row>
    <row r="446" spans="1:4" ht="15.75" x14ac:dyDescent="0.25">
      <c r="A446" s="72" t="s">
        <v>40</v>
      </c>
      <c r="B446" s="96" t="s">
        <v>448</v>
      </c>
      <c r="C446" s="32">
        <v>310</v>
      </c>
      <c r="D446" s="62">
        <f>D447</f>
        <v>4800</v>
      </c>
    </row>
    <row r="447" spans="1:4" ht="31.5" x14ac:dyDescent="0.25">
      <c r="A447" s="72" t="s">
        <v>154</v>
      </c>
      <c r="B447" s="96" t="s">
        <v>448</v>
      </c>
      <c r="C447" s="32">
        <v>313</v>
      </c>
      <c r="D447" s="62">
        <f>7000-2000-200</f>
        <v>4800</v>
      </c>
    </row>
    <row r="448" spans="1:4" ht="78.75" x14ac:dyDescent="0.25">
      <c r="A448" s="68" t="s">
        <v>634</v>
      </c>
      <c r="B448" s="24" t="s">
        <v>449</v>
      </c>
      <c r="C448" s="35"/>
      <c r="D448" s="49">
        <f>D449+D452</f>
        <v>1958</v>
      </c>
    </row>
    <row r="449" spans="1:4" ht="15.75" x14ac:dyDescent="0.25">
      <c r="A449" s="72" t="s">
        <v>22</v>
      </c>
      <c r="B449" s="96" t="s">
        <v>449</v>
      </c>
      <c r="C449" s="32">
        <v>200</v>
      </c>
      <c r="D449" s="62">
        <f>D450</f>
        <v>68</v>
      </c>
    </row>
    <row r="450" spans="1:4" ht="15.75" x14ac:dyDescent="0.25">
      <c r="A450" s="72" t="s">
        <v>17</v>
      </c>
      <c r="B450" s="96" t="s">
        <v>449</v>
      </c>
      <c r="C450" s="32">
        <v>240</v>
      </c>
      <c r="D450" s="62">
        <f>D451</f>
        <v>68</v>
      </c>
    </row>
    <row r="451" spans="1:4" ht="31.5" x14ac:dyDescent="0.25">
      <c r="A451" s="72" t="s">
        <v>107</v>
      </c>
      <c r="B451" s="96" t="s">
        <v>449</v>
      </c>
      <c r="C451" s="32">
        <v>244</v>
      </c>
      <c r="D451" s="62">
        <v>68</v>
      </c>
    </row>
    <row r="452" spans="1:4" ht="15.75" x14ac:dyDescent="0.25">
      <c r="A452" s="72" t="s">
        <v>23</v>
      </c>
      <c r="B452" s="96" t="s">
        <v>449</v>
      </c>
      <c r="C452" s="32">
        <v>300</v>
      </c>
      <c r="D452" s="62">
        <f>D453+D455</f>
        <v>1890</v>
      </c>
    </row>
    <row r="453" spans="1:4" ht="15.75" x14ac:dyDescent="0.25">
      <c r="A453" s="72" t="s">
        <v>40</v>
      </c>
      <c r="B453" s="96" t="s">
        <v>449</v>
      </c>
      <c r="C453" s="32">
        <v>310</v>
      </c>
      <c r="D453" s="62">
        <f>D454</f>
        <v>1665</v>
      </c>
    </row>
    <row r="454" spans="1:4" ht="31.5" x14ac:dyDescent="0.25">
      <c r="A454" s="72" t="s">
        <v>154</v>
      </c>
      <c r="B454" s="96" t="s">
        <v>449</v>
      </c>
      <c r="C454" s="32">
        <v>313</v>
      </c>
      <c r="D454" s="62">
        <f>1755-45-45</f>
        <v>1665</v>
      </c>
    </row>
    <row r="455" spans="1:4" ht="15.75" x14ac:dyDescent="0.25">
      <c r="A455" s="72" t="s">
        <v>134</v>
      </c>
      <c r="B455" s="96" t="s">
        <v>449</v>
      </c>
      <c r="C455" s="32">
        <v>320</v>
      </c>
      <c r="D455" s="62">
        <f>D456</f>
        <v>225</v>
      </c>
    </row>
    <row r="456" spans="1:4" ht="31.5" x14ac:dyDescent="0.25">
      <c r="A456" s="72" t="s">
        <v>145</v>
      </c>
      <c r="B456" s="96" t="s">
        <v>449</v>
      </c>
      <c r="C456" s="32">
        <v>321</v>
      </c>
      <c r="D456" s="62">
        <f>135+45+45</f>
        <v>225</v>
      </c>
    </row>
    <row r="457" spans="1:4" ht="47.25" x14ac:dyDescent="0.25">
      <c r="A457" s="68" t="s">
        <v>70</v>
      </c>
      <c r="B457" s="97" t="s">
        <v>450</v>
      </c>
      <c r="C457" s="35"/>
      <c r="D457" s="49">
        <f>D458+D461</f>
        <v>112</v>
      </c>
    </row>
    <row r="458" spans="1:4" ht="15.75" x14ac:dyDescent="0.25">
      <c r="A458" s="72" t="s">
        <v>22</v>
      </c>
      <c r="B458" s="96" t="s">
        <v>450</v>
      </c>
      <c r="C458" s="32">
        <v>200</v>
      </c>
      <c r="D458" s="62">
        <f>D459</f>
        <v>1</v>
      </c>
    </row>
    <row r="459" spans="1:4" ht="15.75" x14ac:dyDescent="0.25">
      <c r="A459" s="72" t="s">
        <v>17</v>
      </c>
      <c r="B459" s="96" t="s">
        <v>450</v>
      </c>
      <c r="C459" s="32">
        <v>240</v>
      </c>
      <c r="D459" s="62">
        <f>D460</f>
        <v>1</v>
      </c>
    </row>
    <row r="460" spans="1:4" ht="31.5" x14ac:dyDescent="0.25">
      <c r="A460" s="72" t="s">
        <v>107</v>
      </c>
      <c r="B460" s="96" t="s">
        <v>450</v>
      </c>
      <c r="C460" s="32">
        <v>244</v>
      </c>
      <c r="D460" s="62">
        <v>1</v>
      </c>
    </row>
    <row r="461" spans="1:4" ht="15.75" x14ac:dyDescent="0.25">
      <c r="A461" s="72" t="s">
        <v>23</v>
      </c>
      <c r="B461" s="96" t="s">
        <v>450</v>
      </c>
      <c r="C461" s="32">
        <v>300</v>
      </c>
      <c r="D461" s="62">
        <f>D462</f>
        <v>111</v>
      </c>
    </row>
    <row r="462" spans="1:4" ht="15.75" x14ac:dyDescent="0.25">
      <c r="A462" s="72" t="s">
        <v>40</v>
      </c>
      <c r="B462" s="96" t="s">
        <v>450</v>
      </c>
      <c r="C462" s="32">
        <v>310</v>
      </c>
      <c r="D462" s="62">
        <f>D463</f>
        <v>111</v>
      </c>
    </row>
    <row r="463" spans="1:4" ht="15.75" x14ac:dyDescent="0.25">
      <c r="A463" s="72" t="s">
        <v>132</v>
      </c>
      <c r="B463" s="96" t="s">
        <v>450</v>
      </c>
      <c r="C463" s="32">
        <v>312</v>
      </c>
      <c r="D463" s="62">
        <v>111</v>
      </c>
    </row>
    <row r="464" spans="1:4" ht="31.5" x14ac:dyDescent="0.25">
      <c r="A464" s="68" t="s">
        <v>635</v>
      </c>
      <c r="B464" s="97" t="s">
        <v>451</v>
      </c>
      <c r="C464" s="53"/>
      <c r="D464" s="57">
        <f>D465</f>
        <v>37</v>
      </c>
    </row>
    <row r="465" spans="1:4" ht="15.75" x14ac:dyDescent="0.25">
      <c r="A465" s="72" t="s">
        <v>23</v>
      </c>
      <c r="B465" s="96" t="s">
        <v>451</v>
      </c>
      <c r="C465" s="32">
        <v>300</v>
      </c>
      <c r="D465" s="62">
        <f>D466</f>
        <v>37</v>
      </c>
    </row>
    <row r="466" spans="1:4" ht="15.75" x14ac:dyDescent="0.25">
      <c r="A466" s="72" t="s">
        <v>40</v>
      </c>
      <c r="B466" s="96" t="s">
        <v>451</v>
      </c>
      <c r="C466" s="32">
        <v>310</v>
      </c>
      <c r="D466" s="62">
        <f>D467</f>
        <v>37</v>
      </c>
    </row>
    <row r="467" spans="1:4" ht="31.5" x14ac:dyDescent="0.25">
      <c r="A467" s="72" t="s">
        <v>154</v>
      </c>
      <c r="B467" s="96" t="s">
        <v>451</v>
      </c>
      <c r="C467" s="32">
        <v>313</v>
      </c>
      <c r="D467" s="62">
        <v>37</v>
      </c>
    </row>
    <row r="468" spans="1:4" ht="94.5" x14ac:dyDescent="0.25">
      <c r="A468" s="68" t="s">
        <v>452</v>
      </c>
      <c r="B468" s="97" t="s">
        <v>453</v>
      </c>
      <c r="C468" s="53"/>
      <c r="D468" s="57">
        <f>D469+D472</f>
        <v>6332</v>
      </c>
    </row>
    <row r="469" spans="1:4" ht="15.75" x14ac:dyDescent="0.25">
      <c r="A469" s="72" t="s">
        <v>22</v>
      </c>
      <c r="B469" s="96" t="s">
        <v>453</v>
      </c>
      <c r="C469" s="32">
        <v>200</v>
      </c>
      <c r="D469" s="62">
        <f>D470</f>
        <v>82</v>
      </c>
    </row>
    <row r="470" spans="1:4" ht="15.75" x14ac:dyDescent="0.25">
      <c r="A470" s="72" t="s">
        <v>17</v>
      </c>
      <c r="B470" s="96" t="s">
        <v>453</v>
      </c>
      <c r="C470" s="32">
        <v>240</v>
      </c>
      <c r="D470" s="62">
        <f>D471</f>
        <v>82</v>
      </c>
    </row>
    <row r="471" spans="1:4" ht="31.5" x14ac:dyDescent="0.25">
      <c r="A471" s="72" t="s">
        <v>107</v>
      </c>
      <c r="B471" s="96" t="s">
        <v>453</v>
      </c>
      <c r="C471" s="32">
        <v>244</v>
      </c>
      <c r="D471" s="62">
        <v>82</v>
      </c>
    </row>
    <row r="472" spans="1:4" ht="15.75" x14ac:dyDescent="0.25">
      <c r="A472" s="72" t="s">
        <v>23</v>
      </c>
      <c r="B472" s="96" t="s">
        <v>453</v>
      </c>
      <c r="C472" s="32">
        <v>300</v>
      </c>
      <c r="D472" s="62">
        <f>D474</f>
        <v>6250</v>
      </c>
    </row>
    <row r="473" spans="1:4" ht="15.75" x14ac:dyDescent="0.25">
      <c r="A473" s="72" t="s">
        <v>40</v>
      </c>
      <c r="B473" s="96" t="s">
        <v>453</v>
      </c>
      <c r="C473" s="32">
        <v>310</v>
      </c>
      <c r="D473" s="62">
        <f>D474</f>
        <v>6250</v>
      </c>
    </row>
    <row r="474" spans="1:4" ht="31.5" x14ac:dyDescent="0.25">
      <c r="A474" s="72" t="s">
        <v>154</v>
      </c>
      <c r="B474" s="96" t="s">
        <v>453</v>
      </c>
      <c r="C474" s="32">
        <v>313</v>
      </c>
      <c r="D474" s="62">
        <v>6250</v>
      </c>
    </row>
    <row r="475" spans="1:4" ht="141.75" x14ac:dyDescent="0.25">
      <c r="A475" s="68" t="s">
        <v>636</v>
      </c>
      <c r="B475" s="97" t="s">
        <v>454</v>
      </c>
      <c r="C475" s="53"/>
      <c r="D475" s="57">
        <f>D476+D479</f>
        <v>241</v>
      </c>
    </row>
    <row r="476" spans="1:4" ht="15.75" x14ac:dyDescent="0.25">
      <c r="A476" s="72" t="s">
        <v>22</v>
      </c>
      <c r="B476" s="96" t="s">
        <v>454</v>
      </c>
      <c r="C476" s="32">
        <v>200</v>
      </c>
      <c r="D476" s="62">
        <f>D477</f>
        <v>1</v>
      </c>
    </row>
    <row r="477" spans="1:4" ht="15.75" x14ac:dyDescent="0.25">
      <c r="A477" s="72" t="s">
        <v>17</v>
      </c>
      <c r="B477" s="96" t="s">
        <v>454</v>
      </c>
      <c r="C477" s="32">
        <v>240</v>
      </c>
      <c r="D477" s="62">
        <f>D478</f>
        <v>1</v>
      </c>
    </row>
    <row r="478" spans="1:4" ht="31.5" x14ac:dyDescent="0.25">
      <c r="A478" s="72" t="s">
        <v>107</v>
      </c>
      <c r="B478" s="96" t="s">
        <v>454</v>
      </c>
      <c r="C478" s="32">
        <v>244</v>
      </c>
      <c r="D478" s="62">
        <f>3-2</f>
        <v>1</v>
      </c>
    </row>
    <row r="479" spans="1:4" ht="15.75" x14ac:dyDescent="0.25">
      <c r="A479" s="72" t="s">
        <v>23</v>
      </c>
      <c r="B479" s="96" t="s">
        <v>454</v>
      </c>
      <c r="C479" s="32">
        <v>300</v>
      </c>
      <c r="D479" s="62">
        <f>D480</f>
        <v>240</v>
      </c>
    </row>
    <row r="480" spans="1:4" ht="15.75" x14ac:dyDescent="0.25">
      <c r="A480" s="72" t="s">
        <v>40</v>
      </c>
      <c r="B480" s="96" t="s">
        <v>454</v>
      </c>
      <c r="C480" s="32">
        <v>310</v>
      </c>
      <c r="D480" s="62">
        <f>D481</f>
        <v>240</v>
      </c>
    </row>
    <row r="481" spans="1:4" ht="31.5" x14ac:dyDescent="0.25">
      <c r="A481" s="72" t="s">
        <v>154</v>
      </c>
      <c r="B481" s="96" t="s">
        <v>454</v>
      </c>
      <c r="C481" s="32">
        <v>313</v>
      </c>
      <c r="D481" s="62">
        <f>420-180</f>
        <v>240</v>
      </c>
    </row>
    <row r="482" spans="1:4" ht="31.5" x14ac:dyDescent="0.25">
      <c r="A482" s="15" t="s">
        <v>455</v>
      </c>
      <c r="B482" s="16" t="s">
        <v>456</v>
      </c>
      <c r="C482" s="17"/>
      <c r="D482" s="18">
        <f>D483</f>
        <v>2360</v>
      </c>
    </row>
    <row r="483" spans="1:4" ht="15.75" x14ac:dyDescent="0.25">
      <c r="A483" s="68" t="s">
        <v>457</v>
      </c>
      <c r="B483" s="97" t="s">
        <v>467</v>
      </c>
      <c r="C483" s="53"/>
      <c r="D483" s="57">
        <f>D484+D487</f>
        <v>2360</v>
      </c>
    </row>
    <row r="484" spans="1:4" ht="15.75" x14ac:dyDescent="0.25">
      <c r="A484" s="72" t="s">
        <v>22</v>
      </c>
      <c r="B484" s="96" t="s">
        <v>467</v>
      </c>
      <c r="C484" s="32">
        <v>200</v>
      </c>
      <c r="D484" s="62">
        <f>D485</f>
        <v>1480</v>
      </c>
    </row>
    <row r="485" spans="1:4" ht="15.75" x14ac:dyDescent="0.25">
      <c r="A485" s="72" t="s">
        <v>17</v>
      </c>
      <c r="B485" s="96" t="s">
        <v>467</v>
      </c>
      <c r="C485" s="32">
        <v>240</v>
      </c>
      <c r="D485" s="62">
        <f>D486</f>
        <v>1480</v>
      </c>
    </row>
    <row r="486" spans="1:4" ht="31.5" x14ac:dyDescent="0.25">
      <c r="A486" s="72" t="s">
        <v>107</v>
      </c>
      <c r="B486" s="96" t="s">
        <v>467</v>
      </c>
      <c r="C486" s="32">
        <v>244</v>
      </c>
      <c r="D486" s="62">
        <v>1480</v>
      </c>
    </row>
    <row r="487" spans="1:4" ht="31.5" x14ac:dyDescent="0.25">
      <c r="A487" s="168" t="s">
        <v>18</v>
      </c>
      <c r="B487" s="96" t="s">
        <v>467</v>
      </c>
      <c r="C487" s="32">
        <v>600</v>
      </c>
      <c r="D487" s="62">
        <f>D488</f>
        <v>880</v>
      </c>
    </row>
    <row r="488" spans="1:4" ht="31.5" x14ac:dyDescent="0.25">
      <c r="A488" s="46" t="s">
        <v>28</v>
      </c>
      <c r="B488" s="96" t="s">
        <v>467</v>
      </c>
      <c r="C488" s="32">
        <v>630</v>
      </c>
      <c r="D488" s="62">
        <f>D489</f>
        <v>880</v>
      </c>
    </row>
    <row r="489" spans="1:4" ht="31.5" x14ac:dyDescent="0.25">
      <c r="A489" s="34" t="s">
        <v>667</v>
      </c>
      <c r="B489" s="96" t="s">
        <v>467</v>
      </c>
      <c r="C489" s="32">
        <v>634</v>
      </c>
      <c r="D489" s="62">
        <v>880</v>
      </c>
    </row>
    <row r="490" spans="1:4" ht="31.5" x14ac:dyDescent="0.25">
      <c r="A490" s="15" t="s">
        <v>458</v>
      </c>
      <c r="B490" s="16" t="s">
        <v>459</v>
      </c>
      <c r="C490" s="17"/>
      <c r="D490" s="18">
        <f>D491</f>
        <v>2050</v>
      </c>
    </row>
    <row r="491" spans="1:4" ht="15.75" x14ac:dyDescent="0.25">
      <c r="A491" s="68" t="s">
        <v>47</v>
      </c>
      <c r="B491" s="97" t="s">
        <v>471</v>
      </c>
      <c r="C491" s="53"/>
      <c r="D491" s="57">
        <f>D492</f>
        <v>2050</v>
      </c>
    </row>
    <row r="492" spans="1:4" ht="31.5" x14ac:dyDescent="0.25">
      <c r="A492" s="168" t="s">
        <v>18</v>
      </c>
      <c r="B492" s="96" t="s">
        <v>471</v>
      </c>
      <c r="C492" s="32">
        <v>600</v>
      </c>
      <c r="D492" s="62">
        <f>D493</f>
        <v>2050</v>
      </c>
    </row>
    <row r="493" spans="1:4" ht="31.5" x14ac:dyDescent="0.25">
      <c r="A493" s="46" t="s">
        <v>28</v>
      </c>
      <c r="B493" s="96" t="s">
        <v>471</v>
      </c>
      <c r="C493" s="32">
        <v>630</v>
      </c>
      <c r="D493" s="62">
        <f>D494</f>
        <v>2050</v>
      </c>
    </row>
    <row r="494" spans="1:4" ht="31.5" x14ac:dyDescent="0.25">
      <c r="A494" s="34" t="s">
        <v>667</v>
      </c>
      <c r="B494" s="96" t="s">
        <v>471</v>
      </c>
      <c r="C494" s="32">
        <v>634</v>
      </c>
      <c r="D494" s="62">
        <f>1450+600</f>
        <v>2050</v>
      </c>
    </row>
    <row r="495" spans="1:4" ht="31.5" x14ac:dyDescent="0.25">
      <c r="A495" s="15" t="s">
        <v>461</v>
      </c>
      <c r="B495" s="16" t="s">
        <v>460</v>
      </c>
      <c r="C495" s="17"/>
      <c r="D495" s="18">
        <f>D496+D503</f>
        <v>33480</v>
      </c>
    </row>
    <row r="496" spans="1:4" ht="31.5" x14ac:dyDescent="0.25">
      <c r="A496" s="68" t="s">
        <v>4</v>
      </c>
      <c r="B496" s="24" t="s">
        <v>462</v>
      </c>
      <c r="C496" s="35"/>
      <c r="D496" s="49">
        <f>D497+D500</f>
        <v>30954</v>
      </c>
    </row>
    <row r="497" spans="1:4" ht="15.75" x14ac:dyDescent="0.25">
      <c r="A497" s="45" t="s">
        <v>22</v>
      </c>
      <c r="B497" s="96" t="s">
        <v>462</v>
      </c>
      <c r="C497" s="25" t="s">
        <v>15</v>
      </c>
      <c r="D497" s="62">
        <f>D498</f>
        <v>154</v>
      </c>
    </row>
    <row r="498" spans="1:4" ht="15.75" x14ac:dyDescent="0.25">
      <c r="A498" s="45" t="s">
        <v>17</v>
      </c>
      <c r="B498" s="96" t="s">
        <v>462</v>
      </c>
      <c r="C498" s="25" t="s">
        <v>16</v>
      </c>
      <c r="D498" s="62">
        <f>D499</f>
        <v>154</v>
      </c>
    </row>
    <row r="499" spans="1:4" ht="31.5" x14ac:dyDescent="0.25">
      <c r="A499" s="72" t="s">
        <v>107</v>
      </c>
      <c r="B499" s="96" t="s">
        <v>462</v>
      </c>
      <c r="C499" s="25" t="s">
        <v>82</v>
      </c>
      <c r="D499" s="62">
        <v>154</v>
      </c>
    </row>
    <row r="500" spans="1:4" ht="15.75" x14ac:dyDescent="0.25">
      <c r="A500" s="72" t="s">
        <v>23</v>
      </c>
      <c r="B500" s="96" t="s">
        <v>462</v>
      </c>
      <c r="C500" s="25" t="s">
        <v>24</v>
      </c>
      <c r="D500" s="62">
        <f>D501</f>
        <v>30800</v>
      </c>
    </row>
    <row r="501" spans="1:4" ht="15.75" x14ac:dyDescent="0.25">
      <c r="A501" s="72" t="s">
        <v>40</v>
      </c>
      <c r="B501" s="96" t="s">
        <v>462</v>
      </c>
      <c r="C501" s="25" t="s">
        <v>7</v>
      </c>
      <c r="D501" s="62">
        <f>D502</f>
        <v>30800</v>
      </c>
    </row>
    <row r="502" spans="1:4" ht="31.5" x14ac:dyDescent="0.25">
      <c r="A502" s="72" t="s">
        <v>154</v>
      </c>
      <c r="B502" s="96" t="s">
        <v>462</v>
      </c>
      <c r="C502" s="25" t="s">
        <v>135</v>
      </c>
      <c r="D502" s="62">
        <v>30800</v>
      </c>
    </row>
    <row r="503" spans="1:4" ht="31.5" x14ac:dyDescent="0.25">
      <c r="A503" s="68" t="s">
        <v>5</v>
      </c>
      <c r="B503" s="24" t="s">
        <v>463</v>
      </c>
      <c r="C503" s="35"/>
      <c r="D503" s="49">
        <f>D504</f>
        <v>2526</v>
      </c>
    </row>
    <row r="504" spans="1:4" ht="47.25" x14ac:dyDescent="0.25">
      <c r="A504" s="45" t="s">
        <v>39</v>
      </c>
      <c r="B504" s="96" t="s">
        <v>463</v>
      </c>
      <c r="C504" s="73">
        <v>100</v>
      </c>
      <c r="D504" s="41">
        <f>D505</f>
        <v>2526</v>
      </c>
    </row>
    <row r="505" spans="1:4" ht="15.75" x14ac:dyDescent="0.25">
      <c r="A505" s="45" t="s">
        <v>8</v>
      </c>
      <c r="B505" s="96" t="s">
        <v>463</v>
      </c>
      <c r="C505" s="73">
        <v>120</v>
      </c>
      <c r="D505" s="41">
        <f>D506+D507+D508</f>
        <v>2526</v>
      </c>
    </row>
    <row r="506" spans="1:4" ht="31.5" x14ac:dyDescent="0.25">
      <c r="A506" s="168" t="s">
        <v>113</v>
      </c>
      <c r="B506" s="96" t="s">
        <v>463</v>
      </c>
      <c r="C506" s="73">
        <v>121</v>
      </c>
      <c r="D506" s="41">
        <v>1930</v>
      </c>
    </row>
    <row r="507" spans="1:4" ht="31.5" x14ac:dyDescent="0.25">
      <c r="A507" s="80" t="s">
        <v>79</v>
      </c>
      <c r="B507" s="96" t="s">
        <v>463</v>
      </c>
      <c r="C507" s="73">
        <v>122</v>
      </c>
      <c r="D507" s="41">
        <v>60</v>
      </c>
    </row>
    <row r="508" spans="1:4" ht="31.5" x14ac:dyDescent="0.25">
      <c r="A508" s="31" t="s">
        <v>183</v>
      </c>
      <c r="B508" s="96" t="s">
        <v>463</v>
      </c>
      <c r="C508" s="73">
        <v>129</v>
      </c>
      <c r="D508" s="41">
        <v>536</v>
      </c>
    </row>
    <row r="509" spans="1:4" ht="15.75" x14ac:dyDescent="0.25">
      <c r="A509" s="15" t="s">
        <v>464</v>
      </c>
      <c r="B509" s="16" t="s">
        <v>466</v>
      </c>
      <c r="C509" s="73"/>
      <c r="D509" s="98">
        <f>D510</f>
        <v>7230</v>
      </c>
    </row>
    <row r="510" spans="1:4" ht="47.25" x14ac:dyDescent="0.25">
      <c r="A510" s="15" t="s">
        <v>468</v>
      </c>
      <c r="B510" s="16" t="s">
        <v>465</v>
      </c>
      <c r="C510" s="17"/>
      <c r="D510" s="18">
        <f>D511</f>
        <v>7230</v>
      </c>
    </row>
    <row r="511" spans="1:4" ht="63" customHeight="1" x14ac:dyDescent="0.25">
      <c r="A511" s="68" t="s">
        <v>637</v>
      </c>
      <c r="B511" s="97" t="s">
        <v>469</v>
      </c>
      <c r="C511" s="53"/>
      <c r="D511" s="57">
        <f>D512+D515</f>
        <v>7230</v>
      </c>
    </row>
    <row r="512" spans="1:4" ht="15.75" x14ac:dyDescent="0.25">
      <c r="A512" s="72" t="s">
        <v>22</v>
      </c>
      <c r="B512" s="96" t="s">
        <v>469</v>
      </c>
      <c r="C512" s="32">
        <v>200</v>
      </c>
      <c r="D512" s="62">
        <f>D513</f>
        <v>150</v>
      </c>
    </row>
    <row r="513" spans="1:4" ht="15.75" x14ac:dyDescent="0.25">
      <c r="A513" s="72" t="s">
        <v>17</v>
      </c>
      <c r="B513" s="96" t="s">
        <v>469</v>
      </c>
      <c r="C513" s="32">
        <v>240</v>
      </c>
      <c r="D513" s="62">
        <f>D514</f>
        <v>150</v>
      </c>
    </row>
    <row r="514" spans="1:4" ht="31.5" x14ac:dyDescent="0.25">
      <c r="A514" s="72" t="s">
        <v>107</v>
      </c>
      <c r="B514" s="96" t="s">
        <v>469</v>
      </c>
      <c r="C514" s="32">
        <v>244</v>
      </c>
      <c r="D514" s="62">
        <f>200-50</f>
        <v>150</v>
      </c>
    </row>
    <row r="515" spans="1:4" ht="31.5" x14ac:dyDescent="0.25">
      <c r="A515" s="168" t="s">
        <v>18</v>
      </c>
      <c r="B515" s="96" t="s">
        <v>469</v>
      </c>
      <c r="C515" s="25" t="s">
        <v>20</v>
      </c>
      <c r="D515" s="62">
        <f>D516+D518+D520</f>
        <v>7080</v>
      </c>
    </row>
    <row r="516" spans="1:4" ht="15.75" x14ac:dyDescent="0.25">
      <c r="A516" s="168" t="s">
        <v>25</v>
      </c>
      <c r="B516" s="96" t="s">
        <v>469</v>
      </c>
      <c r="C516" s="25" t="s">
        <v>26</v>
      </c>
      <c r="D516" s="62">
        <f>D517</f>
        <v>4524</v>
      </c>
    </row>
    <row r="517" spans="1:4" ht="15.75" x14ac:dyDescent="0.25">
      <c r="A517" s="168" t="s">
        <v>87</v>
      </c>
      <c r="B517" s="96" t="s">
        <v>469</v>
      </c>
      <c r="C517" s="25" t="s">
        <v>88</v>
      </c>
      <c r="D517" s="62">
        <f>4318+206</f>
        <v>4524</v>
      </c>
    </row>
    <row r="518" spans="1:4" ht="15.75" x14ac:dyDescent="0.25">
      <c r="A518" s="168" t="s">
        <v>19</v>
      </c>
      <c r="B518" s="96" t="s">
        <v>469</v>
      </c>
      <c r="C518" s="25" t="s">
        <v>21</v>
      </c>
      <c r="D518" s="62">
        <f>D519</f>
        <v>1190</v>
      </c>
    </row>
    <row r="519" spans="1:4" ht="15.75" x14ac:dyDescent="0.25">
      <c r="A519" s="168" t="s">
        <v>89</v>
      </c>
      <c r="B519" s="96" t="s">
        <v>469</v>
      </c>
      <c r="C519" s="25" t="s">
        <v>90</v>
      </c>
      <c r="D519" s="62">
        <f>2183+50-1043</f>
        <v>1190</v>
      </c>
    </row>
    <row r="520" spans="1:4" ht="31.5" x14ac:dyDescent="0.25">
      <c r="A520" s="46" t="s">
        <v>28</v>
      </c>
      <c r="B520" s="96" t="s">
        <v>469</v>
      </c>
      <c r="C520" s="25" t="s">
        <v>0</v>
      </c>
      <c r="D520" s="62">
        <f>D521</f>
        <v>1366</v>
      </c>
    </row>
    <row r="521" spans="1:4" ht="31.5" x14ac:dyDescent="0.25">
      <c r="A521" s="34" t="s">
        <v>667</v>
      </c>
      <c r="B521" s="96" t="s">
        <v>469</v>
      </c>
      <c r="C521" s="25" t="s">
        <v>665</v>
      </c>
      <c r="D521" s="62">
        <f>3800-2434</f>
        <v>1366</v>
      </c>
    </row>
    <row r="522" spans="1:4" ht="15.75" x14ac:dyDescent="0.25">
      <c r="A522" s="15" t="s">
        <v>513</v>
      </c>
      <c r="B522" s="16" t="s">
        <v>470</v>
      </c>
      <c r="C522" s="73"/>
      <c r="D522" s="41">
        <f>D523+D531+D541</f>
        <v>124083</v>
      </c>
    </row>
    <row r="523" spans="1:4" ht="31.5" x14ac:dyDescent="0.25">
      <c r="A523" s="99" t="s">
        <v>350</v>
      </c>
      <c r="B523" s="100" t="s">
        <v>525</v>
      </c>
      <c r="C523" s="25"/>
      <c r="D523" s="98">
        <f>D524+D528</f>
        <v>78100</v>
      </c>
    </row>
    <row r="524" spans="1:4" ht="15.75" x14ac:dyDescent="0.25">
      <c r="A524" s="101" t="s">
        <v>526</v>
      </c>
      <c r="B524" s="79" t="s">
        <v>527</v>
      </c>
      <c r="C524" s="35"/>
      <c r="D524" s="57">
        <f>D525</f>
        <v>100</v>
      </c>
    </row>
    <row r="525" spans="1:4" ht="15.75" x14ac:dyDescent="0.25">
      <c r="A525" s="39" t="s">
        <v>410</v>
      </c>
      <c r="B525" s="172" t="s">
        <v>527</v>
      </c>
      <c r="C525" s="25" t="s">
        <v>37</v>
      </c>
      <c r="D525" s="62">
        <f>D526</f>
        <v>100</v>
      </c>
    </row>
    <row r="526" spans="1:4" ht="15.75" x14ac:dyDescent="0.25">
      <c r="A526" s="34" t="s">
        <v>36</v>
      </c>
      <c r="B526" s="172" t="s">
        <v>527</v>
      </c>
      <c r="C526" s="25" t="s">
        <v>164</v>
      </c>
      <c r="D526" s="62">
        <f>D527</f>
        <v>100</v>
      </c>
    </row>
    <row r="527" spans="1:4" s="102" customFormat="1" ht="31.5" x14ac:dyDescent="0.25">
      <c r="A527" s="34" t="s">
        <v>100</v>
      </c>
      <c r="B527" s="172" t="s">
        <v>527</v>
      </c>
      <c r="C527" s="25" t="s">
        <v>101</v>
      </c>
      <c r="D527" s="62">
        <f>10000-9900</f>
        <v>100</v>
      </c>
    </row>
    <row r="528" spans="1:4" ht="31.5" x14ac:dyDescent="0.25">
      <c r="A528" s="23" t="s">
        <v>693</v>
      </c>
      <c r="B528" s="79" t="s">
        <v>694</v>
      </c>
      <c r="C528" s="35"/>
      <c r="D528" s="57">
        <f>D529</f>
        <v>78000</v>
      </c>
    </row>
    <row r="529" spans="1:4" ht="15.75" x14ac:dyDescent="0.25">
      <c r="A529" s="34" t="s">
        <v>695</v>
      </c>
      <c r="B529" s="172" t="s">
        <v>694</v>
      </c>
      <c r="C529" s="25" t="s">
        <v>697</v>
      </c>
      <c r="D529" s="62">
        <f>D530</f>
        <v>78000</v>
      </c>
    </row>
    <row r="530" spans="1:4" ht="15.75" x14ac:dyDescent="0.25">
      <c r="A530" s="34" t="s">
        <v>696</v>
      </c>
      <c r="B530" s="172" t="s">
        <v>694</v>
      </c>
      <c r="C530" s="25" t="s">
        <v>698</v>
      </c>
      <c r="D530" s="62">
        <v>78000</v>
      </c>
    </row>
    <row r="531" spans="1:4" ht="47.25" x14ac:dyDescent="0.25">
      <c r="A531" s="76" t="s">
        <v>351</v>
      </c>
      <c r="B531" s="100" t="s">
        <v>528</v>
      </c>
      <c r="C531" s="89"/>
      <c r="D531" s="98">
        <f>D532</f>
        <v>10418</v>
      </c>
    </row>
    <row r="532" spans="1:4" ht="47.25" x14ac:dyDescent="0.25">
      <c r="A532" s="68" t="s">
        <v>352</v>
      </c>
      <c r="B532" s="79" t="s">
        <v>531</v>
      </c>
      <c r="C532" s="35"/>
      <c r="D532" s="57">
        <f>D533+D536</f>
        <v>10418</v>
      </c>
    </row>
    <row r="533" spans="1:4" ht="15.75" x14ac:dyDescent="0.25">
      <c r="A533" s="168" t="s">
        <v>22</v>
      </c>
      <c r="B533" s="172" t="s">
        <v>531</v>
      </c>
      <c r="C533" s="25" t="s">
        <v>15</v>
      </c>
      <c r="D533" s="57">
        <f>D534</f>
        <v>50</v>
      </c>
    </row>
    <row r="534" spans="1:4" ht="15.75" x14ac:dyDescent="0.25">
      <c r="A534" s="45" t="s">
        <v>17</v>
      </c>
      <c r="B534" s="172" t="s">
        <v>531</v>
      </c>
      <c r="C534" s="25" t="s">
        <v>16</v>
      </c>
      <c r="D534" s="57">
        <f>D535</f>
        <v>50</v>
      </c>
    </row>
    <row r="535" spans="1:4" ht="31.5" x14ac:dyDescent="0.25">
      <c r="A535" s="45" t="s">
        <v>107</v>
      </c>
      <c r="B535" s="172" t="s">
        <v>531</v>
      </c>
      <c r="C535" s="25" t="s">
        <v>82</v>
      </c>
      <c r="D535" s="62">
        <f>62-12</f>
        <v>50</v>
      </c>
    </row>
    <row r="536" spans="1:4" ht="15.75" x14ac:dyDescent="0.25">
      <c r="A536" s="45" t="s">
        <v>23</v>
      </c>
      <c r="B536" s="172" t="s">
        <v>531</v>
      </c>
      <c r="C536" s="25" t="s">
        <v>24</v>
      </c>
      <c r="D536" s="62">
        <f>D537+D539</f>
        <v>10368</v>
      </c>
    </row>
    <row r="537" spans="1:4" ht="15.75" x14ac:dyDescent="0.25">
      <c r="A537" s="45" t="s">
        <v>40</v>
      </c>
      <c r="B537" s="172" t="s">
        <v>531</v>
      </c>
      <c r="C537" s="25" t="s">
        <v>7</v>
      </c>
      <c r="D537" s="62">
        <f>D538</f>
        <v>2904</v>
      </c>
    </row>
    <row r="538" spans="1:4" ht="31.5" x14ac:dyDescent="0.25">
      <c r="A538" s="72" t="s">
        <v>154</v>
      </c>
      <c r="B538" s="172" t="s">
        <v>531</v>
      </c>
      <c r="C538" s="25" t="s">
        <v>135</v>
      </c>
      <c r="D538" s="62">
        <f>5392-2488</f>
        <v>2904</v>
      </c>
    </row>
    <row r="539" spans="1:4" ht="15.75" x14ac:dyDescent="0.25">
      <c r="A539" s="72" t="s">
        <v>134</v>
      </c>
      <c r="B539" s="172" t="s">
        <v>531</v>
      </c>
      <c r="C539" s="25" t="s">
        <v>161</v>
      </c>
      <c r="D539" s="62">
        <f>D540</f>
        <v>7464</v>
      </c>
    </row>
    <row r="540" spans="1:4" ht="31.5" x14ac:dyDescent="0.25">
      <c r="A540" s="72" t="s">
        <v>145</v>
      </c>
      <c r="B540" s="172" t="s">
        <v>531</v>
      </c>
      <c r="C540" s="25" t="s">
        <v>162</v>
      </c>
      <c r="D540" s="62">
        <v>7464</v>
      </c>
    </row>
    <row r="541" spans="1:4" ht="31.5" x14ac:dyDescent="0.25">
      <c r="A541" s="63" t="s">
        <v>353</v>
      </c>
      <c r="B541" s="100" t="s">
        <v>529</v>
      </c>
      <c r="C541" s="89"/>
      <c r="D541" s="98">
        <f>D542</f>
        <v>35565</v>
      </c>
    </row>
    <row r="542" spans="1:4" ht="31.5" x14ac:dyDescent="0.25">
      <c r="A542" s="77" t="s">
        <v>165</v>
      </c>
      <c r="B542" s="79" t="s">
        <v>530</v>
      </c>
      <c r="C542" s="35"/>
      <c r="D542" s="57">
        <f>D543</f>
        <v>35565</v>
      </c>
    </row>
    <row r="543" spans="1:4" ht="15.75" x14ac:dyDescent="0.25">
      <c r="A543" s="168" t="s">
        <v>22</v>
      </c>
      <c r="B543" s="172" t="s">
        <v>530</v>
      </c>
      <c r="C543" s="25" t="s">
        <v>15</v>
      </c>
      <c r="D543" s="62">
        <f>D544</f>
        <v>35565</v>
      </c>
    </row>
    <row r="544" spans="1:4" ht="15.75" x14ac:dyDescent="0.25">
      <c r="A544" s="45" t="s">
        <v>17</v>
      </c>
      <c r="B544" s="172" t="s">
        <v>530</v>
      </c>
      <c r="C544" s="25" t="s">
        <v>16</v>
      </c>
      <c r="D544" s="62">
        <f>D545</f>
        <v>35565</v>
      </c>
    </row>
    <row r="545" spans="1:4" ht="31.5" x14ac:dyDescent="0.25">
      <c r="A545" s="45" t="s">
        <v>107</v>
      </c>
      <c r="B545" s="172" t="s">
        <v>530</v>
      </c>
      <c r="C545" s="25" t="s">
        <v>82</v>
      </c>
      <c r="D545" s="62">
        <f>35558+7</f>
        <v>35565</v>
      </c>
    </row>
    <row r="546" spans="1:4" ht="37.5" x14ac:dyDescent="0.3">
      <c r="A546" s="86" t="s">
        <v>655</v>
      </c>
      <c r="B546" s="87" t="s">
        <v>354</v>
      </c>
      <c r="C546" s="12"/>
      <c r="D546" s="88">
        <f>D547+D576+D585+D592+D602</f>
        <v>708020</v>
      </c>
    </row>
    <row r="547" spans="1:4" ht="31.5" x14ac:dyDescent="0.25">
      <c r="A547" s="63" t="s">
        <v>355</v>
      </c>
      <c r="B547" s="89" t="s">
        <v>356</v>
      </c>
      <c r="C547" s="103"/>
      <c r="D547" s="98">
        <f>D548+D552+D556+D568+D572+D560+D564</f>
        <v>480109</v>
      </c>
    </row>
    <row r="548" spans="1:4" ht="31.5" x14ac:dyDescent="0.25">
      <c r="A548" s="68" t="s">
        <v>142</v>
      </c>
      <c r="B548" s="35" t="s">
        <v>357</v>
      </c>
      <c r="C548" s="104"/>
      <c r="D548" s="57">
        <f>D549</f>
        <v>9320</v>
      </c>
    </row>
    <row r="549" spans="1:4" ht="31.5" x14ac:dyDescent="0.25">
      <c r="A549" s="46" t="s">
        <v>18</v>
      </c>
      <c r="B549" s="25" t="s">
        <v>357</v>
      </c>
      <c r="C549" s="105">
        <v>600</v>
      </c>
      <c r="D549" s="41">
        <f>D550</f>
        <v>9320</v>
      </c>
    </row>
    <row r="550" spans="1:4" ht="15.75" x14ac:dyDescent="0.25">
      <c r="A550" s="46" t="s">
        <v>143</v>
      </c>
      <c r="B550" s="25" t="s">
        <v>357</v>
      </c>
      <c r="C550" s="105" t="s">
        <v>21</v>
      </c>
      <c r="D550" s="41">
        <f>D551</f>
        <v>9320</v>
      </c>
    </row>
    <row r="551" spans="1:4" ht="15.75" x14ac:dyDescent="0.25">
      <c r="A551" s="46" t="s">
        <v>89</v>
      </c>
      <c r="B551" s="25" t="s">
        <v>357</v>
      </c>
      <c r="C551" s="105" t="s">
        <v>90</v>
      </c>
      <c r="D551" s="41">
        <f>5100+2500+1219+360+1050+141+880-1050-880</f>
        <v>9320</v>
      </c>
    </row>
    <row r="552" spans="1:4" ht="31.5" x14ac:dyDescent="0.25">
      <c r="A552" s="68" t="s">
        <v>408</v>
      </c>
      <c r="B552" s="35" t="s">
        <v>406</v>
      </c>
      <c r="C552" s="56"/>
      <c r="D552" s="57">
        <f>D553</f>
        <v>281653</v>
      </c>
    </row>
    <row r="553" spans="1:4" ht="15.75" x14ac:dyDescent="0.25">
      <c r="A553" s="71" t="s">
        <v>410</v>
      </c>
      <c r="B553" s="29" t="s">
        <v>406</v>
      </c>
      <c r="C553" s="105" t="s">
        <v>37</v>
      </c>
      <c r="D553" s="41">
        <f>D554</f>
        <v>281653</v>
      </c>
    </row>
    <row r="554" spans="1:4" ht="15.75" x14ac:dyDescent="0.25">
      <c r="A554" s="46" t="s">
        <v>36</v>
      </c>
      <c r="B554" s="29" t="s">
        <v>406</v>
      </c>
      <c r="C554" s="105" t="s">
        <v>164</v>
      </c>
      <c r="D554" s="41">
        <f>D555</f>
        <v>281653</v>
      </c>
    </row>
    <row r="555" spans="1:4" ht="31.5" x14ac:dyDescent="0.25">
      <c r="A555" s="46" t="s">
        <v>100</v>
      </c>
      <c r="B555" s="29" t="s">
        <v>406</v>
      </c>
      <c r="C555" s="105" t="s">
        <v>101</v>
      </c>
      <c r="D555" s="41">
        <f>277819+3834</f>
        <v>281653</v>
      </c>
    </row>
    <row r="556" spans="1:4" ht="15.75" x14ac:dyDescent="0.25">
      <c r="A556" s="68" t="s">
        <v>656</v>
      </c>
      <c r="B556" s="35" t="s">
        <v>588</v>
      </c>
      <c r="C556" s="56"/>
      <c r="D556" s="57">
        <f>D557</f>
        <v>8656</v>
      </c>
    </row>
    <row r="557" spans="1:4" ht="15.75" x14ac:dyDescent="0.25">
      <c r="A557" s="71" t="s">
        <v>410</v>
      </c>
      <c r="B557" s="29" t="s">
        <v>588</v>
      </c>
      <c r="C557" s="105" t="s">
        <v>37</v>
      </c>
      <c r="D557" s="41">
        <f>D558</f>
        <v>8656</v>
      </c>
    </row>
    <row r="558" spans="1:4" ht="15.75" x14ac:dyDescent="0.25">
      <c r="A558" s="46" t="s">
        <v>36</v>
      </c>
      <c r="B558" s="29" t="s">
        <v>588</v>
      </c>
      <c r="C558" s="105" t="s">
        <v>164</v>
      </c>
      <c r="D558" s="41">
        <f>D559</f>
        <v>8656</v>
      </c>
    </row>
    <row r="559" spans="1:4" ht="31.5" x14ac:dyDescent="0.25">
      <c r="A559" s="46" t="s">
        <v>100</v>
      </c>
      <c r="B559" s="29" t="s">
        <v>588</v>
      </c>
      <c r="C559" s="105" t="s">
        <v>101</v>
      </c>
      <c r="D559" s="41">
        <f>80000-70000-1344</f>
        <v>8656</v>
      </c>
    </row>
    <row r="560" spans="1:4" ht="15.75" x14ac:dyDescent="0.25">
      <c r="A560" s="68" t="s">
        <v>606</v>
      </c>
      <c r="B560" s="35" t="s">
        <v>589</v>
      </c>
      <c r="C560" s="56"/>
      <c r="D560" s="57">
        <f>D561</f>
        <v>150</v>
      </c>
    </row>
    <row r="561" spans="1:4" ht="31.5" x14ac:dyDescent="0.25">
      <c r="A561" s="46" t="s">
        <v>18</v>
      </c>
      <c r="B561" s="25" t="s">
        <v>589</v>
      </c>
      <c r="C561" s="105">
        <v>600</v>
      </c>
      <c r="D561" s="41">
        <f>D562</f>
        <v>150</v>
      </c>
    </row>
    <row r="562" spans="1:4" ht="15.75" x14ac:dyDescent="0.25">
      <c r="A562" s="46" t="s">
        <v>143</v>
      </c>
      <c r="B562" s="25" t="s">
        <v>589</v>
      </c>
      <c r="C562" s="105" t="s">
        <v>21</v>
      </c>
      <c r="D562" s="41">
        <f>D563</f>
        <v>150</v>
      </c>
    </row>
    <row r="563" spans="1:4" ht="15.75" x14ac:dyDescent="0.25">
      <c r="A563" s="46" t="s">
        <v>89</v>
      </c>
      <c r="B563" s="25" t="s">
        <v>589</v>
      </c>
      <c r="C563" s="105" t="s">
        <v>90</v>
      </c>
      <c r="D563" s="41">
        <v>150</v>
      </c>
    </row>
    <row r="564" spans="1:4" ht="15.75" x14ac:dyDescent="0.25">
      <c r="A564" s="68" t="s">
        <v>759</v>
      </c>
      <c r="B564" s="35" t="s">
        <v>758</v>
      </c>
      <c r="C564" s="56"/>
      <c r="D564" s="41">
        <f>D565</f>
        <v>180</v>
      </c>
    </row>
    <row r="565" spans="1:4" ht="15.75" x14ac:dyDescent="0.25">
      <c r="A565" s="71" t="s">
        <v>410</v>
      </c>
      <c r="B565" s="29" t="s">
        <v>758</v>
      </c>
      <c r="C565" s="105" t="s">
        <v>37</v>
      </c>
      <c r="D565" s="41">
        <f>D566</f>
        <v>180</v>
      </c>
    </row>
    <row r="566" spans="1:4" ht="15.75" x14ac:dyDescent="0.25">
      <c r="A566" s="46" t="s">
        <v>36</v>
      </c>
      <c r="B566" s="29" t="s">
        <v>758</v>
      </c>
      <c r="C566" s="105" t="s">
        <v>164</v>
      </c>
      <c r="D566" s="41">
        <f>D567</f>
        <v>180</v>
      </c>
    </row>
    <row r="567" spans="1:4" ht="31.5" x14ac:dyDescent="0.25">
      <c r="A567" s="46" t="s">
        <v>100</v>
      </c>
      <c r="B567" s="29" t="s">
        <v>758</v>
      </c>
      <c r="C567" s="105" t="s">
        <v>101</v>
      </c>
      <c r="D567" s="41">
        <f>30000-29820</f>
        <v>180</v>
      </c>
    </row>
    <row r="568" spans="1:4" ht="15.75" x14ac:dyDescent="0.25">
      <c r="A568" s="68" t="s">
        <v>144</v>
      </c>
      <c r="B568" s="35" t="s">
        <v>358</v>
      </c>
      <c r="C568" s="56"/>
      <c r="D568" s="57">
        <f>D569</f>
        <v>150</v>
      </c>
    </row>
    <row r="569" spans="1:4" ht="31.5" x14ac:dyDescent="0.25">
      <c r="A569" s="46" t="s">
        <v>18</v>
      </c>
      <c r="B569" s="29" t="s">
        <v>358</v>
      </c>
      <c r="C569" s="105" t="s">
        <v>20</v>
      </c>
      <c r="D569" s="41">
        <f>D570</f>
        <v>150</v>
      </c>
    </row>
    <row r="570" spans="1:4" ht="15.75" x14ac:dyDescent="0.25">
      <c r="A570" s="46" t="s">
        <v>143</v>
      </c>
      <c r="B570" s="29" t="s">
        <v>358</v>
      </c>
      <c r="C570" s="105" t="s">
        <v>21</v>
      </c>
      <c r="D570" s="41">
        <f>D571</f>
        <v>150</v>
      </c>
    </row>
    <row r="571" spans="1:4" ht="15.75" x14ac:dyDescent="0.25">
      <c r="A571" s="46" t="s">
        <v>89</v>
      </c>
      <c r="B571" s="29" t="s">
        <v>358</v>
      </c>
      <c r="C571" s="105" t="s">
        <v>90</v>
      </c>
      <c r="D571" s="41">
        <v>150</v>
      </c>
    </row>
    <row r="572" spans="1:4" ht="31.5" x14ac:dyDescent="0.25">
      <c r="A572" s="68" t="s">
        <v>590</v>
      </c>
      <c r="B572" s="35" t="s">
        <v>671</v>
      </c>
      <c r="C572" s="56"/>
      <c r="D572" s="57">
        <f>D573</f>
        <v>180000</v>
      </c>
    </row>
    <row r="573" spans="1:4" ht="15.75" x14ac:dyDescent="0.25">
      <c r="A573" s="71" t="s">
        <v>410</v>
      </c>
      <c r="B573" s="25" t="s">
        <v>671</v>
      </c>
      <c r="C573" s="105" t="s">
        <v>37</v>
      </c>
      <c r="D573" s="41">
        <f>D574</f>
        <v>180000</v>
      </c>
    </row>
    <row r="574" spans="1:4" ht="15.75" x14ac:dyDescent="0.25">
      <c r="A574" s="46" t="s">
        <v>36</v>
      </c>
      <c r="B574" s="25" t="s">
        <v>671</v>
      </c>
      <c r="C574" s="105" t="s">
        <v>164</v>
      </c>
      <c r="D574" s="41">
        <f>D575</f>
        <v>180000</v>
      </c>
    </row>
    <row r="575" spans="1:4" ht="31.5" x14ac:dyDescent="0.25">
      <c r="A575" s="46" t="s">
        <v>100</v>
      </c>
      <c r="B575" s="25" t="s">
        <v>671</v>
      </c>
      <c r="C575" s="105" t="s">
        <v>101</v>
      </c>
      <c r="D575" s="41">
        <v>180000</v>
      </c>
    </row>
    <row r="576" spans="1:4" ht="31.5" x14ac:dyDescent="0.25">
      <c r="A576" s="76" t="s">
        <v>359</v>
      </c>
      <c r="B576" s="89" t="s">
        <v>360</v>
      </c>
      <c r="C576" s="103"/>
      <c r="D576" s="98">
        <f>D577+D581</f>
        <v>111800</v>
      </c>
    </row>
    <row r="577" spans="1:4" ht="15.75" x14ac:dyDescent="0.25">
      <c r="A577" s="77" t="s">
        <v>591</v>
      </c>
      <c r="B577" s="35" t="s">
        <v>361</v>
      </c>
      <c r="C577" s="56"/>
      <c r="D577" s="57">
        <f>D578</f>
        <v>8218</v>
      </c>
    </row>
    <row r="578" spans="1:4" ht="31.5" x14ac:dyDescent="0.25">
      <c r="A578" s="46" t="s">
        <v>18</v>
      </c>
      <c r="B578" s="25" t="s">
        <v>361</v>
      </c>
      <c r="C578" s="105" t="s">
        <v>20</v>
      </c>
      <c r="D578" s="41">
        <f>D579</f>
        <v>8218</v>
      </c>
    </row>
    <row r="579" spans="1:4" ht="15.75" x14ac:dyDescent="0.25">
      <c r="A579" s="46" t="s">
        <v>19</v>
      </c>
      <c r="B579" s="25" t="s">
        <v>361</v>
      </c>
      <c r="C579" s="105" t="s">
        <v>21</v>
      </c>
      <c r="D579" s="41">
        <f>D580</f>
        <v>8218</v>
      </c>
    </row>
    <row r="580" spans="1:4" ht="15.75" x14ac:dyDescent="0.25">
      <c r="A580" s="46" t="s">
        <v>89</v>
      </c>
      <c r="B580" s="25" t="s">
        <v>361</v>
      </c>
      <c r="C580" s="105" t="s">
        <v>90</v>
      </c>
      <c r="D580" s="41">
        <f>4710+1444+812+1252</f>
        <v>8218</v>
      </c>
    </row>
    <row r="581" spans="1:4" ht="15.75" x14ac:dyDescent="0.25">
      <c r="A581" s="68" t="s">
        <v>396</v>
      </c>
      <c r="B581" s="35" t="s">
        <v>362</v>
      </c>
      <c r="C581" s="56"/>
      <c r="D581" s="57">
        <f>D582</f>
        <v>103582</v>
      </c>
    </row>
    <row r="582" spans="1:4" ht="31.5" x14ac:dyDescent="0.25">
      <c r="A582" s="46" t="s">
        <v>18</v>
      </c>
      <c r="B582" s="25" t="s">
        <v>362</v>
      </c>
      <c r="C582" s="105" t="s">
        <v>20</v>
      </c>
      <c r="D582" s="41">
        <f>D583</f>
        <v>103582</v>
      </c>
    </row>
    <row r="583" spans="1:4" ht="15.75" x14ac:dyDescent="0.25">
      <c r="A583" s="46" t="s">
        <v>19</v>
      </c>
      <c r="B583" s="25" t="s">
        <v>362</v>
      </c>
      <c r="C583" s="105" t="s">
        <v>21</v>
      </c>
      <c r="D583" s="41">
        <f>D584</f>
        <v>103582</v>
      </c>
    </row>
    <row r="584" spans="1:4" ht="47.25" x14ac:dyDescent="0.25">
      <c r="A584" s="106" t="s">
        <v>405</v>
      </c>
      <c r="B584" s="25" t="s">
        <v>362</v>
      </c>
      <c r="C584" s="105" t="s">
        <v>109</v>
      </c>
      <c r="D584" s="41">
        <f>98044+5538</f>
        <v>103582</v>
      </c>
    </row>
    <row r="585" spans="1:4" ht="31.5" x14ac:dyDescent="0.25">
      <c r="A585" s="76" t="s">
        <v>363</v>
      </c>
      <c r="B585" s="89" t="s">
        <v>364</v>
      </c>
      <c r="C585" s="103"/>
      <c r="D585" s="98">
        <f>D586</f>
        <v>1530</v>
      </c>
    </row>
    <row r="586" spans="1:4" ht="31.5" x14ac:dyDescent="0.25">
      <c r="A586" s="68" t="s">
        <v>365</v>
      </c>
      <c r="B586" s="35" t="s">
        <v>366</v>
      </c>
      <c r="C586" s="56"/>
      <c r="D586" s="57">
        <f>D587</f>
        <v>1530</v>
      </c>
    </row>
    <row r="587" spans="1:4" ht="31.5" x14ac:dyDescent="0.25">
      <c r="A587" s="46" t="s">
        <v>18</v>
      </c>
      <c r="B587" s="25" t="s">
        <v>366</v>
      </c>
      <c r="C587" s="105" t="s">
        <v>20</v>
      </c>
      <c r="D587" s="41">
        <f>D588+D590</f>
        <v>1530</v>
      </c>
    </row>
    <row r="588" spans="1:4" ht="15.75" x14ac:dyDescent="0.25">
      <c r="A588" s="46" t="s">
        <v>19</v>
      </c>
      <c r="B588" s="25" t="s">
        <v>366</v>
      </c>
      <c r="C588" s="105" t="s">
        <v>21</v>
      </c>
      <c r="D588" s="41">
        <f>D589</f>
        <v>100</v>
      </c>
    </row>
    <row r="589" spans="1:4" ht="15.75" x14ac:dyDescent="0.25">
      <c r="A589" s="46" t="s">
        <v>89</v>
      </c>
      <c r="B589" s="25" t="s">
        <v>366</v>
      </c>
      <c r="C589" s="105" t="s">
        <v>90</v>
      </c>
      <c r="D589" s="41">
        <v>100</v>
      </c>
    </row>
    <row r="590" spans="1:4" ht="31.5" x14ac:dyDescent="0.25">
      <c r="A590" s="46" t="s">
        <v>28</v>
      </c>
      <c r="B590" s="25" t="s">
        <v>366</v>
      </c>
      <c r="C590" s="105" t="s">
        <v>0</v>
      </c>
      <c r="D590" s="41">
        <f>D591</f>
        <v>1430</v>
      </c>
    </row>
    <row r="591" spans="1:4" ht="31.5" x14ac:dyDescent="0.25">
      <c r="A591" s="34" t="s">
        <v>667</v>
      </c>
      <c r="B591" s="25" t="s">
        <v>366</v>
      </c>
      <c r="C591" s="105" t="s">
        <v>665</v>
      </c>
      <c r="D591" s="41">
        <v>1430</v>
      </c>
    </row>
    <row r="592" spans="1:4" ht="15.75" x14ac:dyDescent="0.25">
      <c r="A592" s="76" t="s">
        <v>367</v>
      </c>
      <c r="B592" s="89" t="s">
        <v>368</v>
      </c>
      <c r="C592" s="103"/>
      <c r="D592" s="98">
        <f>D593</f>
        <v>38889</v>
      </c>
    </row>
    <row r="593" spans="1:4" ht="31.5" x14ac:dyDescent="0.25">
      <c r="A593" s="68" t="s">
        <v>369</v>
      </c>
      <c r="B593" s="35" t="s">
        <v>370</v>
      </c>
      <c r="C593" s="56"/>
      <c r="D593" s="57">
        <f>D594+D597</f>
        <v>38889</v>
      </c>
    </row>
    <row r="594" spans="1:4" ht="15.75" x14ac:dyDescent="0.25">
      <c r="A594" s="168" t="s">
        <v>22</v>
      </c>
      <c r="B594" s="25" t="s">
        <v>370</v>
      </c>
      <c r="C594" s="25" t="s">
        <v>15</v>
      </c>
      <c r="D594" s="57">
        <f>D595</f>
        <v>360</v>
      </c>
    </row>
    <row r="595" spans="1:4" ht="15.75" x14ac:dyDescent="0.25">
      <c r="A595" s="168" t="s">
        <v>17</v>
      </c>
      <c r="B595" s="25" t="s">
        <v>370</v>
      </c>
      <c r="C595" s="25" t="s">
        <v>16</v>
      </c>
      <c r="D595" s="57">
        <f>D596</f>
        <v>360</v>
      </c>
    </row>
    <row r="596" spans="1:4" ht="31.5" x14ac:dyDescent="0.25">
      <c r="A596" s="72" t="s">
        <v>107</v>
      </c>
      <c r="B596" s="25" t="s">
        <v>370</v>
      </c>
      <c r="C596" s="107" t="s">
        <v>82</v>
      </c>
      <c r="D596" s="62">
        <v>360</v>
      </c>
    </row>
    <row r="597" spans="1:4" ht="31.5" x14ac:dyDescent="0.25">
      <c r="A597" s="46" t="s">
        <v>18</v>
      </c>
      <c r="B597" s="25" t="s">
        <v>370</v>
      </c>
      <c r="C597" s="105" t="s">
        <v>20</v>
      </c>
      <c r="D597" s="41">
        <f>D598+D600</f>
        <v>38529</v>
      </c>
    </row>
    <row r="598" spans="1:4" ht="15.75" x14ac:dyDescent="0.25">
      <c r="A598" s="46" t="s">
        <v>19</v>
      </c>
      <c r="B598" s="25" t="s">
        <v>370</v>
      </c>
      <c r="C598" s="105" t="s">
        <v>21</v>
      </c>
      <c r="D598" s="41">
        <f>D599</f>
        <v>1300</v>
      </c>
    </row>
    <row r="599" spans="1:4" ht="15.75" x14ac:dyDescent="0.25">
      <c r="A599" s="46" t="s">
        <v>89</v>
      </c>
      <c r="B599" s="25" t="s">
        <v>370</v>
      </c>
      <c r="C599" s="105" t="s">
        <v>90</v>
      </c>
      <c r="D599" s="41">
        <v>1300</v>
      </c>
    </row>
    <row r="600" spans="1:4" ht="31.5" x14ac:dyDescent="0.25">
      <c r="A600" s="46" t="s">
        <v>28</v>
      </c>
      <c r="B600" s="25" t="s">
        <v>370</v>
      </c>
      <c r="C600" s="105" t="s">
        <v>0</v>
      </c>
      <c r="D600" s="41">
        <f>D601</f>
        <v>37229</v>
      </c>
    </row>
    <row r="601" spans="1:4" ht="31.5" x14ac:dyDescent="0.25">
      <c r="A601" s="34" t="s">
        <v>667</v>
      </c>
      <c r="B601" s="25" t="s">
        <v>370</v>
      </c>
      <c r="C601" s="105" t="s">
        <v>665</v>
      </c>
      <c r="D601" s="41">
        <f>1100+10000+8185+6100+2009+8035+1800</f>
        <v>37229</v>
      </c>
    </row>
    <row r="602" spans="1:4" ht="15.75" x14ac:dyDescent="0.25">
      <c r="A602" s="76" t="s">
        <v>592</v>
      </c>
      <c r="B602" s="89" t="s">
        <v>593</v>
      </c>
      <c r="C602" s="103"/>
      <c r="D602" s="98">
        <f>D603+D607+D615+D611</f>
        <v>75692</v>
      </c>
    </row>
    <row r="603" spans="1:4" ht="15.75" x14ac:dyDescent="0.25">
      <c r="A603" s="77" t="s">
        <v>594</v>
      </c>
      <c r="B603" s="35" t="s">
        <v>595</v>
      </c>
      <c r="C603" s="79"/>
      <c r="D603" s="26">
        <f>D604</f>
        <v>75193</v>
      </c>
    </row>
    <row r="604" spans="1:4" ht="31.5" x14ac:dyDescent="0.25">
      <c r="A604" s="45" t="s">
        <v>18</v>
      </c>
      <c r="B604" s="25" t="s">
        <v>595</v>
      </c>
      <c r="C604" s="59" t="s">
        <v>20</v>
      </c>
      <c r="D604" s="33">
        <f>D605</f>
        <v>75193</v>
      </c>
    </row>
    <row r="605" spans="1:4" ht="15.75" x14ac:dyDescent="0.25">
      <c r="A605" s="45" t="s">
        <v>25</v>
      </c>
      <c r="B605" s="25" t="s">
        <v>595</v>
      </c>
      <c r="C605" s="59" t="s">
        <v>26</v>
      </c>
      <c r="D605" s="33">
        <f>D606</f>
        <v>75193</v>
      </c>
    </row>
    <row r="606" spans="1:4" ht="47.25" x14ac:dyDescent="0.25">
      <c r="A606" s="168" t="s">
        <v>104</v>
      </c>
      <c r="B606" s="25" t="s">
        <v>595</v>
      </c>
      <c r="C606" s="172" t="s">
        <v>105</v>
      </c>
      <c r="D606" s="33">
        <f>87387+1060-8185-2009-3060</f>
        <v>75193</v>
      </c>
    </row>
    <row r="607" spans="1:4" ht="15.75" x14ac:dyDescent="0.25">
      <c r="A607" s="77" t="s">
        <v>596</v>
      </c>
      <c r="B607" s="35" t="s">
        <v>597</v>
      </c>
      <c r="C607" s="79"/>
      <c r="D607" s="26">
        <f>D608</f>
        <v>29</v>
      </c>
    </row>
    <row r="608" spans="1:4" ht="31.5" x14ac:dyDescent="0.25">
      <c r="A608" s="45" t="s">
        <v>18</v>
      </c>
      <c r="B608" s="25" t="s">
        <v>597</v>
      </c>
      <c r="C608" s="59" t="s">
        <v>20</v>
      </c>
      <c r="D608" s="30">
        <f>D609</f>
        <v>29</v>
      </c>
    </row>
    <row r="609" spans="1:4" ht="15.75" x14ac:dyDescent="0.25">
      <c r="A609" s="45" t="s">
        <v>25</v>
      </c>
      <c r="B609" s="25" t="s">
        <v>597</v>
      </c>
      <c r="C609" s="59" t="s">
        <v>26</v>
      </c>
      <c r="D609" s="30">
        <f>D610</f>
        <v>29</v>
      </c>
    </row>
    <row r="610" spans="1:4" ht="15.75" x14ac:dyDescent="0.25">
      <c r="A610" s="45" t="s">
        <v>87</v>
      </c>
      <c r="B610" s="25" t="s">
        <v>597</v>
      </c>
      <c r="C610" s="59" t="s">
        <v>88</v>
      </c>
      <c r="D610" s="30">
        <v>29</v>
      </c>
    </row>
    <row r="611" spans="1:4" ht="15.75" x14ac:dyDescent="0.25">
      <c r="A611" s="77" t="s">
        <v>692</v>
      </c>
      <c r="B611" s="35" t="s">
        <v>677</v>
      </c>
      <c r="C611" s="79"/>
      <c r="D611" s="26">
        <f>D612</f>
        <v>400</v>
      </c>
    </row>
    <row r="612" spans="1:4" ht="31.5" x14ac:dyDescent="0.25">
      <c r="A612" s="45" t="s">
        <v>18</v>
      </c>
      <c r="B612" s="25" t="s">
        <v>677</v>
      </c>
      <c r="C612" s="59" t="s">
        <v>20</v>
      </c>
      <c r="D612" s="30">
        <f>D613</f>
        <v>400</v>
      </c>
    </row>
    <row r="613" spans="1:4" ht="15.75" x14ac:dyDescent="0.25">
      <c r="A613" s="45" t="s">
        <v>25</v>
      </c>
      <c r="B613" s="25" t="s">
        <v>677</v>
      </c>
      <c r="C613" s="59" t="s">
        <v>26</v>
      </c>
      <c r="D613" s="30">
        <f>D614</f>
        <v>400</v>
      </c>
    </row>
    <row r="614" spans="1:4" ht="15.75" x14ac:dyDescent="0.25">
      <c r="A614" s="45" t="s">
        <v>87</v>
      </c>
      <c r="B614" s="25" t="s">
        <v>677</v>
      </c>
      <c r="C614" s="59" t="s">
        <v>88</v>
      </c>
      <c r="D614" s="30">
        <v>400</v>
      </c>
    </row>
    <row r="615" spans="1:4" ht="15.75" x14ac:dyDescent="0.25">
      <c r="A615" s="68" t="s">
        <v>144</v>
      </c>
      <c r="B615" s="35" t="s">
        <v>598</v>
      </c>
      <c r="C615" s="56"/>
      <c r="D615" s="57">
        <f>D616</f>
        <v>70</v>
      </c>
    </row>
    <row r="616" spans="1:4" ht="31.5" x14ac:dyDescent="0.25">
      <c r="A616" s="46" t="s">
        <v>18</v>
      </c>
      <c r="B616" s="29" t="s">
        <v>598</v>
      </c>
      <c r="C616" s="105" t="s">
        <v>20</v>
      </c>
      <c r="D616" s="41">
        <f>D617</f>
        <v>70</v>
      </c>
    </row>
    <row r="617" spans="1:4" ht="15.75" x14ac:dyDescent="0.25">
      <c r="A617" s="45" t="s">
        <v>25</v>
      </c>
      <c r="B617" s="29" t="s">
        <v>598</v>
      </c>
      <c r="C617" s="107" t="s">
        <v>26</v>
      </c>
      <c r="D617" s="41">
        <f>D618</f>
        <v>70</v>
      </c>
    </row>
    <row r="618" spans="1:4" ht="15.75" x14ac:dyDescent="0.25">
      <c r="A618" s="45" t="s">
        <v>87</v>
      </c>
      <c r="B618" s="29" t="s">
        <v>598</v>
      </c>
      <c r="C618" s="107" t="s">
        <v>88</v>
      </c>
      <c r="D618" s="41">
        <v>70</v>
      </c>
    </row>
    <row r="619" spans="1:4" ht="33.75" x14ac:dyDescent="0.3">
      <c r="A619" s="108" t="s">
        <v>514</v>
      </c>
      <c r="B619" s="87" t="s">
        <v>245</v>
      </c>
      <c r="C619" s="109"/>
      <c r="D619" s="110">
        <f>D620+D660</f>
        <v>72577</v>
      </c>
    </row>
    <row r="620" spans="1:4" ht="15.75" x14ac:dyDescent="0.25">
      <c r="A620" s="15" t="s">
        <v>59</v>
      </c>
      <c r="B620" s="16" t="s">
        <v>246</v>
      </c>
      <c r="C620" s="17"/>
      <c r="D620" s="18">
        <f>D621+D628</f>
        <v>27976</v>
      </c>
    </row>
    <row r="621" spans="1:4" ht="31.5" x14ac:dyDescent="0.25">
      <c r="A621" s="15" t="s">
        <v>397</v>
      </c>
      <c r="B621" s="16" t="s">
        <v>275</v>
      </c>
      <c r="C621" s="17"/>
      <c r="D621" s="18">
        <f>D622</f>
        <v>2412</v>
      </c>
    </row>
    <row r="622" spans="1:4" ht="31.5" x14ac:dyDescent="0.25">
      <c r="A622" s="77" t="s">
        <v>638</v>
      </c>
      <c r="B622" s="79" t="s">
        <v>249</v>
      </c>
      <c r="C622" s="35"/>
      <c r="D622" s="57">
        <f>D623</f>
        <v>2412</v>
      </c>
    </row>
    <row r="623" spans="1:4" ht="31.5" x14ac:dyDescent="0.25">
      <c r="A623" s="46" t="s">
        <v>18</v>
      </c>
      <c r="B623" s="25" t="s">
        <v>249</v>
      </c>
      <c r="C623" s="107" t="s">
        <v>20</v>
      </c>
      <c r="D623" s="41">
        <f>D624+D626</f>
        <v>2412</v>
      </c>
    </row>
    <row r="624" spans="1:4" ht="15.75" x14ac:dyDescent="0.25">
      <c r="A624" s="46" t="s">
        <v>25</v>
      </c>
      <c r="B624" s="25" t="s">
        <v>249</v>
      </c>
      <c r="C624" s="107" t="s">
        <v>26</v>
      </c>
      <c r="D624" s="41">
        <f>D625</f>
        <v>90</v>
      </c>
    </row>
    <row r="625" spans="1:4" ht="15.75" x14ac:dyDescent="0.25">
      <c r="A625" s="168" t="s">
        <v>87</v>
      </c>
      <c r="B625" s="25" t="s">
        <v>249</v>
      </c>
      <c r="C625" s="107" t="s">
        <v>88</v>
      </c>
      <c r="D625" s="41">
        <v>90</v>
      </c>
    </row>
    <row r="626" spans="1:4" ht="31.5" x14ac:dyDescent="0.25">
      <c r="A626" s="46" t="s">
        <v>28</v>
      </c>
      <c r="B626" s="25" t="s">
        <v>249</v>
      </c>
      <c r="C626" s="107" t="s">
        <v>0</v>
      </c>
      <c r="D626" s="41">
        <f>D627</f>
        <v>2322</v>
      </c>
    </row>
    <row r="627" spans="1:4" ht="31.5" x14ac:dyDescent="0.25">
      <c r="A627" s="34" t="s">
        <v>667</v>
      </c>
      <c r="B627" s="25" t="s">
        <v>249</v>
      </c>
      <c r="C627" s="107" t="s">
        <v>665</v>
      </c>
      <c r="D627" s="41">
        <f>1925+247+150</f>
        <v>2322</v>
      </c>
    </row>
    <row r="628" spans="1:4" ht="15.75" x14ac:dyDescent="0.25">
      <c r="A628" s="15" t="s">
        <v>250</v>
      </c>
      <c r="B628" s="16" t="s">
        <v>281</v>
      </c>
      <c r="C628" s="17"/>
      <c r="D628" s="18">
        <f>D629+D635+D642+D648+D652+D656</f>
        <v>25564</v>
      </c>
    </row>
    <row r="629" spans="1:4" ht="15.75" x14ac:dyDescent="0.25">
      <c r="A629" s="77" t="s">
        <v>251</v>
      </c>
      <c r="B629" s="79" t="s">
        <v>472</v>
      </c>
      <c r="C629" s="35"/>
      <c r="D629" s="57">
        <f>D630</f>
        <v>2020</v>
      </c>
    </row>
    <row r="630" spans="1:4" ht="31.5" x14ac:dyDescent="0.25">
      <c r="A630" s="46" t="s">
        <v>18</v>
      </c>
      <c r="B630" s="25" t="s">
        <v>472</v>
      </c>
      <c r="C630" s="107" t="s">
        <v>20</v>
      </c>
      <c r="D630" s="41">
        <f>D631+D633</f>
        <v>2020</v>
      </c>
    </row>
    <row r="631" spans="1:4" ht="15.75" x14ac:dyDescent="0.25">
      <c r="A631" s="46" t="s">
        <v>25</v>
      </c>
      <c r="B631" s="25" t="s">
        <v>472</v>
      </c>
      <c r="C631" s="107" t="s">
        <v>26</v>
      </c>
      <c r="D631" s="41">
        <f>D632</f>
        <v>240</v>
      </c>
    </row>
    <row r="632" spans="1:4" ht="15.75" x14ac:dyDescent="0.25">
      <c r="A632" s="168" t="s">
        <v>87</v>
      </c>
      <c r="B632" s="25" t="s">
        <v>472</v>
      </c>
      <c r="C632" s="107" t="s">
        <v>88</v>
      </c>
      <c r="D632" s="41">
        <v>240</v>
      </c>
    </row>
    <row r="633" spans="1:4" ht="31.5" x14ac:dyDescent="0.25">
      <c r="A633" s="46" t="s">
        <v>28</v>
      </c>
      <c r="B633" s="25" t="s">
        <v>472</v>
      </c>
      <c r="C633" s="107" t="s">
        <v>0</v>
      </c>
      <c r="D633" s="41">
        <f>D634</f>
        <v>1780</v>
      </c>
    </row>
    <row r="634" spans="1:4" ht="31.5" x14ac:dyDescent="0.25">
      <c r="A634" s="34" t="s">
        <v>667</v>
      </c>
      <c r="B634" s="25" t="s">
        <v>472</v>
      </c>
      <c r="C634" s="107" t="s">
        <v>665</v>
      </c>
      <c r="D634" s="41">
        <f>1710+70</f>
        <v>1780</v>
      </c>
    </row>
    <row r="635" spans="1:4" ht="31.5" x14ac:dyDescent="0.25">
      <c r="A635" s="77" t="s">
        <v>473</v>
      </c>
      <c r="B635" s="79" t="s">
        <v>508</v>
      </c>
      <c r="C635" s="44"/>
      <c r="D635" s="57">
        <f>D636+D639</f>
        <v>420</v>
      </c>
    </row>
    <row r="636" spans="1:4" ht="15.75" x14ac:dyDescent="0.25">
      <c r="A636" s="168" t="s">
        <v>22</v>
      </c>
      <c r="B636" s="172" t="s">
        <v>508</v>
      </c>
      <c r="C636" s="25" t="s">
        <v>15</v>
      </c>
      <c r="D636" s="62">
        <f>D637</f>
        <v>150</v>
      </c>
    </row>
    <row r="637" spans="1:4" ht="15.75" x14ac:dyDescent="0.25">
      <c r="A637" s="168" t="s">
        <v>17</v>
      </c>
      <c r="B637" s="172" t="s">
        <v>508</v>
      </c>
      <c r="C637" s="25" t="s">
        <v>16</v>
      </c>
      <c r="D637" s="62">
        <f>D638</f>
        <v>150</v>
      </c>
    </row>
    <row r="638" spans="1:4" ht="31.5" x14ac:dyDescent="0.25">
      <c r="A638" s="72" t="s">
        <v>107</v>
      </c>
      <c r="B638" s="172" t="s">
        <v>508</v>
      </c>
      <c r="C638" s="107" t="s">
        <v>82</v>
      </c>
      <c r="D638" s="41">
        <v>150</v>
      </c>
    </row>
    <row r="639" spans="1:4" ht="31.5" x14ac:dyDescent="0.25">
      <c r="A639" s="46" t="s">
        <v>18</v>
      </c>
      <c r="B639" s="25" t="s">
        <v>508</v>
      </c>
      <c r="C639" s="107" t="s">
        <v>20</v>
      </c>
      <c r="D639" s="41">
        <f>D640</f>
        <v>270</v>
      </c>
    </row>
    <row r="640" spans="1:4" ht="31.5" x14ac:dyDescent="0.25">
      <c r="A640" s="46" t="s">
        <v>28</v>
      </c>
      <c r="B640" s="25" t="s">
        <v>508</v>
      </c>
      <c r="C640" s="107" t="s">
        <v>0</v>
      </c>
      <c r="D640" s="41">
        <f>D641</f>
        <v>270</v>
      </c>
    </row>
    <row r="641" spans="1:4" ht="31.5" x14ac:dyDescent="0.25">
      <c r="A641" s="34" t="s">
        <v>667</v>
      </c>
      <c r="B641" s="25" t="s">
        <v>508</v>
      </c>
      <c r="C641" s="107" t="s">
        <v>665</v>
      </c>
      <c r="D641" s="41">
        <f>200+70</f>
        <v>270</v>
      </c>
    </row>
    <row r="642" spans="1:4" ht="15.75" x14ac:dyDescent="0.25">
      <c r="A642" s="77" t="s">
        <v>476</v>
      </c>
      <c r="B642" s="79" t="s">
        <v>509</v>
      </c>
      <c r="C642" s="44"/>
      <c r="D642" s="57">
        <f>D643</f>
        <v>560</v>
      </c>
    </row>
    <row r="643" spans="1:4" ht="31.5" x14ac:dyDescent="0.25">
      <c r="A643" s="168" t="s">
        <v>18</v>
      </c>
      <c r="B643" s="172" t="s">
        <v>509</v>
      </c>
      <c r="C643" s="25" t="s">
        <v>20</v>
      </c>
      <c r="D643" s="62">
        <f>D644+D646</f>
        <v>560</v>
      </c>
    </row>
    <row r="644" spans="1:4" ht="15.75" x14ac:dyDescent="0.25">
      <c r="A644" s="46" t="s">
        <v>25</v>
      </c>
      <c r="B644" s="172" t="s">
        <v>509</v>
      </c>
      <c r="C644" s="25" t="s">
        <v>26</v>
      </c>
      <c r="D644" s="62">
        <f>D645</f>
        <v>245</v>
      </c>
    </row>
    <row r="645" spans="1:4" ht="15.75" x14ac:dyDescent="0.25">
      <c r="A645" s="168" t="s">
        <v>87</v>
      </c>
      <c r="B645" s="172" t="s">
        <v>509</v>
      </c>
      <c r="C645" s="25" t="s">
        <v>88</v>
      </c>
      <c r="D645" s="62">
        <v>245</v>
      </c>
    </row>
    <row r="646" spans="1:4" ht="31.5" x14ac:dyDescent="0.25">
      <c r="A646" s="46" t="s">
        <v>28</v>
      </c>
      <c r="B646" s="172" t="s">
        <v>509</v>
      </c>
      <c r="C646" s="25" t="s">
        <v>0</v>
      </c>
      <c r="D646" s="62">
        <f>D647</f>
        <v>315</v>
      </c>
    </row>
    <row r="647" spans="1:4" ht="31.5" x14ac:dyDescent="0.25">
      <c r="A647" s="34" t="s">
        <v>667</v>
      </c>
      <c r="B647" s="172" t="s">
        <v>509</v>
      </c>
      <c r="C647" s="25" t="s">
        <v>665</v>
      </c>
      <c r="D647" s="62">
        <v>315</v>
      </c>
    </row>
    <row r="648" spans="1:4" ht="15.75" x14ac:dyDescent="0.25">
      <c r="A648" s="77" t="s">
        <v>475</v>
      </c>
      <c r="B648" s="79" t="s">
        <v>510</v>
      </c>
      <c r="C648" s="44"/>
      <c r="D648" s="57">
        <f>D649</f>
        <v>21514</v>
      </c>
    </row>
    <row r="649" spans="1:4" ht="31.5" x14ac:dyDescent="0.25">
      <c r="A649" s="168" t="s">
        <v>18</v>
      </c>
      <c r="B649" s="172" t="s">
        <v>510</v>
      </c>
      <c r="C649" s="25" t="s">
        <v>20</v>
      </c>
      <c r="D649" s="62">
        <f>D650</f>
        <v>21514</v>
      </c>
    </row>
    <row r="650" spans="1:4" ht="15.75" x14ac:dyDescent="0.25">
      <c r="A650" s="168" t="s">
        <v>25</v>
      </c>
      <c r="B650" s="172" t="s">
        <v>510</v>
      </c>
      <c r="C650" s="25" t="s">
        <v>26</v>
      </c>
      <c r="D650" s="62">
        <f>D651</f>
        <v>21514</v>
      </c>
    </row>
    <row r="651" spans="1:4" ht="47.25" x14ac:dyDescent="0.25">
      <c r="A651" s="168" t="s">
        <v>104</v>
      </c>
      <c r="B651" s="172" t="s">
        <v>510</v>
      </c>
      <c r="C651" s="25" t="s">
        <v>105</v>
      </c>
      <c r="D651" s="91">
        <v>21514</v>
      </c>
    </row>
    <row r="652" spans="1:4" ht="31.5" x14ac:dyDescent="0.25">
      <c r="A652" s="43" t="s">
        <v>700</v>
      </c>
      <c r="B652" s="61" t="s">
        <v>712</v>
      </c>
      <c r="C652" s="44"/>
      <c r="D652" s="22">
        <f>D653</f>
        <v>1000</v>
      </c>
    </row>
    <row r="653" spans="1:4" ht="31.5" x14ac:dyDescent="0.25">
      <c r="A653" s="168" t="s">
        <v>18</v>
      </c>
      <c r="B653" s="172" t="s">
        <v>712</v>
      </c>
      <c r="C653" s="25" t="s">
        <v>20</v>
      </c>
      <c r="D653" s="62">
        <f>D654</f>
        <v>1000</v>
      </c>
    </row>
    <row r="654" spans="1:4" ht="15.75" x14ac:dyDescent="0.25">
      <c r="A654" s="46" t="s">
        <v>25</v>
      </c>
      <c r="B654" s="172" t="s">
        <v>712</v>
      </c>
      <c r="C654" s="25" t="s">
        <v>26</v>
      </c>
      <c r="D654" s="62">
        <f>D655</f>
        <v>1000</v>
      </c>
    </row>
    <row r="655" spans="1:4" ht="15.75" x14ac:dyDescent="0.25">
      <c r="A655" s="168" t="s">
        <v>87</v>
      </c>
      <c r="B655" s="172" t="s">
        <v>712</v>
      </c>
      <c r="C655" s="25" t="s">
        <v>88</v>
      </c>
      <c r="D655" s="62">
        <v>1000</v>
      </c>
    </row>
    <row r="656" spans="1:4" ht="15.75" x14ac:dyDescent="0.25">
      <c r="A656" s="68" t="s">
        <v>53</v>
      </c>
      <c r="B656" s="24" t="s">
        <v>511</v>
      </c>
      <c r="C656" s="35"/>
      <c r="D656" s="49">
        <f>D657</f>
        <v>50</v>
      </c>
    </row>
    <row r="657" spans="1:4" ht="31.5" x14ac:dyDescent="0.25">
      <c r="A657" s="168" t="s">
        <v>18</v>
      </c>
      <c r="B657" s="172" t="s">
        <v>511</v>
      </c>
      <c r="C657" s="25" t="s">
        <v>20</v>
      </c>
      <c r="D657" s="62">
        <f>D658</f>
        <v>50</v>
      </c>
    </row>
    <row r="658" spans="1:4" ht="15.75" x14ac:dyDescent="0.25">
      <c r="A658" s="46" t="s">
        <v>25</v>
      </c>
      <c r="B658" s="172" t="s">
        <v>511</v>
      </c>
      <c r="C658" s="25" t="s">
        <v>26</v>
      </c>
      <c r="D658" s="62">
        <f>D659</f>
        <v>50</v>
      </c>
    </row>
    <row r="659" spans="1:4" ht="15.75" x14ac:dyDescent="0.25">
      <c r="A659" s="168" t="s">
        <v>87</v>
      </c>
      <c r="B659" s="172" t="s">
        <v>511</v>
      </c>
      <c r="C659" s="25" t="s">
        <v>88</v>
      </c>
      <c r="D659" s="62">
        <v>50</v>
      </c>
    </row>
    <row r="660" spans="1:4" ht="31.5" x14ac:dyDescent="0.25">
      <c r="A660" s="15" t="s">
        <v>474</v>
      </c>
      <c r="B660" s="16" t="s">
        <v>247</v>
      </c>
      <c r="C660" s="17"/>
      <c r="D660" s="18">
        <f>D661</f>
        <v>44601</v>
      </c>
    </row>
    <row r="661" spans="1:4" ht="31.5" x14ac:dyDescent="0.25">
      <c r="A661" s="15" t="s">
        <v>254</v>
      </c>
      <c r="B661" s="16" t="s">
        <v>248</v>
      </c>
      <c r="C661" s="17"/>
      <c r="D661" s="18">
        <f>D662+D674+D678+D685+D689</f>
        <v>44601</v>
      </c>
    </row>
    <row r="662" spans="1:4" ht="15.75" x14ac:dyDescent="0.25">
      <c r="A662" s="77" t="s">
        <v>62</v>
      </c>
      <c r="B662" s="35" t="s">
        <v>252</v>
      </c>
      <c r="C662" s="35"/>
      <c r="D662" s="26">
        <f>D663+D666+D669</f>
        <v>23008</v>
      </c>
    </row>
    <row r="663" spans="1:4" ht="15.75" x14ac:dyDescent="0.25">
      <c r="A663" s="46" t="s">
        <v>22</v>
      </c>
      <c r="B663" s="25" t="s">
        <v>252</v>
      </c>
      <c r="C663" s="105" t="s">
        <v>15</v>
      </c>
      <c r="D663" s="33">
        <f>D664</f>
        <v>355</v>
      </c>
    </row>
    <row r="664" spans="1:4" ht="15.75" x14ac:dyDescent="0.25">
      <c r="A664" s="46" t="s">
        <v>17</v>
      </c>
      <c r="B664" s="25" t="s">
        <v>252</v>
      </c>
      <c r="C664" s="105" t="s">
        <v>16</v>
      </c>
      <c r="D664" s="33">
        <f>D665</f>
        <v>355</v>
      </c>
    </row>
    <row r="665" spans="1:4" ht="31.5" x14ac:dyDescent="0.25">
      <c r="A665" s="72" t="s">
        <v>107</v>
      </c>
      <c r="B665" s="25" t="s">
        <v>252</v>
      </c>
      <c r="C665" s="107" t="s">
        <v>82</v>
      </c>
      <c r="D665" s="33">
        <v>355</v>
      </c>
    </row>
    <row r="666" spans="1:4" ht="15.75" x14ac:dyDescent="0.25">
      <c r="A666" s="45" t="s">
        <v>23</v>
      </c>
      <c r="B666" s="25" t="s">
        <v>252</v>
      </c>
      <c r="C666" s="29" t="s">
        <v>24</v>
      </c>
      <c r="D666" s="33">
        <f>D667</f>
        <v>1196</v>
      </c>
    </row>
    <row r="667" spans="1:4" ht="15.75" x14ac:dyDescent="0.25">
      <c r="A667" s="45" t="s">
        <v>134</v>
      </c>
      <c r="B667" s="25" t="s">
        <v>252</v>
      </c>
      <c r="C667" s="29" t="s">
        <v>161</v>
      </c>
      <c r="D667" s="33">
        <f>D668</f>
        <v>1196</v>
      </c>
    </row>
    <row r="668" spans="1:4" ht="31.5" x14ac:dyDescent="0.25">
      <c r="A668" s="45" t="s">
        <v>145</v>
      </c>
      <c r="B668" s="25" t="s">
        <v>252</v>
      </c>
      <c r="C668" s="25" t="s">
        <v>162</v>
      </c>
      <c r="D668" s="33">
        <f>1820-14-610</f>
        <v>1196</v>
      </c>
    </row>
    <row r="669" spans="1:4" ht="31.5" x14ac:dyDescent="0.25">
      <c r="A669" s="168" t="s">
        <v>18</v>
      </c>
      <c r="B669" s="25" t="s">
        <v>252</v>
      </c>
      <c r="C669" s="25" t="s">
        <v>20</v>
      </c>
      <c r="D669" s="33">
        <f>D670+D672</f>
        <v>21457</v>
      </c>
    </row>
    <row r="670" spans="1:4" ht="15.75" x14ac:dyDescent="0.25">
      <c r="A670" s="168" t="s">
        <v>25</v>
      </c>
      <c r="B670" s="25" t="s">
        <v>252</v>
      </c>
      <c r="C670" s="25" t="s">
        <v>26</v>
      </c>
      <c r="D670" s="33">
        <f>D671</f>
        <v>20857</v>
      </c>
    </row>
    <row r="671" spans="1:4" ht="15.75" x14ac:dyDescent="0.25">
      <c r="A671" s="45" t="s">
        <v>87</v>
      </c>
      <c r="B671" s="25" t="s">
        <v>252</v>
      </c>
      <c r="C671" s="107" t="s">
        <v>88</v>
      </c>
      <c r="D671" s="33">
        <f>20149+98+610</f>
        <v>20857</v>
      </c>
    </row>
    <row r="672" spans="1:4" ht="31.5" x14ac:dyDescent="0.25">
      <c r="A672" s="72" t="s">
        <v>65</v>
      </c>
      <c r="B672" s="25" t="s">
        <v>252</v>
      </c>
      <c r="C672" s="25" t="s">
        <v>0</v>
      </c>
      <c r="D672" s="33">
        <f>D673</f>
        <v>600</v>
      </c>
    </row>
    <row r="673" spans="1:4" ht="31.5" x14ac:dyDescent="0.25">
      <c r="A673" s="34" t="s">
        <v>667</v>
      </c>
      <c r="B673" s="25" t="s">
        <v>252</v>
      </c>
      <c r="C673" s="25" t="s">
        <v>665</v>
      </c>
      <c r="D673" s="33">
        <v>600</v>
      </c>
    </row>
    <row r="674" spans="1:4" ht="15.75" x14ac:dyDescent="0.25">
      <c r="A674" s="77" t="s">
        <v>63</v>
      </c>
      <c r="B674" s="35" t="s">
        <v>256</v>
      </c>
      <c r="C674" s="35"/>
      <c r="D674" s="26">
        <f>D675</f>
        <v>8925</v>
      </c>
    </row>
    <row r="675" spans="1:4" ht="15.75" x14ac:dyDescent="0.25">
      <c r="A675" s="46" t="s">
        <v>22</v>
      </c>
      <c r="B675" s="25" t="s">
        <v>256</v>
      </c>
      <c r="C675" s="105" t="s">
        <v>15</v>
      </c>
      <c r="D675" s="33">
        <f>D676</f>
        <v>8925</v>
      </c>
    </row>
    <row r="676" spans="1:4" ht="15.75" x14ac:dyDescent="0.25">
      <c r="A676" s="46" t="s">
        <v>17</v>
      </c>
      <c r="B676" s="25" t="s">
        <v>256</v>
      </c>
      <c r="C676" s="105" t="s">
        <v>16</v>
      </c>
      <c r="D676" s="33">
        <f>D677</f>
        <v>8925</v>
      </c>
    </row>
    <row r="677" spans="1:4" ht="31.5" x14ac:dyDescent="0.25">
      <c r="A677" s="72" t="s">
        <v>107</v>
      </c>
      <c r="B677" s="25" t="s">
        <v>256</v>
      </c>
      <c r="C677" s="107" t="s">
        <v>82</v>
      </c>
      <c r="D677" s="33">
        <f>8911+14</f>
        <v>8925</v>
      </c>
    </row>
    <row r="678" spans="1:4" ht="47.25" x14ac:dyDescent="0.25">
      <c r="A678" s="77" t="s">
        <v>71</v>
      </c>
      <c r="B678" s="35" t="s">
        <v>255</v>
      </c>
      <c r="C678" s="35"/>
      <c r="D678" s="26">
        <f>D679+D682</f>
        <v>450</v>
      </c>
    </row>
    <row r="679" spans="1:4" ht="15.75" x14ac:dyDescent="0.25">
      <c r="A679" s="46" t="s">
        <v>22</v>
      </c>
      <c r="B679" s="25" t="s">
        <v>255</v>
      </c>
      <c r="C679" s="105" t="s">
        <v>15</v>
      </c>
      <c r="D679" s="33">
        <f>D680</f>
        <v>150</v>
      </c>
    </row>
    <row r="680" spans="1:4" ht="15.75" x14ac:dyDescent="0.25">
      <c r="A680" s="46" t="s">
        <v>17</v>
      </c>
      <c r="B680" s="25" t="s">
        <v>255</v>
      </c>
      <c r="C680" s="105" t="s">
        <v>16</v>
      </c>
      <c r="D680" s="33">
        <f>D681</f>
        <v>150</v>
      </c>
    </row>
    <row r="681" spans="1:4" ht="31.5" x14ac:dyDescent="0.25">
      <c r="A681" s="72" t="s">
        <v>107</v>
      </c>
      <c r="B681" s="25" t="s">
        <v>255</v>
      </c>
      <c r="C681" s="107" t="s">
        <v>82</v>
      </c>
      <c r="D681" s="33">
        <v>150</v>
      </c>
    </row>
    <row r="682" spans="1:4" ht="31.5" x14ac:dyDescent="0.25">
      <c r="A682" s="46" t="s">
        <v>18</v>
      </c>
      <c r="B682" s="25" t="s">
        <v>255</v>
      </c>
      <c r="C682" s="107" t="s">
        <v>20</v>
      </c>
      <c r="D682" s="33">
        <f>D683</f>
        <v>300</v>
      </c>
    </row>
    <row r="683" spans="1:4" ht="15.75" x14ac:dyDescent="0.25">
      <c r="A683" s="46" t="s">
        <v>25</v>
      </c>
      <c r="B683" s="25" t="s">
        <v>255</v>
      </c>
      <c r="C683" s="107" t="s">
        <v>26</v>
      </c>
      <c r="D683" s="33">
        <f>D684</f>
        <v>300</v>
      </c>
    </row>
    <row r="684" spans="1:4" ht="15.75" x14ac:dyDescent="0.25">
      <c r="A684" s="45" t="s">
        <v>87</v>
      </c>
      <c r="B684" s="25" t="s">
        <v>255</v>
      </c>
      <c r="C684" s="107" t="s">
        <v>88</v>
      </c>
      <c r="D684" s="33">
        <v>300</v>
      </c>
    </row>
    <row r="685" spans="1:4" ht="15.75" x14ac:dyDescent="0.25">
      <c r="A685" s="77" t="s">
        <v>58</v>
      </c>
      <c r="B685" s="79" t="s">
        <v>253</v>
      </c>
      <c r="C685" s="35"/>
      <c r="D685" s="26">
        <f>D686</f>
        <v>832</v>
      </c>
    </row>
    <row r="686" spans="1:4" ht="31.5" x14ac:dyDescent="0.25">
      <c r="A686" s="46" t="s">
        <v>18</v>
      </c>
      <c r="B686" s="25" t="s">
        <v>253</v>
      </c>
      <c r="C686" s="107" t="s">
        <v>20</v>
      </c>
      <c r="D686" s="33">
        <f>D687</f>
        <v>832</v>
      </c>
    </row>
    <row r="687" spans="1:4" ht="15.75" x14ac:dyDescent="0.25">
      <c r="A687" s="46" t="s">
        <v>25</v>
      </c>
      <c r="B687" s="25" t="s">
        <v>253</v>
      </c>
      <c r="C687" s="107" t="s">
        <v>26</v>
      </c>
      <c r="D687" s="33">
        <f>D688</f>
        <v>832</v>
      </c>
    </row>
    <row r="688" spans="1:4" ht="15.75" x14ac:dyDescent="0.25">
      <c r="A688" s="45" t="s">
        <v>87</v>
      </c>
      <c r="B688" s="25" t="s">
        <v>253</v>
      </c>
      <c r="C688" s="107" t="s">
        <v>88</v>
      </c>
      <c r="D688" s="65">
        <f>930-98</f>
        <v>832</v>
      </c>
    </row>
    <row r="689" spans="1:4" ht="15.75" x14ac:dyDescent="0.25">
      <c r="A689" s="77" t="s">
        <v>669</v>
      </c>
      <c r="B689" s="35" t="s">
        <v>670</v>
      </c>
      <c r="C689" s="48"/>
      <c r="D689" s="111">
        <f>D690+D693</f>
        <v>11386</v>
      </c>
    </row>
    <row r="690" spans="1:4" ht="15.75" x14ac:dyDescent="0.25">
      <c r="A690" s="46" t="s">
        <v>22</v>
      </c>
      <c r="B690" s="25" t="s">
        <v>670</v>
      </c>
      <c r="C690" s="107" t="s">
        <v>15</v>
      </c>
      <c r="D690" s="112">
        <f>D691</f>
        <v>6503.4</v>
      </c>
    </row>
    <row r="691" spans="1:4" ht="15.75" x14ac:dyDescent="0.25">
      <c r="A691" s="46" t="s">
        <v>17</v>
      </c>
      <c r="B691" s="25" t="s">
        <v>670</v>
      </c>
      <c r="C691" s="107" t="s">
        <v>16</v>
      </c>
      <c r="D691" s="112">
        <f>D692</f>
        <v>6503.4</v>
      </c>
    </row>
    <row r="692" spans="1:4" ht="31.5" x14ac:dyDescent="0.25">
      <c r="A692" s="72" t="s">
        <v>107</v>
      </c>
      <c r="B692" s="25" t="s">
        <v>670</v>
      </c>
      <c r="C692" s="107" t="s">
        <v>82</v>
      </c>
      <c r="D692" s="112">
        <f>0+7971-1467.6</f>
        <v>6503.4</v>
      </c>
    </row>
    <row r="693" spans="1:4" ht="31.5" x14ac:dyDescent="0.25">
      <c r="A693" s="46" t="s">
        <v>18</v>
      </c>
      <c r="B693" s="25" t="s">
        <v>670</v>
      </c>
      <c r="C693" s="107" t="s">
        <v>20</v>
      </c>
      <c r="D693" s="112">
        <f>D694</f>
        <v>4882.6000000000004</v>
      </c>
    </row>
    <row r="694" spans="1:4" ht="15.75" x14ac:dyDescent="0.25">
      <c r="A694" s="46" t="s">
        <v>25</v>
      </c>
      <c r="B694" s="25" t="s">
        <v>670</v>
      </c>
      <c r="C694" s="107" t="s">
        <v>26</v>
      </c>
      <c r="D694" s="112">
        <f>D695</f>
        <v>4882.6000000000004</v>
      </c>
    </row>
    <row r="695" spans="1:4" ht="15.75" x14ac:dyDescent="0.25">
      <c r="A695" s="45" t="s">
        <v>87</v>
      </c>
      <c r="B695" s="25" t="s">
        <v>670</v>
      </c>
      <c r="C695" s="107" t="s">
        <v>88</v>
      </c>
      <c r="D695" s="41">
        <f>0+3415+1467.6</f>
        <v>4882.6000000000004</v>
      </c>
    </row>
    <row r="696" spans="1:4" ht="15.75" x14ac:dyDescent="0.25">
      <c r="A696" s="45"/>
      <c r="B696" s="25"/>
      <c r="C696" s="107"/>
      <c r="D696" s="33"/>
    </row>
    <row r="697" spans="1:4" ht="37.5" x14ac:dyDescent="0.3">
      <c r="A697" s="86" t="s">
        <v>552</v>
      </c>
      <c r="B697" s="11" t="s">
        <v>371</v>
      </c>
      <c r="C697" s="87"/>
      <c r="D697" s="88">
        <f>D698+D732+D765+D777+D796</f>
        <v>91372</v>
      </c>
    </row>
    <row r="698" spans="1:4" ht="18.75" x14ac:dyDescent="0.3">
      <c r="A698" s="63" t="s">
        <v>147</v>
      </c>
      <c r="B698" s="100" t="s">
        <v>372</v>
      </c>
      <c r="C698" s="113"/>
      <c r="D698" s="98">
        <f>D699+D704+D714+D722</f>
        <v>18757</v>
      </c>
    </row>
    <row r="699" spans="1:4" ht="18.75" x14ac:dyDescent="0.3">
      <c r="A699" s="63" t="s">
        <v>373</v>
      </c>
      <c r="B699" s="100" t="s">
        <v>374</v>
      </c>
      <c r="C699" s="113"/>
      <c r="D699" s="98">
        <f>D700</f>
        <v>400</v>
      </c>
    </row>
    <row r="700" spans="1:4" ht="32.25" x14ac:dyDescent="0.3">
      <c r="A700" s="77" t="s">
        <v>375</v>
      </c>
      <c r="B700" s="79" t="s">
        <v>376</v>
      </c>
      <c r="C700" s="114"/>
      <c r="D700" s="57">
        <f>D701</f>
        <v>400</v>
      </c>
    </row>
    <row r="701" spans="1:4" ht="31.5" x14ac:dyDescent="0.25">
      <c r="A701" s="168" t="s">
        <v>18</v>
      </c>
      <c r="B701" s="172" t="s">
        <v>376</v>
      </c>
      <c r="C701" s="25">
        <v>600</v>
      </c>
      <c r="D701" s="62">
        <f>D702</f>
        <v>400</v>
      </c>
    </row>
    <row r="702" spans="1:4" ht="18.75" x14ac:dyDescent="0.25">
      <c r="A702" s="46" t="s">
        <v>25</v>
      </c>
      <c r="B702" s="172" t="s">
        <v>376</v>
      </c>
      <c r="C702" s="105">
        <v>610</v>
      </c>
      <c r="D702" s="115">
        <f>D703</f>
        <v>400</v>
      </c>
    </row>
    <row r="703" spans="1:4" ht="18.75" x14ac:dyDescent="0.25">
      <c r="A703" s="46" t="s">
        <v>87</v>
      </c>
      <c r="B703" s="172" t="s">
        <v>376</v>
      </c>
      <c r="C703" s="105" t="s">
        <v>88</v>
      </c>
      <c r="D703" s="115">
        <f>9400-9000</f>
        <v>400</v>
      </c>
    </row>
    <row r="704" spans="1:4" ht="18.75" x14ac:dyDescent="0.25">
      <c r="A704" s="63" t="s">
        <v>553</v>
      </c>
      <c r="B704" s="100" t="s">
        <v>554</v>
      </c>
      <c r="C704" s="105"/>
      <c r="D704" s="116">
        <f>D705</f>
        <v>270</v>
      </c>
    </row>
    <row r="705" spans="1:4" ht="32.25" customHeight="1" x14ac:dyDescent="0.25">
      <c r="A705" s="77" t="s">
        <v>555</v>
      </c>
      <c r="B705" s="79" t="s">
        <v>556</v>
      </c>
      <c r="C705" s="105"/>
      <c r="D705" s="117">
        <f>D706+D709</f>
        <v>270</v>
      </c>
    </row>
    <row r="706" spans="1:4" ht="18.75" x14ac:dyDescent="0.3">
      <c r="A706" s="168" t="s">
        <v>22</v>
      </c>
      <c r="B706" s="172" t="s">
        <v>556</v>
      </c>
      <c r="C706" s="118" t="s">
        <v>15</v>
      </c>
      <c r="D706" s="115">
        <f>D707</f>
        <v>145</v>
      </c>
    </row>
    <row r="707" spans="1:4" ht="18.75" x14ac:dyDescent="0.25">
      <c r="A707" s="168" t="s">
        <v>17</v>
      </c>
      <c r="B707" s="172" t="s">
        <v>556</v>
      </c>
      <c r="C707" s="105" t="s">
        <v>16</v>
      </c>
      <c r="D707" s="115">
        <f>D708</f>
        <v>145</v>
      </c>
    </row>
    <row r="708" spans="1:4" ht="31.5" x14ac:dyDescent="0.25">
      <c r="A708" s="72" t="s">
        <v>107</v>
      </c>
      <c r="B708" s="172" t="s">
        <v>556</v>
      </c>
      <c r="C708" s="105" t="s">
        <v>82</v>
      </c>
      <c r="D708" s="115">
        <f>220-75</f>
        <v>145</v>
      </c>
    </row>
    <row r="709" spans="1:4" ht="31.5" x14ac:dyDescent="0.25">
      <c r="A709" s="168" t="s">
        <v>18</v>
      </c>
      <c r="B709" s="172" t="s">
        <v>556</v>
      </c>
      <c r="C709" s="25">
        <v>600</v>
      </c>
      <c r="D709" s="62">
        <f>D710+D712</f>
        <v>125</v>
      </c>
    </row>
    <row r="710" spans="1:4" ht="15.75" x14ac:dyDescent="0.25">
      <c r="A710" s="46" t="s">
        <v>25</v>
      </c>
      <c r="B710" s="172" t="s">
        <v>556</v>
      </c>
      <c r="C710" s="105">
        <v>610</v>
      </c>
      <c r="D710" s="62">
        <f>D711</f>
        <v>60</v>
      </c>
    </row>
    <row r="711" spans="1:4" ht="15.75" x14ac:dyDescent="0.25">
      <c r="A711" s="46" t="s">
        <v>87</v>
      </c>
      <c r="B711" s="172" t="s">
        <v>556</v>
      </c>
      <c r="C711" s="105" t="s">
        <v>88</v>
      </c>
      <c r="D711" s="62">
        <f>25+35</f>
        <v>60</v>
      </c>
    </row>
    <row r="712" spans="1:4" ht="15.75" x14ac:dyDescent="0.25">
      <c r="A712" s="72" t="s">
        <v>143</v>
      </c>
      <c r="B712" s="172" t="s">
        <v>556</v>
      </c>
      <c r="C712" s="25" t="s">
        <v>21</v>
      </c>
      <c r="D712" s="62">
        <f>D713</f>
        <v>65</v>
      </c>
    </row>
    <row r="713" spans="1:4" ht="15.75" x14ac:dyDescent="0.25">
      <c r="A713" s="72" t="s">
        <v>89</v>
      </c>
      <c r="B713" s="172" t="s">
        <v>556</v>
      </c>
      <c r="C713" s="25" t="s">
        <v>90</v>
      </c>
      <c r="D713" s="62">
        <f>25+40</f>
        <v>65</v>
      </c>
    </row>
    <row r="714" spans="1:4" ht="31.5" x14ac:dyDescent="0.25">
      <c r="A714" s="63" t="s">
        <v>377</v>
      </c>
      <c r="B714" s="100" t="s">
        <v>378</v>
      </c>
      <c r="C714" s="89"/>
      <c r="D714" s="98">
        <f>D715</f>
        <v>1620</v>
      </c>
    </row>
    <row r="715" spans="1:4" ht="31.5" x14ac:dyDescent="0.25">
      <c r="A715" s="77" t="s">
        <v>379</v>
      </c>
      <c r="B715" s="79" t="s">
        <v>380</v>
      </c>
      <c r="C715" s="35"/>
      <c r="D715" s="57">
        <f>D716+D719</f>
        <v>1620</v>
      </c>
    </row>
    <row r="716" spans="1:4" ht="15.75" x14ac:dyDescent="0.25">
      <c r="A716" s="168" t="s">
        <v>22</v>
      </c>
      <c r="B716" s="172" t="s">
        <v>380</v>
      </c>
      <c r="C716" s="25">
        <v>200</v>
      </c>
      <c r="D716" s="62">
        <f>D717</f>
        <v>425</v>
      </c>
    </row>
    <row r="717" spans="1:4" ht="15.75" x14ac:dyDescent="0.25">
      <c r="A717" s="168" t="s">
        <v>17</v>
      </c>
      <c r="B717" s="172" t="s">
        <v>380</v>
      </c>
      <c r="C717" s="25">
        <v>240</v>
      </c>
      <c r="D717" s="62">
        <f>D718</f>
        <v>425</v>
      </c>
    </row>
    <row r="718" spans="1:4" ht="31.5" x14ac:dyDescent="0.25">
      <c r="A718" s="72" t="s">
        <v>107</v>
      </c>
      <c r="B718" s="172" t="s">
        <v>380</v>
      </c>
      <c r="C718" s="25" t="s">
        <v>82</v>
      </c>
      <c r="D718" s="62">
        <v>425</v>
      </c>
    </row>
    <row r="719" spans="1:4" ht="31.5" x14ac:dyDescent="0.25">
      <c r="A719" s="168" t="s">
        <v>18</v>
      </c>
      <c r="B719" s="172" t="s">
        <v>380</v>
      </c>
      <c r="C719" s="25">
        <v>600</v>
      </c>
      <c r="D719" s="62">
        <f>D720</f>
        <v>1195</v>
      </c>
    </row>
    <row r="720" spans="1:4" ht="15.75" x14ac:dyDescent="0.25">
      <c r="A720" s="46" t="s">
        <v>25</v>
      </c>
      <c r="B720" s="172" t="s">
        <v>380</v>
      </c>
      <c r="C720" s="105">
        <v>610</v>
      </c>
      <c r="D720" s="62">
        <f>D721</f>
        <v>1195</v>
      </c>
    </row>
    <row r="721" spans="1:4" ht="15.75" x14ac:dyDescent="0.25">
      <c r="A721" s="46" t="s">
        <v>87</v>
      </c>
      <c r="B721" s="172" t="s">
        <v>380</v>
      </c>
      <c r="C721" s="105" t="s">
        <v>88</v>
      </c>
      <c r="D721" s="62">
        <v>1195</v>
      </c>
    </row>
    <row r="722" spans="1:4" ht="15.75" x14ac:dyDescent="0.25">
      <c r="A722" s="63" t="s">
        <v>398</v>
      </c>
      <c r="B722" s="100" t="s">
        <v>381</v>
      </c>
      <c r="C722" s="89"/>
      <c r="D722" s="98">
        <f>D723</f>
        <v>16467</v>
      </c>
    </row>
    <row r="723" spans="1:4" ht="31.5" x14ac:dyDescent="0.25">
      <c r="A723" s="77" t="s">
        <v>382</v>
      </c>
      <c r="B723" s="79" t="s">
        <v>383</v>
      </c>
      <c r="C723" s="35"/>
      <c r="D723" s="57">
        <f>D724+D727</f>
        <v>16467</v>
      </c>
    </row>
    <row r="724" spans="1:4" ht="15.75" x14ac:dyDescent="0.25">
      <c r="A724" s="168" t="s">
        <v>22</v>
      </c>
      <c r="B724" s="172" t="s">
        <v>383</v>
      </c>
      <c r="C724" s="25" t="s">
        <v>15</v>
      </c>
      <c r="D724" s="62">
        <f>D725</f>
        <v>100</v>
      </c>
    </row>
    <row r="725" spans="1:4" ht="15.75" x14ac:dyDescent="0.25">
      <c r="A725" s="168" t="s">
        <v>17</v>
      </c>
      <c r="B725" s="172" t="s">
        <v>383</v>
      </c>
      <c r="C725" s="25" t="s">
        <v>16</v>
      </c>
      <c r="D725" s="62">
        <f>D726</f>
        <v>100</v>
      </c>
    </row>
    <row r="726" spans="1:4" ht="31.5" x14ac:dyDescent="0.25">
      <c r="A726" s="72" t="s">
        <v>107</v>
      </c>
      <c r="B726" s="172" t="s">
        <v>383</v>
      </c>
      <c r="C726" s="25" t="s">
        <v>82</v>
      </c>
      <c r="D726" s="62">
        <v>100</v>
      </c>
    </row>
    <row r="727" spans="1:4" ht="31.5" x14ac:dyDescent="0.25">
      <c r="A727" s="168" t="s">
        <v>18</v>
      </c>
      <c r="B727" s="172" t="s">
        <v>383</v>
      </c>
      <c r="C727" s="25" t="s">
        <v>20</v>
      </c>
      <c r="D727" s="62">
        <f>D728+D730</f>
        <v>16367</v>
      </c>
    </row>
    <row r="728" spans="1:4" ht="15.75" x14ac:dyDescent="0.25">
      <c r="A728" s="46" t="s">
        <v>25</v>
      </c>
      <c r="B728" s="172" t="s">
        <v>383</v>
      </c>
      <c r="C728" s="25" t="s">
        <v>26</v>
      </c>
      <c r="D728" s="62">
        <f>D729</f>
        <v>10787</v>
      </c>
    </row>
    <row r="729" spans="1:4" ht="15.75" x14ac:dyDescent="0.25">
      <c r="A729" s="46" t="s">
        <v>87</v>
      </c>
      <c r="B729" s="172" t="s">
        <v>383</v>
      </c>
      <c r="C729" s="25" t="s">
        <v>88</v>
      </c>
      <c r="D729" s="62">
        <f>10272+515</f>
        <v>10787</v>
      </c>
    </row>
    <row r="730" spans="1:4" ht="15.75" x14ac:dyDescent="0.25">
      <c r="A730" s="72" t="s">
        <v>143</v>
      </c>
      <c r="B730" s="172" t="s">
        <v>383</v>
      </c>
      <c r="C730" s="25" t="s">
        <v>21</v>
      </c>
      <c r="D730" s="62">
        <f>D731</f>
        <v>5580</v>
      </c>
    </row>
    <row r="731" spans="1:4" ht="15.75" x14ac:dyDescent="0.25">
      <c r="A731" s="72" t="s">
        <v>89</v>
      </c>
      <c r="B731" s="172" t="s">
        <v>383</v>
      </c>
      <c r="C731" s="25" t="s">
        <v>90</v>
      </c>
      <c r="D731" s="62">
        <f>6095-515</f>
        <v>5580</v>
      </c>
    </row>
    <row r="732" spans="1:4" ht="31.5" x14ac:dyDescent="0.25">
      <c r="A732" s="15" t="s">
        <v>557</v>
      </c>
      <c r="B732" s="16" t="s">
        <v>384</v>
      </c>
      <c r="C732" s="17"/>
      <c r="D732" s="18">
        <f>D733+D742+D751</f>
        <v>52250</v>
      </c>
    </row>
    <row r="733" spans="1:4" ht="31.5" x14ac:dyDescent="0.25">
      <c r="A733" s="63" t="s">
        <v>558</v>
      </c>
      <c r="B733" s="100" t="s">
        <v>385</v>
      </c>
      <c r="C733" s="89"/>
      <c r="D733" s="98">
        <f>D734+D739</f>
        <v>7059</v>
      </c>
    </row>
    <row r="734" spans="1:4" ht="15.75" x14ac:dyDescent="0.25">
      <c r="A734" s="77" t="s">
        <v>159</v>
      </c>
      <c r="B734" s="79" t="s">
        <v>386</v>
      </c>
      <c r="C734" s="35"/>
      <c r="D734" s="57">
        <f>D735</f>
        <v>2059</v>
      </c>
    </row>
    <row r="735" spans="1:4" ht="15.75" x14ac:dyDescent="0.25">
      <c r="A735" s="168" t="s">
        <v>22</v>
      </c>
      <c r="B735" s="172" t="s">
        <v>386</v>
      </c>
      <c r="C735" s="25">
        <v>200</v>
      </c>
      <c r="D735" s="62">
        <f>D736</f>
        <v>2059</v>
      </c>
    </row>
    <row r="736" spans="1:4" ht="15.75" x14ac:dyDescent="0.25">
      <c r="A736" s="168" t="s">
        <v>17</v>
      </c>
      <c r="B736" s="172" t="s">
        <v>386</v>
      </c>
      <c r="C736" s="25">
        <v>240</v>
      </c>
      <c r="D736" s="62">
        <f>D738+D737</f>
        <v>2059</v>
      </c>
    </row>
    <row r="737" spans="1:4" ht="15.75" x14ac:dyDescent="0.25">
      <c r="A737" s="45" t="s">
        <v>564</v>
      </c>
      <c r="B737" s="172" t="s">
        <v>386</v>
      </c>
      <c r="C737" s="25" t="s">
        <v>516</v>
      </c>
      <c r="D737" s="62">
        <v>800</v>
      </c>
    </row>
    <row r="738" spans="1:4" ht="31.5" x14ac:dyDescent="0.25">
      <c r="A738" s="72" t="s">
        <v>107</v>
      </c>
      <c r="B738" s="172" t="s">
        <v>386</v>
      </c>
      <c r="C738" s="25" t="s">
        <v>82</v>
      </c>
      <c r="D738" s="62">
        <f>4181-750-328-800-74-970</f>
        <v>1259</v>
      </c>
    </row>
    <row r="739" spans="1:4" ht="31.5" x14ac:dyDescent="0.25">
      <c r="A739" s="68" t="s">
        <v>798</v>
      </c>
      <c r="B739" s="79" t="s">
        <v>387</v>
      </c>
      <c r="C739" s="35"/>
      <c r="D739" s="57">
        <f>D740</f>
        <v>5000</v>
      </c>
    </row>
    <row r="740" spans="1:4" ht="15.75" x14ac:dyDescent="0.25">
      <c r="A740" s="168" t="s">
        <v>13</v>
      </c>
      <c r="B740" s="172" t="s">
        <v>387</v>
      </c>
      <c r="C740" s="25" t="s">
        <v>14</v>
      </c>
      <c r="D740" s="62">
        <f>D741</f>
        <v>5000</v>
      </c>
    </row>
    <row r="741" spans="1:4" ht="15.75" x14ac:dyDescent="0.25">
      <c r="A741" s="72" t="s">
        <v>2</v>
      </c>
      <c r="B741" s="172" t="s">
        <v>387</v>
      </c>
      <c r="C741" s="25" t="s">
        <v>95</v>
      </c>
      <c r="D741" s="62">
        <v>5000</v>
      </c>
    </row>
    <row r="742" spans="1:4" ht="31.5" x14ac:dyDescent="0.25">
      <c r="A742" s="63" t="s">
        <v>559</v>
      </c>
      <c r="B742" s="100" t="s">
        <v>388</v>
      </c>
      <c r="C742" s="89"/>
      <c r="D742" s="98">
        <f>D743+D747</f>
        <v>5753</v>
      </c>
    </row>
    <row r="743" spans="1:4" ht="15.75" x14ac:dyDescent="0.25">
      <c r="A743" s="68" t="s">
        <v>419</v>
      </c>
      <c r="B743" s="79" t="s">
        <v>407</v>
      </c>
      <c r="C743" s="35"/>
      <c r="D743" s="57">
        <f>D744</f>
        <v>100</v>
      </c>
    </row>
    <row r="744" spans="1:4" ht="15.75" x14ac:dyDescent="0.25">
      <c r="A744" s="168" t="s">
        <v>22</v>
      </c>
      <c r="B744" s="172" t="s">
        <v>407</v>
      </c>
      <c r="C744" s="25" t="s">
        <v>15</v>
      </c>
      <c r="D744" s="62">
        <f>D745</f>
        <v>100</v>
      </c>
    </row>
    <row r="745" spans="1:4" ht="15.75" x14ac:dyDescent="0.25">
      <c r="A745" s="168" t="s">
        <v>17</v>
      </c>
      <c r="B745" s="172" t="s">
        <v>407</v>
      </c>
      <c r="C745" s="25" t="s">
        <v>16</v>
      </c>
      <c r="D745" s="62">
        <f>D746</f>
        <v>100</v>
      </c>
    </row>
    <row r="746" spans="1:4" ht="31.5" x14ac:dyDescent="0.25">
      <c r="A746" s="72" t="s">
        <v>107</v>
      </c>
      <c r="B746" s="172" t="s">
        <v>407</v>
      </c>
      <c r="C746" s="25" t="s">
        <v>82</v>
      </c>
      <c r="D746" s="62">
        <f>300-50-150</f>
        <v>100</v>
      </c>
    </row>
    <row r="747" spans="1:4" ht="15.75" x14ac:dyDescent="0.25">
      <c r="A747" s="68" t="s">
        <v>560</v>
      </c>
      <c r="B747" s="79" t="s">
        <v>561</v>
      </c>
      <c r="C747" s="35"/>
      <c r="D747" s="57">
        <f>D748</f>
        <v>5653</v>
      </c>
    </row>
    <row r="748" spans="1:4" ht="15.75" x14ac:dyDescent="0.25">
      <c r="A748" s="168" t="s">
        <v>22</v>
      </c>
      <c r="B748" s="172" t="s">
        <v>561</v>
      </c>
      <c r="C748" s="25" t="s">
        <v>15</v>
      </c>
      <c r="D748" s="62">
        <f>D749</f>
        <v>5653</v>
      </c>
    </row>
    <row r="749" spans="1:4" ht="15.75" x14ac:dyDescent="0.25">
      <c r="A749" s="168" t="s">
        <v>17</v>
      </c>
      <c r="B749" s="172" t="s">
        <v>561</v>
      </c>
      <c r="C749" s="25" t="s">
        <v>16</v>
      </c>
      <c r="D749" s="62">
        <f>D750</f>
        <v>5653</v>
      </c>
    </row>
    <row r="750" spans="1:4" ht="31.5" x14ac:dyDescent="0.25">
      <c r="A750" s="72" t="s">
        <v>107</v>
      </c>
      <c r="B750" s="172" t="s">
        <v>561</v>
      </c>
      <c r="C750" s="25" t="s">
        <v>82</v>
      </c>
      <c r="D750" s="62">
        <f>7391-1736-2</f>
        <v>5653</v>
      </c>
    </row>
    <row r="751" spans="1:4" ht="31.5" x14ac:dyDescent="0.25">
      <c r="A751" s="15" t="s">
        <v>562</v>
      </c>
      <c r="B751" s="16" t="s">
        <v>389</v>
      </c>
      <c r="C751" s="17"/>
      <c r="D751" s="18">
        <f>D752</f>
        <v>39438</v>
      </c>
    </row>
    <row r="752" spans="1:4" ht="15.75" x14ac:dyDescent="0.25">
      <c r="A752" s="77" t="s">
        <v>138</v>
      </c>
      <c r="B752" s="79" t="s">
        <v>563</v>
      </c>
      <c r="C752" s="35"/>
      <c r="D752" s="57">
        <f>D753+D758+D762</f>
        <v>39438</v>
      </c>
    </row>
    <row r="753" spans="1:4" ht="47.25" x14ac:dyDescent="0.25">
      <c r="A753" s="168" t="s">
        <v>39</v>
      </c>
      <c r="B753" s="172" t="s">
        <v>563</v>
      </c>
      <c r="C753" s="29">
        <v>100</v>
      </c>
      <c r="D753" s="62">
        <f>D754</f>
        <v>34102</v>
      </c>
    </row>
    <row r="754" spans="1:4" ht="15.75" x14ac:dyDescent="0.25">
      <c r="A754" s="168" t="s">
        <v>33</v>
      </c>
      <c r="B754" s="172" t="s">
        <v>563</v>
      </c>
      <c r="C754" s="29" t="s">
        <v>32</v>
      </c>
      <c r="D754" s="62">
        <f>D755+D756+D757</f>
        <v>34102</v>
      </c>
    </row>
    <row r="755" spans="1:4" ht="15.75" x14ac:dyDescent="0.25">
      <c r="A755" s="168" t="s">
        <v>330</v>
      </c>
      <c r="B755" s="172" t="s">
        <v>563</v>
      </c>
      <c r="C755" s="29" t="s">
        <v>92</v>
      </c>
      <c r="D755" s="62">
        <f>18866-490+2295+210+711</f>
        <v>21592</v>
      </c>
    </row>
    <row r="756" spans="1:4" ht="15.75" x14ac:dyDescent="0.25">
      <c r="A756" s="168" t="s">
        <v>94</v>
      </c>
      <c r="B756" s="172" t="s">
        <v>563</v>
      </c>
      <c r="C756" s="29" t="s">
        <v>93</v>
      </c>
      <c r="D756" s="62">
        <f>4561+500+40-438.5</f>
        <v>4662.5</v>
      </c>
    </row>
    <row r="757" spans="1:4" ht="31.5" x14ac:dyDescent="0.25">
      <c r="A757" s="168" t="s">
        <v>180</v>
      </c>
      <c r="B757" s="172" t="s">
        <v>563</v>
      </c>
      <c r="C757" s="29" t="s">
        <v>179</v>
      </c>
      <c r="D757" s="62">
        <f>7075-148+844+76+0.5</f>
        <v>7847.5</v>
      </c>
    </row>
    <row r="758" spans="1:4" ht="15.75" x14ac:dyDescent="0.25">
      <c r="A758" s="45" t="s">
        <v>22</v>
      </c>
      <c r="B758" s="172" t="s">
        <v>563</v>
      </c>
      <c r="C758" s="25" t="s">
        <v>15</v>
      </c>
      <c r="D758" s="41">
        <f>D759</f>
        <v>5329</v>
      </c>
    </row>
    <row r="759" spans="1:4" ht="15.75" x14ac:dyDescent="0.25">
      <c r="A759" s="45" t="s">
        <v>17</v>
      </c>
      <c r="B759" s="172" t="s">
        <v>563</v>
      </c>
      <c r="C759" s="25" t="s">
        <v>16</v>
      </c>
      <c r="D759" s="41">
        <f>D760+D761</f>
        <v>5329</v>
      </c>
    </row>
    <row r="760" spans="1:4" ht="15.75" x14ac:dyDescent="0.25">
      <c r="A760" s="45" t="s">
        <v>564</v>
      </c>
      <c r="B760" s="172" t="s">
        <v>563</v>
      </c>
      <c r="C760" s="25" t="s">
        <v>516</v>
      </c>
      <c r="D760" s="41">
        <f>1042+350+750-400</f>
        <v>1742</v>
      </c>
    </row>
    <row r="761" spans="1:4" ht="31.5" x14ac:dyDescent="0.25">
      <c r="A761" s="72" t="s">
        <v>107</v>
      </c>
      <c r="B761" s="172" t="s">
        <v>563</v>
      </c>
      <c r="C761" s="29" t="s">
        <v>82</v>
      </c>
      <c r="D761" s="41">
        <f>3810-350+400-273</f>
        <v>3587</v>
      </c>
    </row>
    <row r="762" spans="1:4" ht="15.75" x14ac:dyDescent="0.25">
      <c r="A762" s="168" t="s">
        <v>13</v>
      </c>
      <c r="B762" s="172" t="s">
        <v>563</v>
      </c>
      <c r="C762" s="29">
        <v>800</v>
      </c>
      <c r="D762" s="41">
        <f>D763</f>
        <v>7</v>
      </c>
    </row>
    <row r="763" spans="1:4" ht="15.75" x14ac:dyDescent="0.25">
      <c r="A763" s="168" t="s">
        <v>35</v>
      </c>
      <c r="B763" s="172" t="s">
        <v>563</v>
      </c>
      <c r="C763" s="29">
        <v>850</v>
      </c>
      <c r="D763" s="41">
        <f>+D764</f>
        <v>7</v>
      </c>
    </row>
    <row r="764" spans="1:4" ht="15.75" x14ac:dyDescent="0.25">
      <c r="A764" s="168" t="s">
        <v>85</v>
      </c>
      <c r="B764" s="172" t="s">
        <v>563</v>
      </c>
      <c r="C764" s="29" t="s">
        <v>86</v>
      </c>
      <c r="D764" s="41">
        <f>5+2</f>
        <v>7</v>
      </c>
    </row>
    <row r="765" spans="1:4" ht="31.5" x14ac:dyDescent="0.25">
      <c r="A765" s="15" t="s">
        <v>565</v>
      </c>
      <c r="B765" s="16" t="s">
        <v>566</v>
      </c>
      <c r="C765" s="17"/>
      <c r="D765" s="18">
        <f>D766+D772</f>
        <v>4305</v>
      </c>
    </row>
    <row r="766" spans="1:4" ht="31.5" x14ac:dyDescent="0.25">
      <c r="A766" s="15" t="s">
        <v>567</v>
      </c>
      <c r="B766" s="100" t="s">
        <v>568</v>
      </c>
      <c r="C766" s="89"/>
      <c r="D766" s="98">
        <f>D767</f>
        <v>4195</v>
      </c>
    </row>
    <row r="767" spans="1:4" ht="15.75" x14ac:dyDescent="0.25">
      <c r="A767" s="47" t="s">
        <v>569</v>
      </c>
      <c r="B767" s="79" t="s">
        <v>570</v>
      </c>
      <c r="C767" s="35"/>
      <c r="D767" s="57">
        <f>D768</f>
        <v>4195</v>
      </c>
    </row>
    <row r="768" spans="1:4" ht="15.75" x14ac:dyDescent="0.25">
      <c r="A768" s="119" t="s">
        <v>22</v>
      </c>
      <c r="B768" s="172" t="s">
        <v>570</v>
      </c>
      <c r="C768" s="29" t="s">
        <v>15</v>
      </c>
      <c r="D768" s="62">
        <f>D769</f>
        <v>4195</v>
      </c>
    </row>
    <row r="769" spans="1:4" ht="15.75" x14ac:dyDescent="0.25">
      <c r="A769" s="45" t="s">
        <v>17</v>
      </c>
      <c r="B769" s="172" t="s">
        <v>570</v>
      </c>
      <c r="C769" s="29" t="s">
        <v>16</v>
      </c>
      <c r="D769" s="62">
        <f>D771+D770</f>
        <v>4195</v>
      </c>
    </row>
    <row r="770" spans="1:4" ht="15.75" x14ac:dyDescent="0.25">
      <c r="A770" s="45" t="s">
        <v>564</v>
      </c>
      <c r="B770" s="172" t="s">
        <v>570</v>
      </c>
      <c r="C770" s="25" t="s">
        <v>516</v>
      </c>
      <c r="D770" s="62">
        <f>4700-1725</f>
        <v>2975</v>
      </c>
    </row>
    <row r="771" spans="1:4" ht="31.5" x14ac:dyDescent="0.25">
      <c r="A771" s="72" t="s">
        <v>107</v>
      </c>
      <c r="B771" s="172" t="s">
        <v>570</v>
      </c>
      <c r="C771" s="29" t="s">
        <v>82</v>
      </c>
      <c r="D771" s="62">
        <f>6820-4700-900</f>
        <v>1220</v>
      </c>
    </row>
    <row r="772" spans="1:4" ht="31.5" x14ac:dyDescent="0.25">
      <c r="A772" s="15" t="s">
        <v>571</v>
      </c>
      <c r="B772" s="100" t="s">
        <v>572</v>
      </c>
      <c r="C772" s="89"/>
      <c r="D772" s="98">
        <f>D773</f>
        <v>110</v>
      </c>
    </row>
    <row r="773" spans="1:4" ht="15.75" x14ac:dyDescent="0.25">
      <c r="A773" s="77" t="s">
        <v>573</v>
      </c>
      <c r="B773" s="79" t="s">
        <v>574</v>
      </c>
      <c r="C773" s="35"/>
      <c r="D773" s="57">
        <f>D774</f>
        <v>110</v>
      </c>
    </row>
    <row r="774" spans="1:4" ht="15.75" x14ac:dyDescent="0.25">
      <c r="A774" s="119" t="s">
        <v>22</v>
      </c>
      <c r="B774" s="172" t="s">
        <v>574</v>
      </c>
      <c r="C774" s="29" t="s">
        <v>15</v>
      </c>
      <c r="D774" s="41">
        <f>D775</f>
        <v>110</v>
      </c>
    </row>
    <row r="775" spans="1:4" ht="15.75" x14ac:dyDescent="0.25">
      <c r="A775" s="45" t="s">
        <v>17</v>
      </c>
      <c r="B775" s="172" t="s">
        <v>574</v>
      </c>
      <c r="C775" s="29" t="s">
        <v>16</v>
      </c>
      <c r="D775" s="41">
        <f>D776</f>
        <v>110</v>
      </c>
    </row>
    <row r="776" spans="1:4" ht="31.5" x14ac:dyDescent="0.25">
      <c r="A776" s="72" t="s">
        <v>107</v>
      </c>
      <c r="B776" s="172" t="s">
        <v>574</v>
      </c>
      <c r="C776" s="29" t="s">
        <v>82</v>
      </c>
      <c r="D776" s="41">
        <f>2000-1890</f>
        <v>110</v>
      </c>
    </row>
    <row r="777" spans="1:4" ht="15.75" x14ac:dyDescent="0.25">
      <c r="A777" s="15" t="s">
        <v>575</v>
      </c>
      <c r="B777" s="16" t="s">
        <v>576</v>
      </c>
      <c r="C777" s="17"/>
      <c r="D777" s="18">
        <f>D778</f>
        <v>12194</v>
      </c>
    </row>
    <row r="778" spans="1:4" ht="15.75" x14ac:dyDescent="0.25">
      <c r="A778" s="15" t="s">
        <v>577</v>
      </c>
      <c r="B778" s="100" t="s">
        <v>578</v>
      </c>
      <c r="C778" s="29"/>
      <c r="D778" s="98">
        <f>D779+D788+D792</f>
        <v>12194</v>
      </c>
    </row>
    <row r="779" spans="1:4" ht="15.75" x14ac:dyDescent="0.25">
      <c r="A779" s="77" t="s">
        <v>579</v>
      </c>
      <c r="B779" s="79" t="s">
        <v>580</v>
      </c>
      <c r="C779" s="35"/>
      <c r="D779" s="57">
        <f>D780+D783</f>
        <v>8858</v>
      </c>
    </row>
    <row r="780" spans="1:4" ht="15.75" x14ac:dyDescent="0.25">
      <c r="A780" s="119" t="s">
        <v>22</v>
      </c>
      <c r="B780" s="172" t="s">
        <v>580</v>
      </c>
      <c r="C780" s="29" t="s">
        <v>15</v>
      </c>
      <c r="D780" s="41">
        <f>D781</f>
        <v>458</v>
      </c>
    </row>
    <row r="781" spans="1:4" ht="15.75" x14ac:dyDescent="0.25">
      <c r="A781" s="45" t="s">
        <v>17</v>
      </c>
      <c r="B781" s="172" t="s">
        <v>580</v>
      </c>
      <c r="C781" s="29" t="s">
        <v>16</v>
      </c>
      <c r="D781" s="41">
        <f>D782</f>
        <v>458</v>
      </c>
    </row>
    <row r="782" spans="1:4" ht="31.5" x14ac:dyDescent="0.25">
      <c r="A782" s="72" t="s">
        <v>107</v>
      </c>
      <c r="B782" s="172" t="s">
        <v>580</v>
      </c>
      <c r="C782" s="29" t="s">
        <v>82</v>
      </c>
      <c r="D782" s="41">
        <f>180+328-4-46</f>
        <v>458</v>
      </c>
    </row>
    <row r="783" spans="1:4" ht="31.5" x14ac:dyDescent="0.25">
      <c r="A783" s="168" t="s">
        <v>18</v>
      </c>
      <c r="B783" s="172" t="s">
        <v>580</v>
      </c>
      <c r="C783" s="25" t="s">
        <v>20</v>
      </c>
      <c r="D783" s="62">
        <f>D784+D786</f>
        <v>8400</v>
      </c>
    </row>
    <row r="784" spans="1:4" ht="15.75" x14ac:dyDescent="0.25">
      <c r="A784" s="46" t="s">
        <v>25</v>
      </c>
      <c r="B784" s="172" t="s">
        <v>580</v>
      </c>
      <c r="C784" s="25" t="s">
        <v>26</v>
      </c>
      <c r="D784" s="62">
        <f>D785</f>
        <v>7180</v>
      </c>
    </row>
    <row r="785" spans="1:4" ht="15.75" x14ac:dyDescent="0.25">
      <c r="A785" s="46" t="s">
        <v>87</v>
      </c>
      <c r="B785" s="172" t="s">
        <v>580</v>
      </c>
      <c r="C785" s="25" t="s">
        <v>88</v>
      </c>
      <c r="D785" s="62">
        <f>7170+10</f>
        <v>7180</v>
      </c>
    </row>
    <row r="786" spans="1:4" ht="15.75" x14ac:dyDescent="0.25">
      <c r="A786" s="72" t="s">
        <v>143</v>
      </c>
      <c r="B786" s="172" t="s">
        <v>580</v>
      </c>
      <c r="C786" s="25" t="s">
        <v>21</v>
      </c>
      <c r="D786" s="62">
        <f>D787</f>
        <v>1220</v>
      </c>
    </row>
    <row r="787" spans="1:4" ht="15.75" x14ac:dyDescent="0.25">
      <c r="A787" s="72" t="s">
        <v>89</v>
      </c>
      <c r="B787" s="172" t="s">
        <v>580</v>
      </c>
      <c r="C787" s="25" t="s">
        <v>90</v>
      </c>
      <c r="D787" s="62">
        <f>1230-10</f>
        <v>1220</v>
      </c>
    </row>
    <row r="788" spans="1:4" ht="15.75" x14ac:dyDescent="0.25">
      <c r="A788" s="47" t="s">
        <v>581</v>
      </c>
      <c r="B788" s="79" t="s">
        <v>582</v>
      </c>
      <c r="C788" s="35"/>
      <c r="D788" s="57">
        <f>D789</f>
        <v>950</v>
      </c>
    </row>
    <row r="789" spans="1:4" ht="31.5" x14ac:dyDescent="0.25">
      <c r="A789" s="46" t="s">
        <v>18</v>
      </c>
      <c r="B789" s="172" t="s">
        <v>582</v>
      </c>
      <c r="C789" s="105" t="s">
        <v>20</v>
      </c>
      <c r="D789" s="41">
        <f>D790</f>
        <v>950</v>
      </c>
    </row>
    <row r="790" spans="1:4" ht="31.5" x14ac:dyDescent="0.25">
      <c r="A790" s="46" t="s">
        <v>28</v>
      </c>
      <c r="B790" s="172" t="s">
        <v>582</v>
      </c>
      <c r="C790" s="105" t="s">
        <v>0</v>
      </c>
      <c r="D790" s="41">
        <f>D791</f>
        <v>950</v>
      </c>
    </row>
    <row r="791" spans="1:4" ht="31.5" x14ac:dyDescent="0.25">
      <c r="A791" s="34" t="s">
        <v>667</v>
      </c>
      <c r="B791" s="172" t="s">
        <v>582</v>
      </c>
      <c r="C791" s="105" t="s">
        <v>665</v>
      </c>
      <c r="D791" s="41">
        <v>950</v>
      </c>
    </row>
    <row r="792" spans="1:4" s="102" customFormat="1" ht="47.25" x14ac:dyDescent="0.25">
      <c r="A792" s="23" t="s">
        <v>755</v>
      </c>
      <c r="B792" s="79" t="s">
        <v>754</v>
      </c>
      <c r="C792" s="56"/>
      <c r="D792" s="57">
        <f>D793</f>
        <v>2386</v>
      </c>
    </row>
    <row r="793" spans="1:4" ht="15.75" x14ac:dyDescent="0.25">
      <c r="A793" s="119" t="s">
        <v>22</v>
      </c>
      <c r="B793" s="172" t="s">
        <v>754</v>
      </c>
      <c r="C793" s="29" t="s">
        <v>15</v>
      </c>
      <c r="D793" s="41">
        <f>D794</f>
        <v>2386</v>
      </c>
    </row>
    <row r="794" spans="1:4" ht="15.75" x14ac:dyDescent="0.25">
      <c r="A794" s="45" t="s">
        <v>17</v>
      </c>
      <c r="B794" s="172" t="s">
        <v>754</v>
      </c>
      <c r="C794" s="29" t="s">
        <v>16</v>
      </c>
      <c r="D794" s="41">
        <f>D795</f>
        <v>2386</v>
      </c>
    </row>
    <row r="795" spans="1:4" ht="31.5" x14ac:dyDescent="0.25">
      <c r="A795" s="72" t="s">
        <v>107</v>
      </c>
      <c r="B795" s="172" t="s">
        <v>754</v>
      </c>
      <c r="C795" s="29" t="s">
        <v>82</v>
      </c>
      <c r="D795" s="41">
        <v>2386</v>
      </c>
    </row>
    <row r="796" spans="1:4" s="120" customFormat="1" ht="15.75" x14ac:dyDescent="0.25">
      <c r="A796" s="15" t="s">
        <v>583</v>
      </c>
      <c r="B796" s="16" t="s">
        <v>584</v>
      </c>
      <c r="C796" s="17"/>
      <c r="D796" s="18">
        <f>D797</f>
        <v>3866</v>
      </c>
    </row>
    <row r="797" spans="1:4" s="92" customFormat="1" ht="15.75" x14ac:dyDescent="0.25">
      <c r="A797" s="15" t="s">
        <v>585</v>
      </c>
      <c r="B797" s="16" t="s">
        <v>586</v>
      </c>
      <c r="C797" s="121"/>
      <c r="D797" s="18">
        <f>D798</f>
        <v>3866</v>
      </c>
    </row>
    <row r="798" spans="1:4" s="92" customFormat="1" ht="15.75" x14ac:dyDescent="0.25">
      <c r="A798" s="122" t="s">
        <v>587</v>
      </c>
      <c r="B798" s="24" t="s">
        <v>586</v>
      </c>
      <c r="C798" s="121"/>
      <c r="D798" s="26">
        <f>D799</f>
        <v>3866</v>
      </c>
    </row>
    <row r="799" spans="1:4" s="92" customFormat="1" ht="15.75" x14ac:dyDescent="0.25">
      <c r="A799" s="119" t="s">
        <v>22</v>
      </c>
      <c r="B799" s="28" t="s">
        <v>586</v>
      </c>
      <c r="C799" s="123">
        <v>200</v>
      </c>
      <c r="D799" s="33">
        <f>D800</f>
        <v>3866</v>
      </c>
    </row>
    <row r="800" spans="1:4" s="92" customFormat="1" ht="15.75" x14ac:dyDescent="0.25">
      <c r="A800" s="45" t="s">
        <v>17</v>
      </c>
      <c r="B800" s="28" t="s">
        <v>586</v>
      </c>
      <c r="C800" s="123">
        <v>240</v>
      </c>
      <c r="D800" s="33">
        <f>D801</f>
        <v>3866</v>
      </c>
    </row>
    <row r="801" spans="1:4" ht="31.5" x14ac:dyDescent="0.25">
      <c r="A801" s="72" t="s">
        <v>107</v>
      </c>
      <c r="B801" s="28" t="s">
        <v>586</v>
      </c>
      <c r="C801" s="123">
        <v>244</v>
      </c>
      <c r="D801" s="33">
        <f>6555-2689</f>
        <v>3866</v>
      </c>
    </row>
    <row r="802" spans="1:4" ht="37.5" x14ac:dyDescent="0.3">
      <c r="A802" s="124" t="s">
        <v>532</v>
      </c>
      <c r="B802" s="113" t="s">
        <v>222</v>
      </c>
      <c r="C802" s="118"/>
      <c r="D802" s="116">
        <f>D803+D812</f>
        <v>6370</v>
      </c>
    </row>
    <row r="803" spans="1:4" ht="47.25" x14ac:dyDescent="0.25">
      <c r="A803" s="15" t="s">
        <v>533</v>
      </c>
      <c r="B803" s="16" t="s">
        <v>223</v>
      </c>
      <c r="C803" s="17"/>
      <c r="D803" s="18">
        <f>D804+D808</f>
        <v>700</v>
      </c>
    </row>
    <row r="804" spans="1:4" ht="31.5" x14ac:dyDescent="0.25">
      <c r="A804" s="68" t="s">
        <v>67</v>
      </c>
      <c r="B804" s="35" t="s">
        <v>224</v>
      </c>
      <c r="C804" s="35"/>
      <c r="D804" s="57">
        <f>D805</f>
        <v>350</v>
      </c>
    </row>
    <row r="805" spans="1:4" ht="31.5" x14ac:dyDescent="0.25">
      <c r="A805" s="72" t="s">
        <v>18</v>
      </c>
      <c r="B805" s="25" t="s">
        <v>224</v>
      </c>
      <c r="C805" s="25" t="s">
        <v>20</v>
      </c>
      <c r="D805" s="62">
        <f>D806</f>
        <v>350</v>
      </c>
    </row>
    <row r="806" spans="1:4" ht="31.5" x14ac:dyDescent="0.25">
      <c r="A806" s="72" t="s">
        <v>28</v>
      </c>
      <c r="B806" s="25" t="s">
        <v>224</v>
      </c>
      <c r="C806" s="25" t="s">
        <v>0</v>
      </c>
      <c r="D806" s="62">
        <f>D807</f>
        <v>350</v>
      </c>
    </row>
    <row r="807" spans="1:4" ht="31.5" x14ac:dyDescent="0.25">
      <c r="A807" s="34" t="s">
        <v>667</v>
      </c>
      <c r="B807" s="25" t="s">
        <v>224</v>
      </c>
      <c r="C807" s="25" t="s">
        <v>665</v>
      </c>
      <c r="D807" s="62">
        <v>350</v>
      </c>
    </row>
    <row r="808" spans="1:4" ht="31.5" x14ac:dyDescent="0.25">
      <c r="A808" s="68" t="s">
        <v>54</v>
      </c>
      <c r="B808" s="35" t="s">
        <v>534</v>
      </c>
      <c r="C808" s="35"/>
      <c r="D808" s="57">
        <f>D809</f>
        <v>350</v>
      </c>
    </row>
    <row r="809" spans="1:4" ht="31.5" x14ac:dyDescent="0.25">
      <c r="A809" s="54" t="s">
        <v>18</v>
      </c>
      <c r="B809" s="25" t="s">
        <v>534</v>
      </c>
      <c r="C809" s="25" t="s">
        <v>20</v>
      </c>
      <c r="D809" s="62">
        <f>D810</f>
        <v>350</v>
      </c>
    </row>
    <row r="810" spans="1:4" ht="31.5" x14ac:dyDescent="0.25">
      <c r="A810" s="54" t="s">
        <v>28</v>
      </c>
      <c r="B810" s="25" t="s">
        <v>534</v>
      </c>
      <c r="C810" s="25" t="s">
        <v>0</v>
      </c>
      <c r="D810" s="62">
        <f>D811</f>
        <v>350</v>
      </c>
    </row>
    <row r="811" spans="1:4" ht="31.5" x14ac:dyDescent="0.25">
      <c r="A811" s="34" t="s">
        <v>667</v>
      </c>
      <c r="B811" s="25" t="s">
        <v>534</v>
      </c>
      <c r="C811" s="25" t="s">
        <v>665</v>
      </c>
      <c r="D811" s="62">
        <v>350</v>
      </c>
    </row>
    <row r="812" spans="1:4" ht="31.5" x14ac:dyDescent="0.25">
      <c r="A812" s="15" t="s">
        <v>535</v>
      </c>
      <c r="B812" s="16" t="s">
        <v>225</v>
      </c>
      <c r="C812" s="17"/>
      <c r="D812" s="18">
        <f>D813+D817+D821</f>
        <v>5670</v>
      </c>
    </row>
    <row r="813" spans="1:4" ht="15.75" x14ac:dyDescent="0.25">
      <c r="A813" s="68" t="s">
        <v>242</v>
      </c>
      <c r="B813" s="35" t="s">
        <v>536</v>
      </c>
      <c r="C813" s="35"/>
      <c r="D813" s="57">
        <f>D814</f>
        <v>4900</v>
      </c>
    </row>
    <row r="814" spans="1:4" ht="15.75" x14ac:dyDescent="0.25">
      <c r="A814" s="72" t="s">
        <v>13</v>
      </c>
      <c r="B814" s="25" t="s">
        <v>536</v>
      </c>
      <c r="C814" s="25" t="s">
        <v>14</v>
      </c>
      <c r="D814" s="62">
        <f>D815</f>
        <v>4900</v>
      </c>
    </row>
    <row r="815" spans="1:4" ht="31.5" x14ac:dyDescent="0.25">
      <c r="A815" s="169" t="s">
        <v>411</v>
      </c>
      <c r="B815" s="25" t="s">
        <v>536</v>
      </c>
      <c r="C815" s="25" t="s">
        <v>12</v>
      </c>
      <c r="D815" s="62">
        <f>D816</f>
        <v>4900</v>
      </c>
    </row>
    <row r="816" spans="1:4" ht="31.5" x14ac:dyDescent="0.25">
      <c r="A816" s="169" t="s">
        <v>668</v>
      </c>
      <c r="B816" s="25" t="s">
        <v>536</v>
      </c>
      <c r="C816" s="25" t="s">
        <v>666</v>
      </c>
      <c r="D816" s="62">
        <v>4900</v>
      </c>
    </row>
    <row r="817" spans="1:4" ht="31.5" x14ac:dyDescent="0.25">
      <c r="A817" s="23" t="s">
        <v>167</v>
      </c>
      <c r="B817" s="35" t="s">
        <v>226</v>
      </c>
      <c r="C817" s="35"/>
      <c r="D817" s="57">
        <f>D818</f>
        <v>120</v>
      </c>
    </row>
    <row r="818" spans="1:4" ht="31.5" x14ac:dyDescent="0.25">
      <c r="A818" s="54" t="s">
        <v>18</v>
      </c>
      <c r="B818" s="25" t="s">
        <v>226</v>
      </c>
      <c r="C818" s="25" t="s">
        <v>20</v>
      </c>
      <c r="D818" s="62">
        <f>D819</f>
        <v>120</v>
      </c>
    </row>
    <row r="819" spans="1:4" ht="31.5" x14ac:dyDescent="0.25">
      <c r="A819" s="54" t="s">
        <v>28</v>
      </c>
      <c r="B819" s="25" t="s">
        <v>226</v>
      </c>
      <c r="C819" s="25" t="s">
        <v>0</v>
      </c>
      <c r="D819" s="62">
        <f>D820</f>
        <v>120</v>
      </c>
    </row>
    <row r="820" spans="1:4" ht="31.5" x14ac:dyDescent="0.25">
      <c r="A820" s="34" t="s">
        <v>667</v>
      </c>
      <c r="B820" s="25" t="s">
        <v>226</v>
      </c>
      <c r="C820" s="25" t="s">
        <v>665</v>
      </c>
      <c r="D820" s="62">
        <v>120</v>
      </c>
    </row>
    <row r="821" spans="1:4" ht="31.5" x14ac:dyDescent="0.25">
      <c r="A821" s="23" t="s">
        <v>537</v>
      </c>
      <c r="B821" s="35" t="s">
        <v>227</v>
      </c>
      <c r="C821" s="35"/>
      <c r="D821" s="57">
        <f>D822</f>
        <v>650</v>
      </c>
    </row>
    <row r="822" spans="1:4" ht="31.5" x14ac:dyDescent="0.25">
      <c r="A822" s="54" t="s">
        <v>18</v>
      </c>
      <c r="B822" s="25" t="s">
        <v>227</v>
      </c>
      <c r="C822" s="25" t="s">
        <v>20</v>
      </c>
      <c r="D822" s="62">
        <f>D823</f>
        <v>650</v>
      </c>
    </row>
    <row r="823" spans="1:4" ht="31.5" x14ac:dyDescent="0.25">
      <c r="A823" s="54" t="s">
        <v>28</v>
      </c>
      <c r="B823" s="25" t="s">
        <v>227</v>
      </c>
      <c r="C823" s="25" t="s">
        <v>0</v>
      </c>
      <c r="D823" s="62">
        <f>D824</f>
        <v>650</v>
      </c>
    </row>
    <row r="824" spans="1:4" ht="31.5" x14ac:dyDescent="0.25">
      <c r="A824" s="34" t="s">
        <v>667</v>
      </c>
      <c r="B824" s="25" t="s">
        <v>227</v>
      </c>
      <c r="C824" s="25" t="s">
        <v>665</v>
      </c>
      <c r="D824" s="62">
        <v>650</v>
      </c>
    </row>
    <row r="825" spans="1:4" ht="37.5" x14ac:dyDescent="0.3">
      <c r="A825" s="124" t="s">
        <v>660</v>
      </c>
      <c r="B825" s="113" t="s">
        <v>170</v>
      </c>
      <c r="C825" s="118"/>
      <c r="D825" s="116">
        <f>D826+D844</f>
        <v>39801</v>
      </c>
    </row>
    <row r="826" spans="1:4" ht="31.5" x14ac:dyDescent="0.25">
      <c r="A826" s="15" t="s">
        <v>213</v>
      </c>
      <c r="B826" s="16" t="s">
        <v>171</v>
      </c>
      <c r="C826" s="17"/>
      <c r="D826" s="18">
        <f>D827+D833+D840</f>
        <v>19800</v>
      </c>
    </row>
    <row r="827" spans="1:4" s="92" customFormat="1" ht="31.5" x14ac:dyDescent="0.25">
      <c r="A827" s="67" t="s">
        <v>172</v>
      </c>
      <c r="B827" s="44" t="s">
        <v>173</v>
      </c>
      <c r="C827" s="44"/>
      <c r="D827" s="90">
        <f>D828</f>
        <v>3000</v>
      </c>
    </row>
    <row r="828" spans="1:4" s="92" customFormat="1" ht="31.5" x14ac:dyDescent="0.25">
      <c r="A828" s="168" t="s">
        <v>18</v>
      </c>
      <c r="B828" s="25" t="s">
        <v>173</v>
      </c>
      <c r="C828" s="25" t="s">
        <v>20</v>
      </c>
      <c r="D828" s="62">
        <f>D829+D831</f>
        <v>3000</v>
      </c>
    </row>
    <row r="829" spans="1:4" ht="15.75" x14ac:dyDescent="0.25">
      <c r="A829" s="168" t="s">
        <v>25</v>
      </c>
      <c r="B829" s="25" t="s">
        <v>173</v>
      </c>
      <c r="C829" s="25" t="s">
        <v>26</v>
      </c>
      <c r="D829" s="62">
        <f>D830</f>
        <v>2480</v>
      </c>
    </row>
    <row r="830" spans="1:4" ht="15.75" x14ac:dyDescent="0.25">
      <c r="A830" s="46" t="s">
        <v>87</v>
      </c>
      <c r="B830" s="25" t="s">
        <v>173</v>
      </c>
      <c r="C830" s="25" t="s">
        <v>88</v>
      </c>
      <c r="D830" s="62">
        <v>2480</v>
      </c>
    </row>
    <row r="831" spans="1:4" ht="15.75" x14ac:dyDescent="0.25">
      <c r="A831" s="46" t="s">
        <v>19</v>
      </c>
      <c r="B831" s="25" t="s">
        <v>173</v>
      </c>
      <c r="C831" s="25" t="s">
        <v>21</v>
      </c>
      <c r="D831" s="62">
        <f>D832</f>
        <v>520</v>
      </c>
    </row>
    <row r="832" spans="1:4" ht="15.75" x14ac:dyDescent="0.25">
      <c r="A832" s="46" t="s">
        <v>89</v>
      </c>
      <c r="B832" s="25" t="s">
        <v>173</v>
      </c>
      <c r="C832" s="25" t="s">
        <v>90</v>
      </c>
      <c r="D832" s="62">
        <v>520</v>
      </c>
    </row>
    <row r="833" spans="1:4" ht="31.5" x14ac:dyDescent="0.25">
      <c r="A833" s="67" t="s">
        <v>175</v>
      </c>
      <c r="B833" s="44" t="s">
        <v>174</v>
      </c>
      <c r="C833" s="44"/>
      <c r="D833" s="90">
        <f>D834+D837</f>
        <v>4500</v>
      </c>
    </row>
    <row r="834" spans="1:4" ht="15.75" x14ac:dyDescent="0.25">
      <c r="A834" s="45" t="s">
        <v>22</v>
      </c>
      <c r="B834" s="25" t="s">
        <v>174</v>
      </c>
      <c r="C834" s="25" t="s">
        <v>15</v>
      </c>
      <c r="D834" s="62">
        <f>D835</f>
        <v>20</v>
      </c>
    </row>
    <row r="835" spans="1:4" ht="15.75" x14ac:dyDescent="0.25">
      <c r="A835" s="45" t="s">
        <v>17</v>
      </c>
      <c r="B835" s="25" t="s">
        <v>174</v>
      </c>
      <c r="C835" s="25" t="s">
        <v>16</v>
      </c>
      <c r="D835" s="62">
        <f>D836</f>
        <v>20</v>
      </c>
    </row>
    <row r="836" spans="1:4" ht="31.5" x14ac:dyDescent="0.25">
      <c r="A836" s="72" t="s">
        <v>107</v>
      </c>
      <c r="B836" s="25" t="s">
        <v>174</v>
      </c>
      <c r="C836" s="29" t="s">
        <v>82</v>
      </c>
      <c r="D836" s="62">
        <v>20</v>
      </c>
    </row>
    <row r="837" spans="1:4" ht="31.5" x14ac:dyDescent="0.25">
      <c r="A837" s="168" t="s">
        <v>18</v>
      </c>
      <c r="B837" s="25" t="s">
        <v>174</v>
      </c>
      <c r="C837" s="25" t="s">
        <v>20</v>
      </c>
      <c r="D837" s="62">
        <f>D838</f>
        <v>4480</v>
      </c>
    </row>
    <row r="838" spans="1:4" ht="15.75" x14ac:dyDescent="0.25">
      <c r="A838" s="168" t="s">
        <v>25</v>
      </c>
      <c r="B838" s="25" t="s">
        <v>174</v>
      </c>
      <c r="C838" s="25" t="s">
        <v>26</v>
      </c>
      <c r="D838" s="62">
        <f>D839</f>
        <v>4480</v>
      </c>
    </row>
    <row r="839" spans="1:4" ht="15.75" x14ac:dyDescent="0.25">
      <c r="A839" s="46" t="s">
        <v>87</v>
      </c>
      <c r="B839" s="25" t="s">
        <v>174</v>
      </c>
      <c r="C839" s="25" t="s">
        <v>88</v>
      </c>
      <c r="D839" s="62">
        <v>4480</v>
      </c>
    </row>
    <row r="840" spans="1:4" ht="15.75" x14ac:dyDescent="0.25">
      <c r="A840" s="67" t="s">
        <v>426</v>
      </c>
      <c r="B840" s="44" t="s">
        <v>425</v>
      </c>
      <c r="C840" s="89"/>
      <c r="D840" s="90">
        <f>D841</f>
        <v>12300</v>
      </c>
    </row>
    <row r="841" spans="1:4" ht="31.5" x14ac:dyDescent="0.25">
      <c r="A841" s="168" t="s">
        <v>18</v>
      </c>
      <c r="B841" s="25" t="s">
        <v>425</v>
      </c>
      <c r="C841" s="25" t="s">
        <v>20</v>
      </c>
      <c r="D841" s="57">
        <f>D842</f>
        <v>12300</v>
      </c>
    </row>
    <row r="842" spans="1:4" ht="15.75" x14ac:dyDescent="0.25">
      <c r="A842" s="168" t="s">
        <v>25</v>
      </c>
      <c r="B842" s="25" t="s">
        <v>425</v>
      </c>
      <c r="C842" s="25" t="s">
        <v>26</v>
      </c>
      <c r="D842" s="62">
        <f>D843</f>
        <v>12300</v>
      </c>
    </row>
    <row r="843" spans="1:4" ht="15.75" x14ac:dyDescent="0.25">
      <c r="A843" s="46" t="s">
        <v>87</v>
      </c>
      <c r="B843" s="25" t="s">
        <v>425</v>
      </c>
      <c r="C843" s="25" t="s">
        <v>88</v>
      </c>
      <c r="D843" s="62">
        <v>12300</v>
      </c>
    </row>
    <row r="844" spans="1:4" ht="33.75" customHeight="1" x14ac:dyDescent="0.25">
      <c r="A844" s="76" t="s">
        <v>767</v>
      </c>
      <c r="B844" s="89" t="s">
        <v>769</v>
      </c>
      <c r="C844" s="89"/>
      <c r="D844" s="98">
        <f>D845+D849</f>
        <v>20001</v>
      </c>
    </row>
    <row r="845" spans="1:4" ht="33.75" customHeight="1" x14ac:dyDescent="0.25">
      <c r="A845" s="68" t="s">
        <v>778</v>
      </c>
      <c r="B845" s="35" t="s">
        <v>779</v>
      </c>
      <c r="C845" s="89"/>
      <c r="D845" s="57">
        <f>D846</f>
        <v>20001</v>
      </c>
    </row>
    <row r="846" spans="1:4" ht="33.75" customHeight="1" x14ac:dyDescent="0.25">
      <c r="A846" s="27" t="s">
        <v>22</v>
      </c>
      <c r="B846" s="25" t="s">
        <v>779</v>
      </c>
      <c r="C846" s="125">
        <v>200</v>
      </c>
      <c r="D846" s="62">
        <f>D847</f>
        <v>20001</v>
      </c>
    </row>
    <row r="847" spans="1:4" ht="33.75" customHeight="1" x14ac:dyDescent="0.25">
      <c r="A847" s="27" t="s">
        <v>17</v>
      </c>
      <c r="B847" s="25" t="s">
        <v>779</v>
      </c>
      <c r="C847" s="125">
        <v>240</v>
      </c>
      <c r="D847" s="62">
        <f>D848</f>
        <v>20001</v>
      </c>
    </row>
    <row r="848" spans="1:4" ht="33.75" customHeight="1" x14ac:dyDescent="0.25">
      <c r="A848" s="31" t="s">
        <v>81</v>
      </c>
      <c r="B848" s="25" t="s">
        <v>779</v>
      </c>
      <c r="C848" s="125">
        <v>244</v>
      </c>
      <c r="D848" s="62">
        <v>20001</v>
      </c>
    </row>
    <row r="849" spans="1:4" ht="31.5" x14ac:dyDescent="0.25">
      <c r="A849" s="68" t="s">
        <v>768</v>
      </c>
      <c r="B849" s="35" t="s">
        <v>770</v>
      </c>
      <c r="C849" s="89"/>
      <c r="D849" s="57">
        <f>D850</f>
        <v>0</v>
      </c>
    </row>
    <row r="850" spans="1:4" ht="15.75" x14ac:dyDescent="0.25">
      <c r="A850" s="27" t="s">
        <v>22</v>
      </c>
      <c r="B850" s="25" t="s">
        <v>770</v>
      </c>
      <c r="C850" s="125">
        <v>200</v>
      </c>
      <c r="D850" s="62">
        <f>D851</f>
        <v>0</v>
      </c>
    </row>
    <row r="851" spans="1:4" ht="15.75" x14ac:dyDescent="0.25">
      <c r="A851" s="27" t="s">
        <v>17</v>
      </c>
      <c r="B851" s="25" t="s">
        <v>770</v>
      </c>
      <c r="C851" s="125">
        <v>240</v>
      </c>
      <c r="D851" s="62">
        <f>D852</f>
        <v>0</v>
      </c>
    </row>
    <row r="852" spans="1:4" ht="31.5" x14ac:dyDescent="0.25">
      <c r="A852" s="31" t="s">
        <v>81</v>
      </c>
      <c r="B852" s="25" t="s">
        <v>770</v>
      </c>
      <c r="C852" s="125">
        <v>244</v>
      </c>
      <c r="D852" s="62">
        <v>0</v>
      </c>
    </row>
    <row r="853" spans="1:4" ht="37.5" x14ac:dyDescent="0.3">
      <c r="A853" s="126" t="s">
        <v>480</v>
      </c>
      <c r="B853" s="113" t="s">
        <v>214</v>
      </c>
      <c r="C853" s="118"/>
      <c r="D853" s="116">
        <f>D854+D866+D881</f>
        <v>529002.4</v>
      </c>
    </row>
    <row r="854" spans="1:4" ht="15.75" x14ac:dyDescent="0.25">
      <c r="A854" s="15" t="s">
        <v>91</v>
      </c>
      <c r="B854" s="16" t="s">
        <v>176</v>
      </c>
      <c r="C854" s="17"/>
      <c r="D854" s="18">
        <f>D855</f>
        <v>4548</v>
      </c>
    </row>
    <row r="855" spans="1:4" ht="31.5" x14ac:dyDescent="0.25">
      <c r="A855" s="15" t="s">
        <v>538</v>
      </c>
      <c r="B855" s="16" t="s">
        <v>484</v>
      </c>
      <c r="C855" s="17"/>
      <c r="D855" s="18">
        <f>D856+D860</f>
        <v>4548</v>
      </c>
    </row>
    <row r="856" spans="1:4" ht="15.75" x14ac:dyDescent="0.25">
      <c r="A856" s="47" t="s">
        <v>483</v>
      </c>
      <c r="B856" s="35" t="s">
        <v>485</v>
      </c>
      <c r="C856" s="25"/>
      <c r="D856" s="57">
        <f>D857</f>
        <v>420</v>
      </c>
    </row>
    <row r="857" spans="1:4" ht="15.75" x14ac:dyDescent="0.25">
      <c r="A857" s="27" t="s">
        <v>22</v>
      </c>
      <c r="B857" s="25" t="s">
        <v>485</v>
      </c>
      <c r="C857" s="25" t="s">
        <v>15</v>
      </c>
      <c r="D857" s="62">
        <f>D858</f>
        <v>420</v>
      </c>
    </row>
    <row r="858" spans="1:4" ht="15.75" x14ac:dyDescent="0.25">
      <c r="A858" s="27" t="s">
        <v>17</v>
      </c>
      <c r="B858" s="25" t="s">
        <v>485</v>
      </c>
      <c r="C858" s="25" t="s">
        <v>16</v>
      </c>
      <c r="D858" s="62">
        <f>D859</f>
        <v>420</v>
      </c>
    </row>
    <row r="859" spans="1:4" ht="31.5" x14ac:dyDescent="0.25">
      <c r="A859" s="31" t="s">
        <v>81</v>
      </c>
      <c r="B859" s="25" t="s">
        <v>485</v>
      </c>
      <c r="C859" s="25" t="s">
        <v>82</v>
      </c>
      <c r="D859" s="62">
        <v>420</v>
      </c>
    </row>
    <row r="860" spans="1:4" ht="47.25" x14ac:dyDescent="0.25">
      <c r="A860" s="47" t="s">
        <v>3</v>
      </c>
      <c r="B860" s="25" t="s">
        <v>486</v>
      </c>
      <c r="C860" s="35"/>
      <c r="D860" s="57">
        <f>D861</f>
        <v>4128</v>
      </c>
    </row>
    <row r="861" spans="1:4" ht="47.25" x14ac:dyDescent="0.25">
      <c r="A861" s="27" t="s">
        <v>30</v>
      </c>
      <c r="B861" s="25" t="s">
        <v>486</v>
      </c>
      <c r="C861" s="25" t="s">
        <v>31</v>
      </c>
      <c r="D861" s="62">
        <f>D862</f>
        <v>4128</v>
      </c>
    </row>
    <row r="862" spans="1:4" ht="15.75" x14ac:dyDescent="0.25">
      <c r="A862" s="27" t="s">
        <v>8</v>
      </c>
      <c r="B862" s="25" t="s">
        <v>486</v>
      </c>
      <c r="C862" s="25" t="s">
        <v>66</v>
      </c>
      <c r="D862" s="62">
        <f>D863+D864+D865</f>
        <v>4128</v>
      </c>
    </row>
    <row r="863" spans="1:4" ht="31.5" x14ac:dyDescent="0.25">
      <c r="A863" s="31" t="s">
        <v>77</v>
      </c>
      <c r="B863" s="25" t="s">
        <v>486</v>
      </c>
      <c r="C863" s="25" t="s">
        <v>78</v>
      </c>
      <c r="D863" s="62">
        <v>2599</v>
      </c>
    </row>
    <row r="864" spans="1:4" ht="31.5" x14ac:dyDescent="0.25">
      <c r="A864" s="80" t="s">
        <v>79</v>
      </c>
      <c r="B864" s="25" t="s">
        <v>486</v>
      </c>
      <c r="C864" s="25" t="s">
        <v>80</v>
      </c>
      <c r="D864" s="62">
        <v>744</v>
      </c>
    </row>
    <row r="865" spans="1:4" ht="31.5" x14ac:dyDescent="0.25">
      <c r="A865" s="31" t="s">
        <v>183</v>
      </c>
      <c r="B865" s="25" t="s">
        <v>486</v>
      </c>
      <c r="C865" s="25" t="s">
        <v>182</v>
      </c>
      <c r="D865" s="62">
        <v>785</v>
      </c>
    </row>
    <row r="866" spans="1:4" ht="31.5" x14ac:dyDescent="0.25">
      <c r="A866" s="15" t="s">
        <v>166</v>
      </c>
      <c r="B866" s="16" t="s">
        <v>231</v>
      </c>
      <c r="C866" s="17"/>
      <c r="D866" s="18">
        <f>D868</f>
        <v>23396</v>
      </c>
    </row>
    <row r="867" spans="1:4" ht="31.5" x14ac:dyDescent="0.25">
      <c r="A867" s="15" t="s">
        <v>232</v>
      </c>
      <c r="B867" s="16" t="s">
        <v>487</v>
      </c>
      <c r="C867" s="17"/>
      <c r="D867" s="18">
        <f>D868</f>
        <v>23396</v>
      </c>
    </row>
    <row r="868" spans="1:4" ht="15.75" x14ac:dyDescent="0.25">
      <c r="A868" s="23" t="s">
        <v>168</v>
      </c>
      <c r="B868" s="35" t="s">
        <v>488</v>
      </c>
      <c r="C868" s="35"/>
      <c r="D868" s="57">
        <f>D869+D874+D878</f>
        <v>23396</v>
      </c>
    </row>
    <row r="869" spans="1:4" ht="47.25" x14ac:dyDescent="0.25">
      <c r="A869" s="27" t="s">
        <v>30</v>
      </c>
      <c r="B869" s="25" t="s">
        <v>488</v>
      </c>
      <c r="C869" s="25" t="s">
        <v>31</v>
      </c>
      <c r="D869" s="62">
        <f>D870</f>
        <v>20423</v>
      </c>
    </row>
    <row r="870" spans="1:4" ht="15.75" x14ac:dyDescent="0.25">
      <c r="A870" s="27" t="s">
        <v>33</v>
      </c>
      <c r="B870" s="25" t="s">
        <v>488</v>
      </c>
      <c r="C870" s="25" t="s">
        <v>32</v>
      </c>
      <c r="D870" s="62">
        <f>D871+D872+D873</f>
        <v>20423</v>
      </c>
    </row>
    <row r="871" spans="1:4" ht="15.75" x14ac:dyDescent="0.25">
      <c r="A871" s="31" t="s">
        <v>307</v>
      </c>
      <c r="B871" s="25" t="s">
        <v>488</v>
      </c>
      <c r="C871" s="25" t="s">
        <v>92</v>
      </c>
      <c r="D871" s="62">
        <f>12836+107</f>
        <v>12943</v>
      </c>
    </row>
    <row r="872" spans="1:4" ht="15.75" x14ac:dyDescent="0.25">
      <c r="A872" s="31" t="s">
        <v>94</v>
      </c>
      <c r="B872" s="25" t="s">
        <v>488</v>
      </c>
      <c r="C872" s="25" t="s">
        <v>93</v>
      </c>
      <c r="D872" s="62">
        <f>3001-314</f>
        <v>2687</v>
      </c>
    </row>
    <row r="873" spans="1:4" ht="31.5" x14ac:dyDescent="0.25">
      <c r="A873" s="31" t="s">
        <v>180</v>
      </c>
      <c r="B873" s="25" t="s">
        <v>488</v>
      </c>
      <c r="C873" s="25" t="s">
        <v>179</v>
      </c>
      <c r="D873" s="62">
        <f>4783+10</f>
        <v>4793</v>
      </c>
    </row>
    <row r="874" spans="1:4" ht="15.75" x14ac:dyDescent="0.25">
      <c r="A874" s="27" t="s">
        <v>22</v>
      </c>
      <c r="B874" s="25" t="s">
        <v>488</v>
      </c>
      <c r="C874" s="25" t="s">
        <v>15</v>
      </c>
      <c r="D874" s="62">
        <f>D875</f>
        <v>2973</v>
      </c>
    </row>
    <row r="875" spans="1:4" ht="15.75" x14ac:dyDescent="0.25">
      <c r="A875" s="27" t="s">
        <v>17</v>
      </c>
      <c r="B875" s="25" t="s">
        <v>488</v>
      </c>
      <c r="C875" s="25" t="s">
        <v>16</v>
      </c>
      <c r="D875" s="62">
        <f>D876+D877</f>
        <v>2973</v>
      </c>
    </row>
    <row r="876" spans="1:4" ht="15.75" x14ac:dyDescent="0.25">
      <c r="A876" s="168" t="s">
        <v>515</v>
      </c>
      <c r="B876" s="25" t="s">
        <v>488</v>
      </c>
      <c r="C876" s="25" t="s">
        <v>516</v>
      </c>
      <c r="D876" s="62">
        <v>1214</v>
      </c>
    </row>
    <row r="877" spans="1:4" ht="31.5" x14ac:dyDescent="0.25">
      <c r="A877" s="31" t="s">
        <v>81</v>
      </c>
      <c r="B877" s="25" t="s">
        <v>488</v>
      </c>
      <c r="C877" s="25" t="s">
        <v>82</v>
      </c>
      <c r="D877" s="62">
        <f>1749+10</f>
        <v>1759</v>
      </c>
    </row>
    <row r="878" spans="1:4" ht="15.75" x14ac:dyDescent="0.25">
      <c r="A878" s="168" t="s">
        <v>13</v>
      </c>
      <c r="B878" s="25" t="s">
        <v>488</v>
      </c>
      <c r="C878" s="25" t="s">
        <v>14</v>
      </c>
      <c r="D878" s="62">
        <f>D879</f>
        <v>0</v>
      </c>
    </row>
    <row r="879" spans="1:4" ht="15.75" x14ac:dyDescent="0.25">
      <c r="A879" s="31" t="s">
        <v>35</v>
      </c>
      <c r="B879" s="25" t="s">
        <v>488</v>
      </c>
      <c r="C879" s="25" t="s">
        <v>34</v>
      </c>
      <c r="D879" s="62">
        <f>D880</f>
        <v>0</v>
      </c>
    </row>
    <row r="880" spans="1:4" ht="15.75" x14ac:dyDescent="0.25">
      <c r="A880" s="31" t="s">
        <v>83</v>
      </c>
      <c r="B880" s="25" t="s">
        <v>488</v>
      </c>
      <c r="C880" s="25" t="s">
        <v>84</v>
      </c>
      <c r="D880" s="62">
        <v>0</v>
      </c>
    </row>
    <row r="881" spans="1:4" s="92" customFormat="1" ht="15.75" x14ac:dyDescent="0.25">
      <c r="A881" s="15" t="s">
        <v>489</v>
      </c>
      <c r="B881" s="16" t="s">
        <v>490</v>
      </c>
      <c r="C881" s="17"/>
      <c r="D881" s="18">
        <f>D882+D894+D899+D939</f>
        <v>501058.4</v>
      </c>
    </row>
    <row r="882" spans="1:4" ht="15.75" x14ac:dyDescent="0.25">
      <c r="A882" s="15" t="s">
        <v>491</v>
      </c>
      <c r="B882" s="16" t="s">
        <v>494</v>
      </c>
      <c r="C882" s="17"/>
      <c r="D882" s="18">
        <f>D883+D887</f>
        <v>13362</v>
      </c>
    </row>
    <row r="883" spans="1:4" ht="47.25" x14ac:dyDescent="0.25">
      <c r="A883" s="47" t="s">
        <v>492</v>
      </c>
      <c r="B883" s="24" t="s">
        <v>495</v>
      </c>
      <c r="C883" s="35"/>
      <c r="D883" s="57">
        <f>D884</f>
        <v>606</v>
      </c>
    </row>
    <row r="884" spans="1:4" ht="15.75" x14ac:dyDescent="0.25">
      <c r="A884" s="27" t="s">
        <v>22</v>
      </c>
      <c r="B884" s="28" t="s">
        <v>495</v>
      </c>
      <c r="C884" s="25" t="s">
        <v>15</v>
      </c>
      <c r="D884" s="62">
        <f>D885</f>
        <v>606</v>
      </c>
    </row>
    <row r="885" spans="1:4" ht="15.75" x14ac:dyDescent="0.25">
      <c r="A885" s="27" t="s">
        <v>17</v>
      </c>
      <c r="B885" s="28" t="s">
        <v>495</v>
      </c>
      <c r="C885" s="25" t="s">
        <v>16</v>
      </c>
      <c r="D885" s="62">
        <f>D886</f>
        <v>606</v>
      </c>
    </row>
    <row r="886" spans="1:4" ht="31.5" x14ac:dyDescent="0.25">
      <c r="A886" s="31" t="s">
        <v>81</v>
      </c>
      <c r="B886" s="28" t="s">
        <v>495</v>
      </c>
      <c r="C886" s="25" t="s">
        <v>82</v>
      </c>
      <c r="D886" s="62">
        <f>949-343</f>
        <v>606</v>
      </c>
    </row>
    <row r="887" spans="1:4" ht="15.75" x14ac:dyDescent="0.25">
      <c r="A887" s="47" t="s">
        <v>639</v>
      </c>
      <c r="B887" s="24" t="s">
        <v>497</v>
      </c>
      <c r="C887" s="25"/>
      <c r="D887" s="62">
        <f>D888+D891</f>
        <v>12756</v>
      </c>
    </row>
    <row r="888" spans="1:4" ht="15.75" x14ac:dyDescent="0.25">
      <c r="A888" s="27" t="s">
        <v>22</v>
      </c>
      <c r="B888" s="28" t="s">
        <v>497</v>
      </c>
      <c r="C888" s="25" t="s">
        <v>15</v>
      </c>
      <c r="D888" s="62">
        <f>D889</f>
        <v>65</v>
      </c>
    </row>
    <row r="889" spans="1:4" ht="15.75" x14ac:dyDescent="0.25">
      <c r="A889" s="27" t="s">
        <v>17</v>
      </c>
      <c r="B889" s="28" t="s">
        <v>497</v>
      </c>
      <c r="C889" s="25" t="s">
        <v>16</v>
      </c>
      <c r="D889" s="62">
        <f>D890</f>
        <v>65</v>
      </c>
    </row>
    <row r="890" spans="1:4" ht="31.5" x14ac:dyDescent="0.25">
      <c r="A890" s="31" t="s">
        <v>81</v>
      </c>
      <c r="B890" s="28" t="s">
        <v>497</v>
      </c>
      <c r="C890" s="25" t="s">
        <v>82</v>
      </c>
      <c r="D890" s="62">
        <f>45+20</f>
        <v>65</v>
      </c>
    </row>
    <row r="891" spans="1:4" ht="15.75" x14ac:dyDescent="0.25">
      <c r="A891" s="31" t="s">
        <v>23</v>
      </c>
      <c r="B891" s="28" t="s">
        <v>497</v>
      </c>
      <c r="C891" s="25" t="s">
        <v>24</v>
      </c>
      <c r="D891" s="62">
        <f>D892</f>
        <v>12691</v>
      </c>
    </row>
    <row r="892" spans="1:4" ht="15.75" x14ac:dyDescent="0.25">
      <c r="A892" s="127" t="s">
        <v>134</v>
      </c>
      <c r="B892" s="28" t="s">
        <v>497</v>
      </c>
      <c r="C892" s="25" t="s">
        <v>161</v>
      </c>
      <c r="D892" s="62">
        <f>D893</f>
        <v>12691</v>
      </c>
    </row>
    <row r="893" spans="1:4" ht="31.5" x14ac:dyDescent="0.25">
      <c r="A893" s="127" t="s">
        <v>145</v>
      </c>
      <c r="B893" s="28" t="s">
        <v>497</v>
      </c>
      <c r="C893" s="25" t="s">
        <v>162</v>
      </c>
      <c r="D893" s="62">
        <f>9386+3305</f>
        <v>12691</v>
      </c>
    </row>
    <row r="894" spans="1:4" ht="15.75" x14ac:dyDescent="0.25">
      <c r="A894" s="15" t="s">
        <v>181</v>
      </c>
      <c r="B894" s="16" t="s">
        <v>493</v>
      </c>
      <c r="C894" s="17"/>
      <c r="D894" s="18">
        <f>D895</f>
        <v>1167</v>
      </c>
    </row>
    <row r="895" spans="1:4" ht="15.75" x14ac:dyDescent="0.25">
      <c r="A895" s="47" t="s">
        <v>496</v>
      </c>
      <c r="B895" s="24" t="s">
        <v>498</v>
      </c>
      <c r="C895" s="35"/>
      <c r="D895" s="57">
        <f>D896</f>
        <v>1167</v>
      </c>
    </row>
    <row r="896" spans="1:4" ht="15.75" x14ac:dyDescent="0.25">
      <c r="A896" s="27" t="s">
        <v>22</v>
      </c>
      <c r="B896" s="28" t="s">
        <v>498</v>
      </c>
      <c r="C896" s="25" t="s">
        <v>15</v>
      </c>
      <c r="D896" s="62">
        <f>D897</f>
        <v>1167</v>
      </c>
    </row>
    <row r="897" spans="1:4" ht="15.75" x14ac:dyDescent="0.25">
      <c r="A897" s="27" t="s">
        <v>17</v>
      </c>
      <c r="B897" s="28" t="s">
        <v>498</v>
      </c>
      <c r="C897" s="25" t="s">
        <v>16</v>
      </c>
      <c r="D897" s="62">
        <f>D898</f>
        <v>1167</v>
      </c>
    </row>
    <row r="898" spans="1:4" ht="31.5" x14ac:dyDescent="0.25">
      <c r="A898" s="31" t="s">
        <v>81</v>
      </c>
      <c r="B898" s="28" t="s">
        <v>498</v>
      </c>
      <c r="C898" s="25" t="s">
        <v>82</v>
      </c>
      <c r="D898" s="62">
        <f>1280-113</f>
        <v>1167</v>
      </c>
    </row>
    <row r="899" spans="1:4" ht="15.75" x14ac:dyDescent="0.25">
      <c r="A899" s="128" t="s">
        <v>506</v>
      </c>
      <c r="B899" s="16" t="s">
        <v>500</v>
      </c>
      <c r="C899" s="44"/>
      <c r="D899" s="98">
        <f>D900+D905+D920+D926+D932</f>
        <v>338998</v>
      </c>
    </row>
    <row r="900" spans="1:4" ht="15.75" x14ac:dyDescent="0.25">
      <c r="A900" s="47" t="s">
        <v>49</v>
      </c>
      <c r="B900" s="24" t="s">
        <v>501</v>
      </c>
      <c r="C900" s="35"/>
      <c r="D900" s="57">
        <f>D901</f>
        <v>3827</v>
      </c>
    </row>
    <row r="901" spans="1:4" ht="47.25" x14ac:dyDescent="0.25">
      <c r="A901" s="80" t="s">
        <v>39</v>
      </c>
      <c r="B901" s="28" t="s">
        <v>501</v>
      </c>
      <c r="C901" s="25">
        <v>100</v>
      </c>
      <c r="D901" s="62">
        <f>D902</f>
        <v>3827</v>
      </c>
    </row>
    <row r="902" spans="1:4" ht="15.75" x14ac:dyDescent="0.25">
      <c r="A902" s="80" t="s">
        <v>8</v>
      </c>
      <c r="B902" s="28" t="s">
        <v>501</v>
      </c>
      <c r="C902" s="25">
        <v>120</v>
      </c>
      <c r="D902" s="62">
        <f>D903+D904</f>
        <v>3827</v>
      </c>
    </row>
    <row r="903" spans="1:4" ht="15.75" x14ac:dyDescent="0.25">
      <c r="A903" s="80" t="s">
        <v>308</v>
      </c>
      <c r="B903" s="28" t="s">
        <v>501</v>
      </c>
      <c r="C903" s="25" t="s">
        <v>78</v>
      </c>
      <c r="D903" s="62">
        <f>2979+100</f>
        <v>3079</v>
      </c>
    </row>
    <row r="904" spans="1:4" ht="31.5" x14ac:dyDescent="0.25">
      <c r="A904" s="31" t="s">
        <v>183</v>
      </c>
      <c r="B904" s="28" t="s">
        <v>501</v>
      </c>
      <c r="C904" s="25" t="s">
        <v>182</v>
      </c>
      <c r="D904" s="62">
        <v>748</v>
      </c>
    </row>
    <row r="905" spans="1:4" ht="15.75" x14ac:dyDescent="0.25">
      <c r="A905" s="47" t="s">
        <v>507</v>
      </c>
      <c r="B905" s="24" t="s">
        <v>502</v>
      </c>
      <c r="C905" s="35"/>
      <c r="D905" s="57">
        <f>D906+D911+D915</f>
        <v>323659</v>
      </c>
    </row>
    <row r="906" spans="1:4" ht="47.25" x14ac:dyDescent="0.25">
      <c r="A906" s="80" t="s">
        <v>39</v>
      </c>
      <c r="B906" s="28" t="s">
        <v>502</v>
      </c>
      <c r="C906" s="25">
        <v>100</v>
      </c>
      <c r="D906" s="62">
        <f>D907</f>
        <v>276404</v>
      </c>
    </row>
    <row r="907" spans="1:4" ht="15.75" x14ac:dyDescent="0.25">
      <c r="A907" s="80" t="s">
        <v>8</v>
      </c>
      <c r="B907" s="28" t="s">
        <v>502</v>
      </c>
      <c r="C907" s="25">
        <v>120</v>
      </c>
      <c r="D907" s="62">
        <f>D908+D909+D910</f>
        <v>276404</v>
      </c>
    </row>
    <row r="908" spans="1:4" ht="15.75" x14ac:dyDescent="0.25">
      <c r="A908" s="80" t="s">
        <v>308</v>
      </c>
      <c r="B908" s="28" t="s">
        <v>502</v>
      </c>
      <c r="C908" s="25" t="s">
        <v>78</v>
      </c>
      <c r="D908" s="62">
        <v>170561</v>
      </c>
    </row>
    <row r="909" spans="1:4" ht="31.5" x14ac:dyDescent="0.25">
      <c r="A909" s="80" t="s">
        <v>79</v>
      </c>
      <c r="B909" s="28" t="s">
        <v>502</v>
      </c>
      <c r="C909" s="25" t="s">
        <v>80</v>
      </c>
      <c r="D909" s="62">
        <v>43591</v>
      </c>
    </row>
    <row r="910" spans="1:4" ht="31.5" x14ac:dyDescent="0.25">
      <c r="A910" s="31" t="s">
        <v>183</v>
      </c>
      <c r="B910" s="28" t="s">
        <v>502</v>
      </c>
      <c r="C910" s="25" t="s">
        <v>182</v>
      </c>
      <c r="D910" s="62">
        <v>62252</v>
      </c>
    </row>
    <row r="911" spans="1:4" ht="15.75" x14ac:dyDescent="0.25">
      <c r="A911" s="80" t="s">
        <v>22</v>
      </c>
      <c r="B911" s="28" t="s">
        <v>502</v>
      </c>
      <c r="C911" s="25">
        <v>200</v>
      </c>
      <c r="D911" s="62">
        <f>D912</f>
        <v>45641</v>
      </c>
    </row>
    <row r="912" spans="1:4" ht="15.75" x14ac:dyDescent="0.25">
      <c r="A912" s="80" t="s">
        <v>17</v>
      </c>
      <c r="B912" s="28" t="s">
        <v>502</v>
      </c>
      <c r="C912" s="25">
        <v>240</v>
      </c>
      <c r="D912" s="62">
        <f>D913+D914</f>
        <v>45641</v>
      </c>
    </row>
    <row r="913" spans="1:4" ht="15.75" x14ac:dyDescent="0.25">
      <c r="A913" s="168" t="s">
        <v>515</v>
      </c>
      <c r="B913" s="28" t="s">
        <v>502</v>
      </c>
      <c r="C913" s="25" t="s">
        <v>516</v>
      </c>
      <c r="D913" s="62">
        <f>844-60</f>
        <v>784</v>
      </c>
    </row>
    <row r="914" spans="1:4" ht="31.5" x14ac:dyDescent="0.25">
      <c r="A914" s="80" t="s">
        <v>81</v>
      </c>
      <c r="B914" s="28" t="s">
        <v>502</v>
      </c>
      <c r="C914" s="25" t="s">
        <v>82</v>
      </c>
      <c r="D914" s="62">
        <f>44957-100</f>
        <v>44857</v>
      </c>
    </row>
    <row r="915" spans="1:4" s="92" customFormat="1" ht="15.75" x14ac:dyDescent="0.25">
      <c r="A915" s="80" t="s">
        <v>13</v>
      </c>
      <c r="B915" s="28" t="s">
        <v>502</v>
      </c>
      <c r="C915" s="25">
        <v>800</v>
      </c>
      <c r="D915" s="62">
        <f>D916</f>
        <v>1614</v>
      </c>
    </row>
    <row r="916" spans="1:4" ht="15.75" x14ac:dyDescent="0.25">
      <c r="A916" s="31" t="s">
        <v>35</v>
      </c>
      <c r="B916" s="28" t="s">
        <v>502</v>
      </c>
      <c r="C916" s="25">
        <v>850</v>
      </c>
      <c r="D916" s="62">
        <f>D917+D918+D919</f>
        <v>1614</v>
      </c>
    </row>
    <row r="917" spans="1:4" ht="15.75" x14ac:dyDescent="0.25">
      <c r="A917" s="31" t="s">
        <v>83</v>
      </c>
      <c r="B917" s="28" t="s">
        <v>502</v>
      </c>
      <c r="C917" s="25" t="s">
        <v>84</v>
      </c>
      <c r="D917" s="62">
        <f>1475-9</f>
        <v>1466</v>
      </c>
    </row>
    <row r="918" spans="1:4" ht="15.75" x14ac:dyDescent="0.25">
      <c r="A918" s="31" t="s">
        <v>85</v>
      </c>
      <c r="B918" s="28" t="s">
        <v>502</v>
      </c>
      <c r="C918" s="25" t="s">
        <v>86</v>
      </c>
      <c r="D918" s="62">
        <f>149-2</f>
        <v>147</v>
      </c>
    </row>
    <row r="919" spans="1:4" ht="15.75" x14ac:dyDescent="0.25">
      <c r="A919" s="31" t="s">
        <v>429</v>
      </c>
      <c r="B919" s="28" t="s">
        <v>502</v>
      </c>
      <c r="C919" s="25" t="s">
        <v>428</v>
      </c>
      <c r="D919" s="62">
        <v>1</v>
      </c>
    </row>
    <row r="920" spans="1:4" ht="15.75" x14ac:dyDescent="0.25">
      <c r="A920" s="47" t="s">
        <v>163</v>
      </c>
      <c r="B920" s="79" t="s">
        <v>503</v>
      </c>
      <c r="C920" s="35"/>
      <c r="D920" s="57">
        <f>D921</f>
        <v>3291</v>
      </c>
    </row>
    <row r="921" spans="1:4" ht="47.25" x14ac:dyDescent="0.25">
      <c r="A921" s="169" t="s">
        <v>39</v>
      </c>
      <c r="B921" s="172" t="s">
        <v>503</v>
      </c>
      <c r="C921" s="25">
        <v>100</v>
      </c>
      <c r="D921" s="62">
        <f>D922</f>
        <v>3291</v>
      </c>
    </row>
    <row r="922" spans="1:4" ht="15.75" x14ac:dyDescent="0.25">
      <c r="A922" s="169" t="s">
        <v>8</v>
      </c>
      <c r="B922" s="172" t="s">
        <v>503</v>
      </c>
      <c r="C922" s="25">
        <v>120</v>
      </c>
      <c r="D922" s="62">
        <f>D923+D924+D925</f>
        <v>3291</v>
      </c>
    </row>
    <row r="923" spans="1:4" ht="15.75" x14ac:dyDescent="0.25">
      <c r="A923" s="31" t="s">
        <v>308</v>
      </c>
      <c r="B923" s="172" t="s">
        <v>503</v>
      </c>
      <c r="C923" s="25" t="s">
        <v>78</v>
      </c>
      <c r="D923" s="62">
        <v>2228</v>
      </c>
    </row>
    <row r="924" spans="1:4" ht="31.5" x14ac:dyDescent="0.25">
      <c r="A924" s="80" t="s">
        <v>79</v>
      </c>
      <c r="B924" s="172" t="s">
        <v>503</v>
      </c>
      <c r="C924" s="25" t="s">
        <v>80</v>
      </c>
      <c r="D924" s="62">
        <v>410</v>
      </c>
    </row>
    <row r="925" spans="1:4" ht="31.5" x14ac:dyDescent="0.25">
      <c r="A925" s="31" t="s">
        <v>183</v>
      </c>
      <c r="B925" s="172" t="s">
        <v>503</v>
      </c>
      <c r="C925" s="25" t="s">
        <v>182</v>
      </c>
      <c r="D925" s="62">
        <v>653</v>
      </c>
    </row>
    <row r="926" spans="1:4" ht="15.75" x14ac:dyDescent="0.25">
      <c r="A926" s="47" t="s">
        <v>746</v>
      </c>
      <c r="B926" s="79" t="s">
        <v>672</v>
      </c>
      <c r="C926" s="35"/>
      <c r="D926" s="57">
        <f>D927</f>
        <v>5730</v>
      </c>
    </row>
    <row r="927" spans="1:4" ht="47.25" x14ac:dyDescent="0.25">
      <c r="A927" s="169" t="s">
        <v>39</v>
      </c>
      <c r="B927" s="172" t="s">
        <v>672</v>
      </c>
      <c r="C927" s="25">
        <v>100</v>
      </c>
      <c r="D927" s="62">
        <f>D928</f>
        <v>5730</v>
      </c>
    </row>
    <row r="928" spans="1:4" ht="15.75" x14ac:dyDescent="0.25">
      <c r="A928" s="169" t="s">
        <v>8</v>
      </c>
      <c r="B928" s="172" t="s">
        <v>672</v>
      </c>
      <c r="C928" s="25">
        <v>120</v>
      </c>
      <c r="D928" s="62">
        <f>D929+D930+D931</f>
        <v>5730</v>
      </c>
    </row>
    <row r="929" spans="1:4" ht="15.75" x14ac:dyDescent="0.25">
      <c r="A929" s="31" t="s">
        <v>308</v>
      </c>
      <c r="B929" s="172" t="s">
        <v>672</v>
      </c>
      <c r="C929" s="25" t="s">
        <v>78</v>
      </c>
      <c r="D929" s="62">
        <v>4358</v>
      </c>
    </row>
    <row r="930" spans="1:4" ht="31.5" x14ac:dyDescent="0.25">
      <c r="A930" s="80" t="s">
        <v>79</v>
      </c>
      <c r="B930" s="172" t="s">
        <v>672</v>
      </c>
      <c r="C930" s="25" t="s">
        <v>80</v>
      </c>
      <c r="D930" s="62">
        <v>110</v>
      </c>
    </row>
    <row r="931" spans="1:4" ht="31.5" x14ac:dyDescent="0.25">
      <c r="A931" s="31" t="s">
        <v>183</v>
      </c>
      <c r="B931" s="172" t="s">
        <v>672</v>
      </c>
      <c r="C931" s="25" t="s">
        <v>182</v>
      </c>
      <c r="D931" s="62">
        <v>1262</v>
      </c>
    </row>
    <row r="932" spans="1:4" ht="15.75" x14ac:dyDescent="0.25">
      <c r="A932" s="47" t="s">
        <v>505</v>
      </c>
      <c r="B932" s="79" t="s">
        <v>504</v>
      </c>
      <c r="C932" s="35"/>
      <c r="D932" s="57">
        <f>D933+D936</f>
        <v>2491</v>
      </c>
    </row>
    <row r="933" spans="1:4" ht="15.75" x14ac:dyDescent="0.25">
      <c r="A933" s="80" t="s">
        <v>22</v>
      </c>
      <c r="B933" s="172" t="s">
        <v>504</v>
      </c>
      <c r="C933" s="25">
        <v>200</v>
      </c>
      <c r="D933" s="62">
        <f>D934</f>
        <v>2025</v>
      </c>
    </row>
    <row r="934" spans="1:4" ht="15.75" x14ac:dyDescent="0.25">
      <c r="A934" s="80" t="s">
        <v>17</v>
      </c>
      <c r="B934" s="172" t="s">
        <v>504</v>
      </c>
      <c r="C934" s="25">
        <v>240</v>
      </c>
      <c r="D934" s="62">
        <f>D935</f>
        <v>2025</v>
      </c>
    </row>
    <row r="935" spans="1:4" ht="31.5" x14ac:dyDescent="0.25">
      <c r="A935" s="80" t="s">
        <v>81</v>
      </c>
      <c r="B935" s="172" t="s">
        <v>504</v>
      </c>
      <c r="C935" s="25" t="s">
        <v>82</v>
      </c>
      <c r="D935" s="62">
        <f>1275+750</f>
        <v>2025</v>
      </c>
    </row>
    <row r="936" spans="1:4" ht="15.75" x14ac:dyDescent="0.25">
      <c r="A936" s="31" t="s">
        <v>13</v>
      </c>
      <c r="B936" s="172" t="s">
        <v>504</v>
      </c>
      <c r="C936" s="25">
        <v>800</v>
      </c>
      <c r="D936" s="62">
        <f>D937</f>
        <v>466</v>
      </c>
    </row>
    <row r="937" spans="1:4" ht="15.75" x14ac:dyDescent="0.25">
      <c r="A937" s="31" t="s">
        <v>35</v>
      </c>
      <c r="B937" s="172" t="s">
        <v>504</v>
      </c>
      <c r="C937" s="25">
        <v>850</v>
      </c>
      <c r="D937" s="62">
        <f>D938</f>
        <v>466</v>
      </c>
    </row>
    <row r="938" spans="1:4" ht="15.75" x14ac:dyDescent="0.25">
      <c r="A938" s="31" t="s">
        <v>429</v>
      </c>
      <c r="B938" s="172" t="s">
        <v>504</v>
      </c>
      <c r="C938" s="25" t="s">
        <v>428</v>
      </c>
      <c r="D938" s="62">
        <v>466</v>
      </c>
    </row>
    <row r="939" spans="1:4" ht="15.75" x14ac:dyDescent="0.25">
      <c r="A939" s="55" t="s">
        <v>789</v>
      </c>
      <c r="B939" s="172" t="s">
        <v>788</v>
      </c>
      <c r="C939" s="25"/>
      <c r="D939" s="62">
        <f>D940</f>
        <v>147531.4</v>
      </c>
    </row>
    <row r="940" spans="1:4" ht="15.75" x14ac:dyDescent="0.25">
      <c r="A940" s="55" t="s">
        <v>790</v>
      </c>
      <c r="B940" s="79" t="s">
        <v>787</v>
      </c>
      <c r="C940" s="35"/>
      <c r="D940" s="57">
        <f>D941</f>
        <v>147531.4</v>
      </c>
    </row>
    <row r="941" spans="1:4" ht="15.75" x14ac:dyDescent="0.25">
      <c r="A941" s="31" t="s">
        <v>695</v>
      </c>
      <c r="B941" s="172" t="s">
        <v>787</v>
      </c>
      <c r="C941" s="25" t="s">
        <v>697</v>
      </c>
      <c r="D941" s="62">
        <f>D942</f>
        <v>147531.4</v>
      </c>
    </row>
    <row r="942" spans="1:4" ht="15.75" x14ac:dyDescent="0.25">
      <c r="A942" s="75" t="s">
        <v>696</v>
      </c>
      <c r="B942" s="172" t="s">
        <v>787</v>
      </c>
      <c r="C942" s="25" t="s">
        <v>698</v>
      </c>
      <c r="D942" s="62">
        <v>147531.4</v>
      </c>
    </row>
    <row r="943" spans="1:4" ht="37.5" x14ac:dyDescent="0.3">
      <c r="A943" s="124" t="s">
        <v>599</v>
      </c>
      <c r="B943" s="113" t="s">
        <v>184</v>
      </c>
      <c r="C943" s="118"/>
      <c r="D943" s="116">
        <f>D944+D965+D1010</f>
        <v>319963</v>
      </c>
    </row>
    <row r="944" spans="1:4" ht="31.5" x14ac:dyDescent="0.25">
      <c r="A944" s="129" t="s">
        <v>186</v>
      </c>
      <c r="B944" s="130" t="s">
        <v>185</v>
      </c>
      <c r="C944" s="129"/>
      <c r="D944" s="98">
        <f>D945+D949+D953+D957</f>
        <v>68048</v>
      </c>
    </row>
    <row r="945" spans="1:4" ht="15.75" x14ac:dyDescent="0.25">
      <c r="A945" s="47" t="s">
        <v>201</v>
      </c>
      <c r="B945" s="35" t="s">
        <v>187</v>
      </c>
      <c r="C945" s="131"/>
      <c r="D945" s="57">
        <f>D946</f>
        <v>59306</v>
      </c>
    </row>
    <row r="946" spans="1:4" ht="15.75" x14ac:dyDescent="0.25">
      <c r="A946" s="27" t="s">
        <v>22</v>
      </c>
      <c r="B946" s="25" t="s">
        <v>187</v>
      </c>
      <c r="C946" s="125">
        <v>200</v>
      </c>
      <c r="D946" s="62">
        <f>D947</f>
        <v>59306</v>
      </c>
    </row>
    <row r="947" spans="1:4" ht="15.75" x14ac:dyDescent="0.25">
      <c r="A947" s="27" t="s">
        <v>17</v>
      </c>
      <c r="B947" s="25" t="s">
        <v>187</v>
      </c>
      <c r="C947" s="125">
        <v>240</v>
      </c>
      <c r="D947" s="62">
        <f>D948</f>
        <v>59306</v>
      </c>
    </row>
    <row r="948" spans="1:4" ht="31.5" x14ac:dyDescent="0.25">
      <c r="A948" s="31" t="s">
        <v>81</v>
      </c>
      <c r="B948" s="25" t="s">
        <v>187</v>
      </c>
      <c r="C948" s="125">
        <v>244</v>
      </c>
      <c r="D948" s="62">
        <f>35853+26832-3379</f>
        <v>59306</v>
      </c>
    </row>
    <row r="949" spans="1:4" ht="31.5" x14ac:dyDescent="0.25">
      <c r="A949" s="47" t="s">
        <v>205</v>
      </c>
      <c r="B949" s="35" t="s">
        <v>202</v>
      </c>
      <c r="C949" s="131"/>
      <c r="D949" s="57">
        <f>D950</f>
        <v>5312</v>
      </c>
    </row>
    <row r="950" spans="1:4" ht="15.75" x14ac:dyDescent="0.25">
      <c r="A950" s="27" t="s">
        <v>22</v>
      </c>
      <c r="B950" s="25" t="s">
        <v>202</v>
      </c>
      <c r="C950" s="125">
        <v>200</v>
      </c>
      <c r="D950" s="62">
        <f>D951</f>
        <v>5312</v>
      </c>
    </row>
    <row r="951" spans="1:4" ht="15.75" x14ac:dyDescent="0.25">
      <c r="A951" s="27" t="s">
        <v>17</v>
      </c>
      <c r="B951" s="25" t="s">
        <v>202</v>
      </c>
      <c r="C951" s="125">
        <v>240</v>
      </c>
      <c r="D951" s="62">
        <f>D952</f>
        <v>5312</v>
      </c>
    </row>
    <row r="952" spans="1:4" ht="31.5" x14ac:dyDescent="0.25">
      <c r="A952" s="31" t="s">
        <v>81</v>
      </c>
      <c r="B952" s="25" t="s">
        <v>202</v>
      </c>
      <c r="C952" s="125">
        <v>244</v>
      </c>
      <c r="D952" s="62">
        <f>4000+2370-1058</f>
        <v>5312</v>
      </c>
    </row>
    <row r="953" spans="1:4" ht="31.5" x14ac:dyDescent="0.25">
      <c r="A953" s="47" t="s">
        <v>206</v>
      </c>
      <c r="B953" s="35" t="s">
        <v>203</v>
      </c>
      <c r="C953" s="131"/>
      <c r="D953" s="57">
        <f>D954</f>
        <v>1300</v>
      </c>
    </row>
    <row r="954" spans="1:4" ht="15.75" x14ac:dyDescent="0.25">
      <c r="A954" s="27" t="s">
        <v>22</v>
      </c>
      <c r="B954" s="25" t="s">
        <v>203</v>
      </c>
      <c r="C954" s="125">
        <v>200</v>
      </c>
      <c r="D954" s="62">
        <f>D955</f>
        <v>1300</v>
      </c>
    </row>
    <row r="955" spans="1:4" ht="15.75" x14ac:dyDescent="0.25">
      <c r="A955" s="27" t="s">
        <v>17</v>
      </c>
      <c r="B955" s="25" t="s">
        <v>203</v>
      </c>
      <c r="C955" s="125">
        <v>240</v>
      </c>
      <c r="D955" s="62">
        <f>D956</f>
        <v>1300</v>
      </c>
    </row>
    <row r="956" spans="1:4" ht="31.5" x14ac:dyDescent="0.25">
      <c r="A956" s="31" t="s">
        <v>81</v>
      </c>
      <c r="B956" s="25" t="s">
        <v>203</v>
      </c>
      <c r="C956" s="125">
        <v>244</v>
      </c>
      <c r="D956" s="62">
        <f>800+500</f>
        <v>1300</v>
      </c>
    </row>
    <row r="957" spans="1:4" ht="31.5" x14ac:dyDescent="0.25">
      <c r="A957" s="47" t="s">
        <v>169</v>
      </c>
      <c r="B957" s="35" t="s">
        <v>204</v>
      </c>
      <c r="C957" s="131"/>
      <c r="D957" s="57">
        <f>D958+D962</f>
        <v>2130</v>
      </c>
    </row>
    <row r="958" spans="1:4" ht="47.25" x14ac:dyDescent="0.25">
      <c r="A958" s="27" t="s">
        <v>30</v>
      </c>
      <c r="B958" s="172" t="s">
        <v>204</v>
      </c>
      <c r="C958" s="25" t="s">
        <v>31</v>
      </c>
      <c r="D958" s="164">
        <f>D959</f>
        <v>578</v>
      </c>
    </row>
    <row r="959" spans="1:4" ht="15.75" x14ac:dyDescent="0.25">
      <c r="A959" s="27" t="s">
        <v>33</v>
      </c>
      <c r="B959" s="172" t="s">
        <v>204</v>
      </c>
      <c r="C959" s="25" t="s">
        <v>32</v>
      </c>
      <c r="D959" s="164">
        <f>SUM(D960:D961)</f>
        <v>578</v>
      </c>
    </row>
    <row r="960" spans="1:4" ht="15.75" x14ac:dyDescent="0.25">
      <c r="A960" s="31" t="s">
        <v>307</v>
      </c>
      <c r="B960" s="172" t="s">
        <v>204</v>
      </c>
      <c r="C960" s="25" t="s">
        <v>92</v>
      </c>
      <c r="D960" s="164">
        <v>444</v>
      </c>
    </row>
    <row r="961" spans="1:4" ht="31.5" x14ac:dyDescent="0.25">
      <c r="A961" s="31" t="s">
        <v>180</v>
      </c>
      <c r="B961" s="172" t="s">
        <v>204</v>
      </c>
      <c r="C961" s="25" t="s">
        <v>179</v>
      </c>
      <c r="D961" s="164">
        <v>134</v>
      </c>
    </row>
    <row r="962" spans="1:4" ht="15.75" x14ac:dyDescent="0.25">
      <c r="A962" s="27" t="s">
        <v>22</v>
      </c>
      <c r="B962" s="25" t="s">
        <v>204</v>
      </c>
      <c r="C962" s="125">
        <v>200</v>
      </c>
      <c r="D962" s="62">
        <f>D963</f>
        <v>1552</v>
      </c>
    </row>
    <row r="963" spans="1:4" ht="15.75" x14ac:dyDescent="0.25">
      <c r="A963" s="27" t="s">
        <v>17</v>
      </c>
      <c r="B963" s="25" t="s">
        <v>204</v>
      </c>
      <c r="C963" s="125">
        <v>240</v>
      </c>
      <c r="D963" s="62">
        <f>D964</f>
        <v>1552</v>
      </c>
    </row>
    <row r="964" spans="1:4" ht="31.5" x14ac:dyDescent="0.25">
      <c r="A964" s="31" t="s">
        <v>81</v>
      </c>
      <c r="B964" s="25" t="s">
        <v>204</v>
      </c>
      <c r="C964" s="125">
        <v>244</v>
      </c>
      <c r="D964" s="62">
        <f>2130-578</f>
        <v>1552</v>
      </c>
    </row>
    <row r="965" spans="1:4" ht="15.75" x14ac:dyDescent="0.25">
      <c r="A965" s="15" t="s">
        <v>189</v>
      </c>
      <c r="B965" s="89" t="s">
        <v>188</v>
      </c>
      <c r="C965" s="130"/>
      <c r="D965" s="98">
        <f>D966+D970+D974+D982+D990+D978+D986+D1006</f>
        <v>226236</v>
      </c>
    </row>
    <row r="966" spans="1:4" ht="15.75" x14ac:dyDescent="0.25">
      <c r="A966" s="36" t="s">
        <v>148</v>
      </c>
      <c r="B966" s="35" t="s">
        <v>190</v>
      </c>
      <c r="C966" s="131"/>
      <c r="D966" s="57">
        <f>D967</f>
        <v>54997</v>
      </c>
    </row>
    <row r="967" spans="1:4" ht="15.75" x14ac:dyDescent="0.25">
      <c r="A967" s="27" t="s">
        <v>22</v>
      </c>
      <c r="B967" s="25" t="s">
        <v>190</v>
      </c>
      <c r="C967" s="125">
        <v>200</v>
      </c>
      <c r="D967" s="62">
        <f>D968</f>
        <v>54997</v>
      </c>
    </row>
    <row r="968" spans="1:4" ht="15.75" x14ac:dyDescent="0.25">
      <c r="A968" s="27" t="s">
        <v>17</v>
      </c>
      <c r="B968" s="25" t="s">
        <v>190</v>
      </c>
      <c r="C968" s="125">
        <v>240</v>
      </c>
      <c r="D968" s="62">
        <f>D969</f>
        <v>54997</v>
      </c>
    </row>
    <row r="969" spans="1:4" ht="31.5" x14ac:dyDescent="0.25">
      <c r="A969" s="31" t="s">
        <v>81</v>
      </c>
      <c r="B969" s="25" t="s">
        <v>190</v>
      </c>
      <c r="C969" s="125">
        <v>244</v>
      </c>
      <c r="D969" s="33">
        <f>40275+748+3979+765+10100-1800+930</f>
        <v>54997</v>
      </c>
    </row>
    <row r="970" spans="1:4" ht="15.75" x14ac:dyDescent="0.25">
      <c r="A970" s="36" t="s">
        <v>149</v>
      </c>
      <c r="B970" s="35" t="s">
        <v>191</v>
      </c>
      <c r="C970" s="131"/>
      <c r="D970" s="57">
        <f>D971</f>
        <v>18383</v>
      </c>
    </row>
    <row r="971" spans="1:4" ht="15.75" x14ac:dyDescent="0.25">
      <c r="A971" s="27" t="s">
        <v>22</v>
      </c>
      <c r="B971" s="25" t="s">
        <v>191</v>
      </c>
      <c r="C971" s="125">
        <v>200</v>
      </c>
      <c r="D971" s="62">
        <f>D972</f>
        <v>18383</v>
      </c>
    </row>
    <row r="972" spans="1:4" ht="15.75" x14ac:dyDescent="0.25">
      <c r="A972" s="27" t="s">
        <v>17</v>
      </c>
      <c r="B972" s="25" t="s">
        <v>191</v>
      </c>
      <c r="C972" s="125">
        <v>240</v>
      </c>
      <c r="D972" s="62">
        <f>D973</f>
        <v>18383</v>
      </c>
    </row>
    <row r="973" spans="1:4" ht="31.5" x14ac:dyDescent="0.25">
      <c r="A973" s="31" t="s">
        <v>81</v>
      </c>
      <c r="B973" s="25" t="s">
        <v>191</v>
      </c>
      <c r="C973" s="125">
        <v>244</v>
      </c>
      <c r="D973" s="33">
        <f>9000+172+890+5722+1800+799</f>
        <v>18383</v>
      </c>
    </row>
    <row r="974" spans="1:4" ht="15.75" x14ac:dyDescent="0.25">
      <c r="A974" s="36" t="s">
        <v>192</v>
      </c>
      <c r="B974" s="35" t="s">
        <v>193</v>
      </c>
      <c r="C974" s="125"/>
      <c r="D974" s="62">
        <f>D975</f>
        <v>29353</v>
      </c>
    </row>
    <row r="975" spans="1:4" ht="15.75" x14ac:dyDescent="0.25">
      <c r="A975" s="27" t="s">
        <v>22</v>
      </c>
      <c r="B975" s="25" t="s">
        <v>193</v>
      </c>
      <c r="C975" s="125">
        <v>200</v>
      </c>
      <c r="D975" s="62">
        <f>D976</f>
        <v>29353</v>
      </c>
    </row>
    <row r="976" spans="1:4" ht="15.75" x14ac:dyDescent="0.25">
      <c r="A976" s="27" t="s">
        <v>17</v>
      </c>
      <c r="B976" s="25" t="s">
        <v>193</v>
      </c>
      <c r="C976" s="125">
        <v>240</v>
      </c>
      <c r="D976" s="62">
        <f>D977</f>
        <v>29353</v>
      </c>
    </row>
    <row r="977" spans="1:4" ht="31.5" x14ac:dyDescent="0.25">
      <c r="A977" s="31" t="s">
        <v>81</v>
      </c>
      <c r="B977" s="25" t="s">
        <v>193</v>
      </c>
      <c r="C977" s="125">
        <v>244</v>
      </c>
      <c r="D977" s="62">
        <f>23310+2000+4043</f>
        <v>29353</v>
      </c>
    </row>
    <row r="978" spans="1:4" ht="15.75" x14ac:dyDescent="0.25">
      <c r="A978" s="47" t="s">
        <v>640</v>
      </c>
      <c r="B978" s="35" t="s">
        <v>600</v>
      </c>
      <c r="C978" s="131"/>
      <c r="D978" s="57">
        <f>D979</f>
        <v>425</v>
      </c>
    </row>
    <row r="979" spans="1:4" ht="15.75" x14ac:dyDescent="0.25">
      <c r="A979" s="27" t="s">
        <v>22</v>
      </c>
      <c r="B979" s="25" t="s">
        <v>600</v>
      </c>
      <c r="C979" s="125">
        <v>200</v>
      </c>
      <c r="D979" s="62">
        <f>D980</f>
        <v>425</v>
      </c>
    </row>
    <row r="980" spans="1:4" ht="15.75" x14ac:dyDescent="0.25">
      <c r="A980" s="27" t="s">
        <v>17</v>
      </c>
      <c r="B980" s="25" t="s">
        <v>600</v>
      </c>
      <c r="C980" s="125">
        <v>240</v>
      </c>
      <c r="D980" s="62">
        <f>D981</f>
        <v>425</v>
      </c>
    </row>
    <row r="981" spans="1:4" ht="31.5" x14ac:dyDescent="0.25">
      <c r="A981" s="31" t="s">
        <v>81</v>
      </c>
      <c r="B981" s="25" t="s">
        <v>600</v>
      </c>
      <c r="C981" s="125">
        <v>244</v>
      </c>
      <c r="D981" s="62">
        <v>425</v>
      </c>
    </row>
    <row r="982" spans="1:4" ht="15.75" x14ac:dyDescent="0.25">
      <c r="A982" s="132" t="s">
        <v>401</v>
      </c>
      <c r="B982" s="35" t="s">
        <v>402</v>
      </c>
      <c r="C982" s="35"/>
      <c r="D982" s="57">
        <f>D983</f>
        <v>5287</v>
      </c>
    </row>
    <row r="983" spans="1:4" ht="15.75" x14ac:dyDescent="0.25">
      <c r="A983" s="27" t="s">
        <v>22</v>
      </c>
      <c r="B983" s="25" t="s">
        <v>402</v>
      </c>
      <c r="C983" s="125">
        <v>200</v>
      </c>
      <c r="D983" s="62">
        <f>D984</f>
        <v>5287</v>
      </c>
    </row>
    <row r="984" spans="1:4" ht="15.75" x14ac:dyDescent="0.25">
      <c r="A984" s="27" t="s">
        <v>17</v>
      </c>
      <c r="B984" s="25" t="s">
        <v>402</v>
      </c>
      <c r="C984" s="125">
        <v>240</v>
      </c>
      <c r="D984" s="62">
        <f>D985</f>
        <v>5287</v>
      </c>
    </row>
    <row r="985" spans="1:4" s="102" customFormat="1" ht="31.5" x14ac:dyDescent="0.25">
      <c r="A985" s="31" t="s">
        <v>81</v>
      </c>
      <c r="B985" s="172" t="s">
        <v>402</v>
      </c>
      <c r="C985" s="133">
        <v>244</v>
      </c>
      <c r="D985" s="33">
        <v>5287</v>
      </c>
    </row>
    <row r="986" spans="1:4" ht="15.75" x14ac:dyDescent="0.25">
      <c r="A986" s="47" t="s">
        <v>685</v>
      </c>
      <c r="B986" s="79" t="s">
        <v>686</v>
      </c>
      <c r="C986" s="134"/>
      <c r="D986" s="26">
        <f>D987</f>
        <v>52271</v>
      </c>
    </row>
    <row r="987" spans="1:4" ht="15.75" x14ac:dyDescent="0.25">
      <c r="A987" s="27" t="s">
        <v>22</v>
      </c>
      <c r="B987" s="172" t="s">
        <v>686</v>
      </c>
      <c r="C987" s="133">
        <v>200</v>
      </c>
      <c r="D987" s="33">
        <f>D988</f>
        <v>52271</v>
      </c>
    </row>
    <row r="988" spans="1:4" ht="15.75" x14ac:dyDescent="0.25">
      <c r="A988" s="27" t="s">
        <v>17</v>
      </c>
      <c r="B988" s="172" t="s">
        <v>686</v>
      </c>
      <c r="C988" s="133">
        <v>240</v>
      </c>
      <c r="D988" s="33">
        <f>D989</f>
        <v>52271</v>
      </c>
    </row>
    <row r="989" spans="1:4" ht="31.5" x14ac:dyDescent="0.25">
      <c r="A989" s="31" t="s">
        <v>81</v>
      </c>
      <c r="B989" s="172" t="s">
        <v>686</v>
      </c>
      <c r="C989" s="133">
        <v>244</v>
      </c>
      <c r="D989" s="33">
        <f>40000+14000-1729</f>
        <v>52271</v>
      </c>
    </row>
    <row r="990" spans="1:4" ht="15.75" x14ac:dyDescent="0.25">
      <c r="A990" s="23" t="s">
        <v>194</v>
      </c>
      <c r="B990" s="79" t="s">
        <v>195</v>
      </c>
      <c r="C990" s="79"/>
      <c r="D990" s="62">
        <f>D991+D996+D1000</f>
        <v>58402</v>
      </c>
    </row>
    <row r="991" spans="1:4" ht="47.25" x14ac:dyDescent="0.25">
      <c r="A991" s="27" t="s">
        <v>30</v>
      </c>
      <c r="B991" s="172" t="s">
        <v>195</v>
      </c>
      <c r="C991" s="25" t="s">
        <v>31</v>
      </c>
      <c r="D991" s="62">
        <f>D992</f>
        <v>42567</v>
      </c>
    </row>
    <row r="992" spans="1:4" ht="15.75" x14ac:dyDescent="0.25">
      <c r="A992" s="27" t="s">
        <v>33</v>
      </c>
      <c r="B992" s="172" t="s">
        <v>195</v>
      </c>
      <c r="C992" s="25" t="s">
        <v>32</v>
      </c>
      <c r="D992" s="62">
        <f>SUM(D993:D995)</f>
        <v>42567</v>
      </c>
    </row>
    <row r="993" spans="1:4" ht="15.75" x14ac:dyDescent="0.25">
      <c r="A993" s="31" t="s">
        <v>307</v>
      </c>
      <c r="B993" s="172" t="s">
        <v>195</v>
      </c>
      <c r="C993" s="25" t="s">
        <v>92</v>
      </c>
      <c r="D993" s="62">
        <f>11016-2370+6730+4876+2800+1557+2741+394+1029</f>
        <v>28773</v>
      </c>
    </row>
    <row r="994" spans="1:4" ht="15.75" x14ac:dyDescent="0.25">
      <c r="A994" s="31" t="s">
        <v>94</v>
      </c>
      <c r="B994" s="172" t="s">
        <v>195</v>
      </c>
      <c r="C994" s="25" t="s">
        <v>93</v>
      </c>
      <c r="D994" s="62">
        <f>1081+240+2951+1100-1676</f>
        <v>3696</v>
      </c>
    </row>
    <row r="995" spans="1:4" ht="31.5" x14ac:dyDescent="0.25">
      <c r="A995" s="31" t="s">
        <v>180</v>
      </c>
      <c r="B995" s="172" t="s">
        <v>195</v>
      </c>
      <c r="C995" s="25" t="s">
        <v>179</v>
      </c>
      <c r="D995" s="62">
        <f>2122+1682+2144+1805+400+470+828+647</f>
        <v>10098</v>
      </c>
    </row>
    <row r="996" spans="1:4" ht="15.75" x14ac:dyDescent="0.25">
      <c r="A996" s="27" t="s">
        <v>22</v>
      </c>
      <c r="B996" s="172" t="s">
        <v>195</v>
      </c>
      <c r="C996" s="25" t="s">
        <v>15</v>
      </c>
      <c r="D996" s="62">
        <f>D997</f>
        <v>15476</v>
      </c>
    </row>
    <row r="997" spans="1:4" ht="15.75" x14ac:dyDescent="0.25">
      <c r="A997" s="27" t="s">
        <v>17</v>
      </c>
      <c r="B997" s="172" t="s">
        <v>195</v>
      </c>
      <c r="C997" s="25" t="s">
        <v>16</v>
      </c>
      <c r="D997" s="62">
        <f>D998+D999</f>
        <v>15476</v>
      </c>
    </row>
    <row r="998" spans="1:4" ht="15.75" x14ac:dyDescent="0.25">
      <c r="A998" s="45" t="s">
        <v>564</v>
      </c>
      <c r="B998" s="172" t="s">
        <v>195</v>
      </c>
      <c r="C998" s="25" t="s">
        <v>516</v>
      </c>
      <c r="D998" s="62">
        <f>560+182+144-22</f>
        <v>864</v>
      </c>
    </row>
    <row r="999" spans="1:4" ht="31.5" x14ac:dyDescent="0.25">
      <c r="A999" s="31" t="s">
        <v>81</v>
      </c>
      <c r="B999" s="172" t="s">
        <v>195</v>
      </c>
      <c r="C999" s="25" t="s">
        <v>82</v>
      </c>
      <c r="D999" s="62">
        <f>889+310+6414+293+141+1390+800+4331+185-141</f>
        <v>14612</v>
      </c>
    </row>
    <row r="1000" spans="1:4" ht="15.75" x14ac:dyDescent="0.25">
      <c r="A1000" s="168" t="s">
        <v>13</v>
      </c>
      <c r="B1000" s="172" t="s">
        <v>195</v>
      </c>
      <c r="C1000" s="25" t="s">
        <v>14</v>
      </c>
      <c r="D1000" s="62">
        <f>D1003+D1001</f>
        <v>359</v>
      </c>
    </row>
    <row r="1001" spans="1:4" ht="15.75" x14ac:dyDescent="0.25">
      <c r="A1001" s="31" t="s">
        <v>719</v>
      </c>
      <c r="B1001" s="172" t="s">
        <v>195</v>
      </c>
      <c r="C1001" s="25" t="s">
        <v>720</v>
      </c>
      <c r="D1001" s="62">
        <f>D1002</f>
        <v>163</v>
      </c>
    </row>
    <row r="1002" spans="1:4" ht="15.75" x14ac:dyDescent="0.25">
      <c r="A1002" s="31" t="s">
        <v>721</v>
      </c>
      <c r="B1002" s="172" t="s">
        <v>195</v>
      </c>
      <c r="C1002" s="25" t="s">
        <v>722</v>
      </c>
      <c r="D1002" s="62">
        <f>22+141</f>
        <v>163</v>
      </c>
    </row>
    <row r="1003" spans="1:4" s="102" customFormat="1" ht="15.75" x14ac:dyDescent="0.25">
      <c r="A1003" s="31" t="s">
        <v>35</v>
      </c>
      <c r="B1003" s="172" t="s">
        <v>195</v>
      </c>
      <c r="C1003" s="25" t="s">
        <v>34</v>
      </c>
      <c r="D1003" s="62">
        <f>D1004+D1005</f>
        <v>196</v>
      </c>
    </row>
    <row r="1004" spans="1:4" s="102" customFormat="1" ht="15.75" x14ac:dyDescent="0.25">
      <c r="A1004" s="31" t="s">
        <v>83</v>
      </c>
      <c r="B1004" s="172" t="s">
        <v>195</v>
      </c>
      <c r="C1004" s="25" t="s">
        <v>84</v>
      </c>
      <c r="D1004" s="62">
        <f>10+92-100</f>
        <v>2</v>
      </c>
    </row>
    <row r="1005" spans="1:4" s="102" customFormat="1" ht="15.75" x14ac:dyDescent="0.25">
      <c r="A1005" s="31" t="s">
        <v>85</v>
      </c>
      <c r="B1005" s="172" t="s">
        <v>195</v>
      </c>
      <c r="C1005" s="25" t="s">
        <v>86</v>
      </c>
      <c r="D1005" s="62">
        <f>4+51+100+10+29</f>
        <v>194</v>
      </c>
    </row>
    <row r="1006" spans="1:4" s="102" customFormat="1" ht="15.75" x14ac:dyDescent="0.25">
      <c r="A1006" s="47" t="s">
        <v>714</v>
      </c>
      <c r="B1006" s="79" t="s">
        <v>715</v>
      </c>
      <c r="C1006" s="134"/>
      <c r="D1006" s="26">
        <f>D1007</f>
        <v>7118</v>
      </c>
    </row>
    <row r="1007" spans="1:4" s="102" customFormat="1" ht="15.75" x14ac:dyDescent="0.25">
      <c r="A1007" s="27" t="s">
        <v>22</v>
      </c>
      <c r="B1007" s="172" t="s">
        <v>715</v>
      </c>
      <c r="C1007" s="133">
        <v>200</v>
      </c>
      <c r="D1007" s="33">
        <f>D1008</f>
        <v>7118</v>
      </c>
    </row>
    <row r="1008" spans="1:4" s="102" customFormat="1" ht="15.75" x14ac:dyDescent="0.25">
      <c r="A1008" s="27" t="s">
        <v>17</v>
      </c>
      <c r="B1008" s="172" t="s">
        <v>715</v>
      </c>
      <c r="C1008" s="133">
        <v>240</v>
      </c>
      <c r="D1008" s="33">
        <f>D1009</f>
        <v>7118</v>
      </c>
    </row>
    <row r="1009" spans="1:4" s="92" customFormat="1" ht="31.5" x14ac:dyDescent="0.25">
      <c r="A1009" s="31" t="s">
        <v>81</v>
      </c>
      <c r="B1009" s="172" t="s">
        <v>715</v>
      </c>
      <c r="C1009" s="133">
        <v>244</v>
      </c>
      <c r="D1009" s="33">
        <f>9419-2301</f>
        <v>7118</v>
      </c>
    </row>
    <row r="1010" spans="1:4" s="92" customFormat="1" ht="15.75" x14ac:dyDescent="0.25">
      <c r="A1010" s="15" t="s">
        <v>196</v>
      </c>
      <c r="B1010" s="89" t="s">
        <v>197</v>
      </c>
      <c r="C1010" s="89"/>
      <c r="D1010" s="98">
        <f>D1011+D1015</f>
        <v>25679</v>
      </c>
    </row>
    <row r="1011" spans="1:4" s="92" customFormat="1" ht="15.75" x14ac:dyDescent="0.25">
      <c r="A1011" s="132" t="s">
        <v>394</v>
      </c>
      <c r="B1011" s="35" t="s">
        <v>198</v>
      </c>
      <c r="C1011" s="35"/>
      <c r="D1011" s="57">
        <f>D1012</f>
        <v>1200</v>
      </c>
    </row>
    <row r="1012" spans="1:4" s="102" customFormat="1" ht="15.75" x14ac:dyDescent="0.25">
      <c r="A1012" s="27" t="s">
        <v>22</v>
      </c>
      <c r="B1012" s="25" t="s">
        <v>198</v>
      </c>
      <c r="C1012" s="25" t="s">
        <v>15</v>
      </c>
      <c r="D1012" s="62">
        <f>D1013</f>
        <v>1200</v>
      </c>
    </row>
    <row r="1013" spans="1:4" s="102" customFormat="1" ht="15.75" x14ac:dyDescent="0.25">
      <c r="A1013" s="27" t="s">
        <v>17</v>
      </c>
      <c r="B1013" s="25" t="s">
        <v>198</v>
      </c>
      <c r="C1013" s="25" t="s">
        <v>16</v>
      </c>
      <c r="D1013" s="62">
        <f>D1014</f>
        <v>1200</v>
      </c>
    </row>
    <row r="1014" spans="1:4" s="102" customFormat="1" ht="31.5" x14ac:dyDescent="0.25">
      <c r="A1014" s="31" t="s">
        <v>81</v>
      </c>
      <c r="B1014" s="25" t="s">
        <v>198</v>
      </c>
      <c r="C1014" s="25" t="s">
        <v>82</v>
      </c>
      <c r="D1014" s="62">
        <v>1200</v>
      </c>
    </row>
    <row r="1015" spans="1:4" s="102" customFormat="1" ht="15.75" x14ac:dyDescent="0.25">
      <c r="A1015" s="132" t="s">
        <v>199</v>
      </c>
      <c r="B1015" s="35" t="s">
        <v>200</v>
      </c>
      <c r="C1015" s="35"/>
      <c r="D1015" s="57">
        <f>D1016+D1019</f>
        <v>24479</v>
      </c>
    </row>
    <row r="1016" spans="1:4" s="102" customFormat="1" ht="15.75" x14ac:dyDescent="0.25">
      <c r="A1016" s="27" t="s">
        <v>22</v>
      </c>
      <c r="B1016" s="25" t="s">
        <v>200</v>
      </c>
      <c r="C1016" s="25" t="s">
        <v>15</v>
      </c>
      <c r="D1016" s="62">
        <f>D1017</f>
        <v>22879</v>
      </c>
    </row>
    <row r="1017" spans="1:4" s="102" customFormat="1" ht="15.75" x14ac:dyDescent="0.25">
      <c r="A1017" s="27" t="s">
        <v>17</v>
      </c>
      <c r="B1017" s="25" t="s">
        <v>200</v>
      </c>
      <c r="C1017" s="25" t="s">
        <v>16</v>
      </c>
      <c r="D1017" s="62">
        <f>D1018</f>
        <v>22879</v>
      </c>
    </row>
    <row r="1018" spans="1:4" s="102" customFormat="1" ht="31.5" x14ac:dyDescent="0.25">
      <c r="A1018" s="31" t="s">
        <v>81</v>
      </c>
      <c r="B1018" s="25" t="s">
        <v>200</v>
      </c>
      <c r="C1018" s="25" t="s">
        <v>82</v>
      </c>
      <c r="D1018" s="62">
        <f>8000+12000+3379-500</f>
        <v>22879</v>
      </c>
    </row>
    <row r="1019" spans="1:4" s="102" customFormat="1" ht="31.5" x14ac:dyDescent="0.25">
      <c r="A1019" s="80" t="s">
        <v>18</v>
      </c>
      <c r="B1019" s="25" t="s">
        <v>200</v>
      </c>
      <c r="C1019" s="125">
        <v>600</v>
      </c>
      <c r="D1019" s="57">
        <f>D1020</f>
        <v>1600</v>
      </c>
    </row>
    <row r="1020" spans="1:4" s="102" customFormat="1" ht="15.75" x14ac:dyDescent="0.25">
      <c r="A1020" s="80" t="s">
        <v>25</v>
      </c>
      <c r="B1020" s="25" t="s">
        <v>200</v>
      </c>
      <c r="C1020" s="125">
        <v>610</v>
      </c>
      <c r="D1020" s="62">
        <f>D1021</f>
        <v>1600</v>
      </c>
    </row>
    <row r="1021" spans="1:4" ht="26.25" customHeight="1" x14ac:dyDescent="0.25">
      <c r="A1021" s="31" t="s">
        <v>87</v>
      </c>
      <c r="B1021" s="25" t="s">
        <v>200</v>
      </c>
      <c r="C1021" s="125">
        <v>612</v>
      </c>
      <c r="D1021" s="62">
        <v>1600</v>
      </c>
    </row>
    <row r="1022" spans="1:4" ht="42.75" customHeight="1" x14ac:dyDescent="0.3">
      <c r="A1022" s="124" t="s">
        <v>551</v>
      </c>
      <c r="B1022" s="113" t="s">
        <v>207</v>
      </c>
      <c r="C1022" s="118"/>
      <c r="D1022" s="116">
        <f>D1023+D1052+D1104</f>
        <v>596186.08000000007</v>
      </c>
    </row>
    <row r="1023" spans="1:4" ht="31.5" x14ac:dyDescent="0.25">
      <c r="A1023" s="15" t="s">
        <v>208</v>
      </c>
      <c r="B1023" s="16" t="s">
        <v>209</v>
      </c>
      <c r="C1023" s="17"/>
      <c r="D1023" s="18">
        <f>D1024+D1032+D1036+D1044+D1048+D1040</f>
        <v>397306.08</v>
      </c>
    </row>
    <row r="1024" spans="1:4" ht="31.5" x14ac:dyDescent="0.25">
      <c r="A1024" s="47" t="s">
        <v>432</v>
      </c>
      <c r="B1024" s="35" t="s">
        <v>210</v>
      </c>
      <c r="C1024" s="35"/>
      <c r="D1024" s="57">
        <f>D1025+D1029</f>
        <v>298384</v>
      </c>
    </row>
    <row r="1025" spans="1:4" ht="15.75" x14ac:dyDescent="0.25">
      <c r="A1025" s="27" t="s">
        <v>22</v>
      </c>
      <c r="B1025" s="25" t="s">
        <v>210</v>
      </c>
      <c r="C1025" s="25" t="s">
        <v>15</v>
      </c>
      <c r="D1025" s="62">
        <f>D1026</f>
        <v>186900</v>
      </c>
    </row>
    <row r="1026" spans="1:4" ht="15.75" x14ac:dyDescent="0.25">
      <c r="A1026" s="27" t="s">
        <v>17</v>
      </c>
      <c r="B1026" s="25" t="s">
        <v>210</v>
      </c>
      <c r="C1026" s="25" t="s">
        <v>16</v>
      </c>
      <c r="D1026" s="62">
        <f>D1027+D1028</f>
        <v>186900</v>
      </c>
    </row>
    <row r="1027" spans="1:4" ht="31.5" x14ac:dyDescent="0.25">
      <c r="A1027" s="169" t="s">
        <v>679</v>
      </c>
      <c r="B1027" s="25" t="s">
        <v>210</v>
      </c>
      <c r="C1027" s="25" t="s">
        <v>678</v>
      </c>
      <c r="D1027" s="62">
        <v>5250</v>
      </c>
    </row>
    <row r="1028" spans="1:4" ht="31.5" x14ac:dyDescent="0.25">
      <c r="A1028" s="31" t="s">
        <v>81</v>
      </c>
      <c r="B1028" s="25" t="s">
        <v>210</v>
      </c>
      <c r="C1028" s="25" t="s">
        <v>82</v>
      </c>
      <c r="D1028" s="62">
        <v>181650</v>
      </c>
    </row>
    <row r="1029" spans="1:4" ht="15.75" x14ac:dyDescent="0.25">
      <c r="A1029" s="39" t="s">
        <v>410</v>
      </c>
      <c r="B1029" s="25" t="s">
        <v>210</v>
      </c>
      <c r="C1029" s="29" t="s">
        <v>37</v>
      </c>
      <c r="D1029" s="62">
        <f>D1031</f>
        <v>111484</v>
      </c>
    </row>
    <row r="1030" spans="1:4" ht="15.75" x14ac:dyDescent="0.25">
      <c r="A1030" s="34" t="s">
        <v>36</v>
      </c>
      <c r="B1030" s="25" t="s">
        <v>210</v>
      </c>
      <c r="C1030" s="29">
        <v>410</v>
      </c>
      <c r="D1030" s="62">
        <f>D1031</f>
        <v>111484</v>
      </c>
    </row>
    <row r="1031" spans="1:4" ht="31.5" x14ac:dyDescent="0.25">
      <c r="A1031" s="34" t="s">
        <v>100</v>
      </c>
      <c r="B1031" s="25" t="s">
        <v>210</v>
      </c>
      <c r="C1031" s="29" t="s">
        <v>101</v>
      </c>
      <c r="D1031" s="62">
        <f>104767+6717</f>
        <v>111484</v>
      </c>
    </row>
    <row r="1032" spans="1:4" ht="15.75" x14ac:dyDescent="0.25">
      <c r="A1032" s="23" t="s">
        <v>547</v>
      </c>
      <c r="B1032" s="35" t="s">
        <v>549</v>
      </c>
      <c r="C1032" s="35"/>
      <c r="D1032" s="57">
        <f>D1033</f>
        <v>13100</v>
      </c>
    </row>
    <row r="1033" spans="1:4" ht="15.75" x14ac:dyDescent="0.25">
      <c r="A1033" s="27" t="s">
        <v>22</v>
      </c>
      <c r="B1033" s="25" t="s">
        <v>549</v>
      </c>
      <c r="C1033" s="25" t="s">
        <v>15</v>
      </c>
      <c r="D1033" s="62">
        <f>D1034</f>
        <v>13100</v>
      </c>
    </row>
    <row r="1034" spans="1:4" ht="15.75" x14ac:dyDescent="0.25">
      <c r="A1034" s="27" t="s">
        <v>17</v>
      </c>
      <c r="B1034" s="25" t="s">
        <v>549</v>
      </c>
      <c r="C1034" s="25" t="s">
        <v>16</v>
      </c>
      <c r="D1034" s="62">
        <f>D1035</f>
        <v>13100</v>
      </c>
    </row>
    <row r="1035" spans="1:4" ht="31.5" x14ac:dyDescent="0.25">
      <c r="A1035" s="31" t="s">
        <v>81</v>
      </c>
      <c r="B1035" s="25" t="s">
        <v>549</v>
      </c>
      <c r="C1035" s="25" t="s">
        <v>82</v>
      </c>
      <c r="D1035" s="62">
        <v>13100</v>
      </c>
    </row>
    <row r="1036" spans="1:4" ht="15.75" x14ac:dyDescent="0.25">
      <c r="A1036" s="23" t="s">
        <v>548</v>
      </c>
      <c r="B1036" s="35" t="s">
        <v>550</v>
      </c>
      <c r="C1036" s="35"/>
      <c r="D1036" s="57">
        <f>D1037</f>
        <v>100</v>
      </c>
    </row>
    <row r="1037" spans="1:4" ht="15.75" x14ac:dyDescent="0.25">
      <c r="A1037" s="27" t="s">
        <v>22</v>
      </c>
      <c r="B1037" s="25" t="s">
        <v>550</v>
      </c>
      <c r="C1037" s="25" t="s">
        <v>15</v>
      </c>
      <c r="D1037" s="62">
        <f>D1038</f>
        <v>100</v>
      </c>
    </row>
    <row r="1038" spans="1:4" ht="15.75" x14ac:dyDescent="0.25">
      <c r="A1038" s="27" t="s">
        <v>17</v>
      </c>
      <c r="B1038" s="25" t="s">
        <v>550</v>
      </c>
      <c r="C1038" s="25" t="s">
        <v>16</v>
      </c>
      <c r="D1038" s="62">
        <f>D1039</f>
        <v>100</v>
      </c>
    </row>
    <row r="1039" spans="1:4" ht="31.5" x14ac:dyDescent="0.25">
      <c r="A1039" s="31" t="s">
        <v>81</v>
      </c>
      <c r="B1039" s="25" t="s">
        <v>550</v>
      </c>
      <c r="C1039" s="25" t="s">
        <v>82</v>
      </c>
      <c r="D1039" s="62">
        <v>100</v>
      </c>
    </row>
    <row r="1040" spans="1:4" ht="15.75" x14ac:dyDescent="0.25">
      <c r="A1040" s="163" t="s">
        <v>813</v>
      </c>
      <c r="B1040" s="35" t="s">
        <v>812</v>
      </c>
      <c r="C1040" s="35"/>
      <c r="D1040" s="57">
        <f>D1041</f>
        <v>3948</v>
      </c>
    </row>
    <row r="1041" spans="1:4" ht="15.75" x14ac:dyDescent="0.25">
      <c r="A1041" s="27" t="s">
        <v>22</v>
      </c>
      <c r="B1041" s="25" t="s">
        <v>812</v>
      </c>
      <c r="C1041" s="25" t="s">
        <v>15</v>
      </c>
      <c r="D1041" s="62">
        <f>D1042</f>
        <v>3948</v>
      </c>
    </row>
    <row r="1042" spans="1:4" ht="15.75" x14ac:dyDescent="0.25">
      <c r="A1042" s="27" t="s">
        <v>17</v>
      </c>
      <c r="B1042" s="25" t="s">
        <v>812</v>
      </c>
      <c r="C1042" s="25" t="s">
        <v>16</v>
      </c>
      <c r="D1042" s="62">
        <f>D1043</f>
        <v>3948</v>
      </c>
    </row>
    <row r="1043" spans="1:4" ht="31.5" x14ac:dyDescent="0.25">
      <c r="A1043" s="31" t="s">
        <v>81</v>
      </c>
      <c r="B1043" s="25" t="s">
        <v>812</v>
      </c>
      <c r="C1043" s="25" t="s">
        <v>82</v>
      </c>
      <c r="D1043" s="62">
        <v>3948</v>
      </c>
    </row>
    <row r="1044" spans="1:4" ht="15.75" x14ac:dyDescent="0.25">
      <c r="A1044" s="47" t="s">
        <v>706</v>
      </c>
      <c r="B1044" s="35" t="s">
        <v>707</v>
      </c>
      <c r="C1044" s="35"/>
      <c r="D1044" s="57">
        <f>D1045</f>
        <v>47244.08</v>
      </c>
    </row>
    <row r="1045" spans="1:4" ht="15.75" x14ac:dyDescent="0.25">
      <c r="A1045" s="27" t="s">
        <v>22</v>
      </c>
      <c r="B1045" s="25" t="s">
        <v>707</v>
      </c>
      <c r="C1045" s="25" t="s">
        <v>15</v>
      </c>
      <c r="D1045" s="62">
        <f>D1046</f>
        <v>47244.08</v>
      </c>
    </row>
    <row r="1046" spans="1:4" ht="15.75" x14ac:dyDescent="0.25">
      <c r="A1046" s="27" t="s">
        <v>17</v>
      </c>
      <c r="B1046" s="25" t="s">
        <v>707</v>
      </c>
      <c r="C1046" s="25" t="s">
        <v>16</v>
      </c>
      <c r="D1046" s="62">
        <f>D1047</f>
        <v>47244.08</v>
      </c>
    </row>
    <row r="1047" spans="1:4" ht="31.5" x14ac:dyDescent="0.25">
      <c r="A1047" s="169" t="s">
        <v>679</v>
      </c>
      <c r="B1047" s="25" t="s">
        <v>707</v>
      </c>
      <c r="C1047" s="25" t="s">
        <v>678</v>
      </c>
      <c r="D1047" s="62">
        <v>47244.08</v>
      </c>
    </row>
    <row r="1048" spans="1:4" ht="31.5" x14ac:dyDescent="0.25">
      <c r="A1048" s="36" t="s">
        <v>820</v>
      </c>
      <c r="B1048" s="35" t="s">
        <v>710</v>
      </c>
      <c r="C1048" s="35"/>
      <c r="D1048" s="57">
        <f>D1049</f>
        <v>34530</v>
      </c>
    </row>
    <row r="1049" spans="1:4" ht="15.75" x14ac:dyDescent="0.25">
      <c r="A1049" s="72" t="s">
        <v>13</v>
      </c>
      <c r="B1049" s="25" t="s">
        <v>710</v>
      </c>
      <c r="C1049" s="25" t="s">
        <v>14</v>
      </c>
      <c r="D1049" s="62">
        <f>D1051</f>
        <v>34530</v>
      </c>
    </row>
    <row r="1050" spans="1:4" ht="31.5" x14ac:dyDescent="0.25">
      <c r="A1050" s="169" t="s">
        <v>411</v>
      </c>
      <c r="B1050" s="25" t="s">
        <v>710</v>
      </c>
      <c r="C1050" s="25" t="s">
        <v>12</v>
      </c>
      <c r="D1050" s="62">
        <f>D1051</f>
        <v>34530</v>
      </c>
    </row>
    <row r="1051" spans="1:4" ht="31.5" x14ac:dyDescent="0.25">
      <c r="A1051" s="169" t="s">
        <v>668</v>
      </c>
      <c r="B1051" s="25" t="s">
        <v>710</v>
      </c>
      <c r="C1051" s="25" t="s">
        <v>666</v>
      </c>
      <c r="D1051" s="62">
        <v>34530</v>
      </c>
    </row>
    <row r="1052" spans="1:4" s="102" customFormat="1" ht="31.5" x14ac:dyDescent="0.25">
      <c r="A1052" s="15" t="s">
        <v>212</v>
      </c>
      <c r="B1052" s="16" t="s">
        <v>211</v>
      </c>
      <c r="C1052" s="17"/>
      <c r="D1052" s="18">
        <f>D1053+D1060+D1064+D1068+D1076+D1072+D1091+D1100+D1083+D1087</f>
        <v>166975</v>
      </c>
    </row>
    <row r="1053" spans="1:4" s="120" customFormat="1" ht="15.75" x14ac:dyDescent="0.25">
      <c r="A1053" s="23" t="s">
        <v>146</v>
      </c>
      <c r="B1053" s="35" t="s">
        <v>393</v>
      </c>
      <c r="C1053" s="25"/>
      <c r="D1053" s="62">
        <f>D1054+D1057</f>
        <v>10328</v>
      </c>
    </row>
    <row r="1054" spans="1:4" ht="15.75" x14ac:dyDescent="0.25">
      <c r="A1054" s="27" t="s">
        <v>22</v>
      </c>
      <c r="B1054" s="25" t="s">
        <v>393</v>
      </c>
      <c r="C1054" s="25" t="s">
        <v>15</v>
      </c>
      <c r="D1054" s="62">
        <f>D1055</f>
        <v>10128</v>
      </c>
    </row>
    <row r="1055" spans="1:4" ht="15.75" x14ac:dyDescent="0.25">
      <c r="A1055" s="27" t="s">
        <v>17</v>
      </c>
      <c r="B1055" s="25" t="s">
        <v>393</v>
      </c>
      <c r="C1055" s="25" t="s">
        <v>16</v>
      </c>
      <c r="D1055" s="62">
        <f>D1056</f>
        <v>10128</v>
      </c>
    </row>
    <row r="1056" spans="1:4" ht="31.5" x14ac:dyDescent="0.25">
      <c r="A1056" s="31" t="s">
        <v>81</v>
      </c>
      <c r="B1056" s="25" t="s">
        <v>393</v>
      </c>
      <c r="C1056" s="25" t="s">
        <v>82</v>
      </c>
      <c r="D1056" s="62">
        <v>10128</v>
      </c>
    </row>
    <row r="1057" spans="1:4" ht="31.5" x14ac:dyDescent="0.25">
      <c r="A1057" s="80" t="s">
        <v>18</v>
      </c>
      <c r="B1057" s="25" t="s">
        <v>393</v>
      </c>
      <c r="C1057" s="25" t="s">
        <v>20</v>
      </c>
      <c r="D1057" s="62">
        <f>D1058</f>
        <v>200</v>
      </c>
    </row>
    <row r="1058" spans="1:4" ht="31.5" x14ac:dyDescent="0.25">
      <c r="A1058" s="46" t="s">
        <v>28</v>
      </c>
      <c r="B1058" s="25" t="s">
        <v>393</v>
      </c>
      <c r="C1058" s="25" t="s">
        <v>0</v>
      </c>
      <c r="D1058" s="62">
        <f>D1059</f>
        <v>200</v>
      </c>
    </row>
    <row r="1059" spans="1:4" ht="31.5" x14ac:dyDescent="0.25">
      <c r="A1059" s="34" t="s">
        <v>667</v>
      </c>
      <c r="B1059" s="25" t="s">
        <v>393</v>
      </c>
      <c r="C1059" s="25" t="s">
        <v>665</v>
      </c>
      <c r="D1059" s="62">
        <v>200</v>
      </c>
    </row>
    <row r="1060" spans="1:4" ht="15.75" x14ac:dyDescent="0.25">
      <c r="A1060" s="47" t="s">
        <v>414</v>
      </c>
      <c r="B1060" s="35" t="s">
        <v>415</v>
      </c>
      <c r="C1060" s="35"/>
      <c r="D1060" s="57">
        <f>D1061</f>
        <v>500</v>
      </c>
    </row>
    <row r="1061" spans="1:4" ht="15.75" x14ac:dyDescent="0.25">
      <c r="A1061" s="27" t="s">
        <v>22</v>
      </c>
      <c r="B1061" s="25" t="s">
        <v>415</v>
      </c>
      <c r="C1061" s="25" t="s">
        <v>15</v>
      </c>
      <c r="D1061" s="62">
        <f>D1062</f>
        <v>500</v>
      </c>
    </row>
    <row r="1062" spans="1:4" ht="15.75" x14ac:dyDescent="0.25">
      <c r="A1062" s="27" t="s">
        <v>17</v>
      </c>
      <c r="B1062" s="25" t="s">
        <v>415</v>
      </c>
      <c r="C1062" s="25" t="s">
        <v>16</v>
      </c>
      <c r="D1062" s="62">
        <f>D1063</f>
        <v>500</v>
      </c>
    </row>
    <row r="1063" spans="1:4" ht="31.5" x14ac:dyDescent="0.25">
      <c r="A1063" s="31" t="s">
        <v>81</v>
      </c>
      <c r="B1063" s="25" t="s">
        <v>415</v>
      </c>
      <c r="C1063" s="25" t="s">
        <v>82</v>
      </c>
      <c r="D1063" s="62">
        <f>500</f>
        <v>500</v>
      </c>
    </row>
    <row r="1064" spans="1:4" ht="15.75" x14ac:dyDescent="0.25">
      <c r="A1064" s="47" t="s">
        <v>703</v>
      </c>
      <c r="B1064" s="35" t="s">
        <v>702</v>
      </c>
      <c r="C1064" s="35"/>
      <c r="D1064" s="57">
        <f>D1065</f>
        <v>6896</v>
      </c>
    </row>
    <row r="1065" spans="1:4" ht="15.75" x14ac:dyDescent="0.25">
      <c r="A1065" s="72" t="s">
        <v>13</v>
      </c>
      <c r="B1065" s="25" t="s">
        <v>702</v>
      </c>
      <c r="C1065" s="25" t="s">
        <v>14</v>
      </c>
      <c r="D1065" s="62">
        <f>D1066</f>
        <v>6896</v>
      </c>
    </row>
    <row r="1066" spans="1:4" ht="31.5" x14ac:dyDescent="0.25">
      <c r="A1066" s="169" t="s">
        <v>411</v>
      </c>
      <c r="B1066" s="25" t="s">
        <v>702</v>
      </c>
      <c r="C1066" s="25" t="s">
        <v>12</v>
      </c>
      <c r="D1066" s="62">
        <f>D1067</f>
        <v>6896</v>
      </c>
    </row>
    <row r="1067" spans="1:4" ht="31.5" x14ac:dyDescent="0.25">
      <c r="A1067" s="169" t="s">
        <v>668</v>
      </c>
      <c r="B1067" s="25" t="s">
        <v>702</v>
      </c>
      <c r="C1067" s="25" t="s">
        <v>666</v>
      </c>
      <c r="D1067" s="62">
        <v>6896</v>
      </c>
    </row>
    <row r="1068" spans="1:4" ht="15.75" x14ac:dyDescent="0.25">
      <c r="A1068" s="47" t="s">
        <v>733</v>
      </c>
      <c r="B1068" s="35" t="s">
        <v>732</v>
      </c>
      <c r="C1068" s="35"/>
      <c r="D1068" s="57">
        <f>D1069</f>
        <v>21583</v>
      </c>
    </row>
    <row r="1069" spans="1:4" ht="15.75" x14ac:dyDescent="0.25">
      <c r="A1069" s="27" t="s">
        <v>22</v>
      </c>
      <c r="B1069" s="25" t="s">
        <v>732</v>
      </c>
      <c r="C1069" s="25" t="s">
        <v>15</v>
      </c>
      <c r="D1069" s="62">
        <f>D1070</f>
        <v>21583</v>
      </c>
    </row>
    <row r="1070" spans="1:4" ht="15.75" x14ac:dyDescent="0.25">
      <c r="A1070" s="27" t="s">
        <v>17</v>
      </c>
      <c r="B1070" s="25" t="s">
        <v>732</v>
      </c>
      <c r="C1070" s="25" t="s">
        <v>16</v>
      </c>
      <c r="D1070" s="62">
        <f>D1071</f>
        <v>21583</v>
      </c>
    </row>
    <row r="1071" spans="1:4" ht="31.5" x14ac:dyDescent="0.25">
      <c r="A1071" s="31" t="s">
        <v>81</v>
      </c>
      <c r="B1071" s="25" t="s">
        <v>732</v>
      </c>
      <c r="C1071" s="25" t="s">
        <v>82</v>
      </c>
      <c r="D1071" s="62">
        <f>28300-6717</f>
        <v>21583</v>
      </c>
    </row>
    <row r="1072" spans="1:4" ht="15.75" x14ac:dyDescent="0.25">
      <c r="A1072" s="47" t="s">
        <v>756</v>
      </c>
      <c r="B1072" s="35" t="s">
        <v>757</v>
      </c>
      <c r="C1072" s="35"/>
      <c r="D1072" s="57">
        <f>D1073</f>
        <v>69906</v>
      </c>
    </row>
    <row r="1073" spans="1:4" ht="15.75" x14ac:dyDescent="0.25">
      <c r="A1073" s="27" t="s">
        <v>22</v>
      </c>
      <c r="B1073" s="25" t="s">
        <v>757</v>
      </c>
      <c r="C1073" s="25" t="s">
        <v>15</v>
      </c>
      <c r="D1073" s="62">
        <f>D1074</f>
        <v>69906</v>
      </c>
    </row>
    <row r="1074" spans="1:4" ht="15.75" x14ac:dyDescent="0.25">
      <c r="A1074" s="27" t="s">
        <v>17</v>
      </c>
      <c r="B1074" s="25" t="s">
        <v>757</v>
      </c>
      <c r="C1074" s="25" t="s">
        <v>16</v>
      </c>
      <c r="D1074" s="62">
        <f>D1075</f>
        <v>69906</v>
      </c>
    </row>
    <row r="1075" spans="1:4" ht="31.5" x14ac:dyDescent="0.25">
      <c r="A1075" s="31" t="s">
        <v>81</v>
      </c>
      <c r="B1075" s="25" t="s">
        <v>757</v>
      </c>
      <c r="C1075" s="25" t="s">
        <v>82</v>
      </c>
      <c r="D1075" s="62">
        <v>69906</v>
      </c>
    </row>
    <row r="1076" spans="1:4" ht="15.75" x14ac:dyDescent="0.25">
      <c r="A1076" s="47" t="s">
        <v>807</v>
      </c>
      <c r="B1076" s="35" t="s">
        <v>806</v>
      </c>
      <c r="C1076" s="25"/>
      <c r="D1076" s="57">
        <f>D1080+D1077</f>
        <v>8938</v>
      </c>
    </row>
    <row r="1077" spans="1:4" ht="15.75" x14ac:dyDescent="0.25">
      <c r="A1077" s="27" t="s">
        <v>22</v>
      </c>
      <c r="B1077" s="25" t="s">
        <v>806</v>
      </c>
      <c r="C1077" s="25" t="s">
        <v>15</v>
      </c>
      <c r="D1077" s="62">
        <f>D1078</f>
        <v>7479</v>
      </c>
    </row>
    <row r="1078" spans="1:4" ht="15.75" x14ac:dyDescent="0.25">
      <c r="A1078" s="27" t="s">
        <v>17</v>
      </c>
      <c r="B1078" s="25" t="s">
        <v>806</v>
      </c>
      <c r="C1078" s="25" t="s">
        <v>16</v>
      </c>
      <c r="D1078" s="62">
        <f>D1079</f>
        <v>7479</v>
      </c>
    </row>
    <row r="1079" spans="1:4" ht="31.5" x14ac:dyDescent="0.25">
      <c r="A1079" s="31" t="s">
        <v>81</v>
      </c>
      <c r="B1079" s="25" t="s">
        <v>806</v>
      </c>
      <c r="C1079" s="25" t="s">
        <v>82</v>
      </c>
      <c r="D1079" s="62">
        <v>7479</v>
      </c>
    </row>
    <row r="1080" spans="1:4" ht="15.75" x14ac:dyDescent="0.25">
      <c r="A1080" s="169" t="s">
        <v>13</v>
      </c>
      <c r="B1080" s="25" t="s">
        <v>806</v>
      </c>
      <c r="C1080" s="25" t="s">
        <v>14</v>
      </c>
      <c r="D1080" s="62">
        <f>D1081</f>
        <v>1459</v>
      </c>
    </row>
    <row r="1081" spans="1:4" ht="15.75" x14ac:dyDescent="0.25">
      <c r="A1081" s="31" t="s">
        <v>719</v>
      </c>
      <c r="B1081" s="25" t="s">
        <v>806</v>
      </c>
      <c r="C1081" s="25" t="s">
        <v>720</v>
      </c>
      <c r="D1081" s="62">
        <f>D1082</f>
        <v>1459</v>
      </c>
    </row>
    <row r="1082" spans="1:4" ht="15.75" x14ac:dyDescent="0.25">
      <c r="A1082" s="31" t="s">
        <v>721</v>
      </c>
      <c r="B1082" s="25" t="s">
        <v>806</v>
      </c>
      <c r="C1082" s="25" t="s">
        <v>722</v>
      </c>
      <c r="D1082" s="62">
        <v>1459</v>
      </c>
    </row>
    <row r="1083" spans="1:4" s="102" customFormat="1" ht="15.75" x14ac:dyDescent="0.25">
      <c r="A1083" s="47" t="s">
        <v>800</v>
      </c>
      <c r="B1083" s="35" t="s">
        <v>802</v>
      </c>
      <c r="C1083" s="131"/>
      <c r="D1083" s="62">
        <f>D1084</f>
        <v>21165</v>
      </c>
    </row>
    <row r="1084" spans="1:4" ht="15.75" x14ac:dyDescent="0.25">
      <c r="A1084" s="39" t="s">
        <v>410</v>
      </c>
      <c r="B1084" s="25" t="s">
        <v>802</v>
      </c>
      <c r="C1084" s="29" t="s">
        <v>37</v>
      </c>
      <c r="D1084" s="62">
        <f>D1085</f>
        <v>21165</v>
      </c>
    </row>
    <row r="1085" spans="1:4" ht="15.75" x14ac:dyDescent="0.25">
      <c r="A1085" s="34" t="s">
        <v>36</v>
      </c>
      <c r="B1085" s="25" t="s">
        <v>802</v>
      </c>
      <c r="C1085" s="29">
        <v>410</v>
      </c>
      <c r="D1085" s="62">
        <f>D1086</f>
        <v>21165</v>
      </c>
    </row>
    <row r="1086" spans="1:4" ht="31.5" x14ac:dyDescent="0.25">
      <c r="A1086" s="34" t="s">
        <v>100</v>
      </c>
      <c r="B1086" s="25" t="s">
        <v>802</v>
      </c>
      <c r="C1086" s="29" t="s">
        <v>101</v>
      </c>
      <c r="D1086" s="62">
        <v>21165</v>
      </c>
    </row>
    <row r="1087" spans="1:4" ht="15.75" x14ac:dyDescent="0.25">
      <c r="A1087" s="31" t="s">
        <v>801</v>
      </c>
      <c r="B1087" s="35" t="s">
        <v>803</v>
      </c>
      <c r="C1087" s="125"/>
      <c r="D1087" s="62">
        <f>D1088</f>
        <v>13550</v>
      </c>
    </row>
    <row r="1088" spans="1:4" ht="15.75" x14ac:dyDescent="0.25">
      <c r="A1088" s="39" t="s">
        <v>410</v>
      </c>
      <c r="B1088" s="25" t="s">
        <v>803</v>
      </c>
      <c r="C1088" s="29" t="s">
        <v>37</v>
      </c>
      <c r="D1088" s="62">
        <f>D1089</f>
        <v>13550</v>
      </c>
    </row>
    <row r="1089" spans="1:4" ht="15.75" x14ac:dyDescent="0.25">
      <c r="A1089" s="34" t="s">
        <v>36</v>
      </c>
      <c r="B1089" s="25" t="s">
        <v>803</v>
      </c>
      <c r="C1089" s="29">
        <v>410</v>
      </c>
      <c r="D1089" s="62">
        <f>D1090</f>
        <v>13550</v>
      </c>
    </row>
    <row r="1090" spans="1:4" ht="31.5" x14ac:dyDescent="0.25">
      <c r="A1090" s="34" t="s">
        <v>100</v>
      </c>
      <c r="B1090" s="25" t="s">
        <v>803</v>
      </c>
      <c r="C1090" s="29" t="s">
        <v>101</v>
      </c>
      <c r="D1090" s="62">
        <v>13550</v>
      </c>
    </row>
    <row r="1091" spans="1:4" ht="15.75" x14ac:dyDescent="0.25">
      <c r="A1091" s="47" t="s">
        <v>739</v>
      </c>
      <c r="B1091" s="35" t="s">
        <v>814</v>
      </c>
      <c r="C1091" s="35"/>
      <c r="D1091" s="57">
        <f>D1092+D1097</f>
        <v>3703</v>
      </c>
    </row>
    <row r="1092" spans="1:4" ht="47.25" x14ac:dyDescent="0.25">
      <c r="A1092" s="80" t="s">
        <v>39</v>
      </c>
      <c r="B1092" s="25" t="s">
        <v>814</v>
      </c>
      <c r="C1092" s="25">
        <v>100</v>
      </c>
      <c r="D1092" s="62">
        <f>D1093</f>
        <v>564</v>
      </c>
    </row>
    <row r="1093" spans="1:4" ht="15.75" x14ac:dyDescent="0.25">
      <c r="A1093" s="80" t="s">
        <v>8</v>
      </c>
      <c r="B1093" s="25" t="s">
        <v>814</v>
      </c>
      <c r="C1093" s="25">
        <v>120</v>
      </c>
      <c r="D1093" s="62">
        <f>D1094+D1095+D1096</f>
        <v>564</v>
      </c>
    </row>
    <row r="1094" spans="1:4" ht="15.75" x14ac:dyDescent="0.25">
      <c r="A1094" s="80" t="s">
        <v>308</v>
      </c>
      <c r="B1094" s="25" t="s">
        <v>814</v>
      </c>
      <c r="C1094" s="25" t="s">
        <v>78</v>
      </c>
      <c r="D1094" s="62">
        <v>285</v>
      </c>
    </row>
    <row r="1095" spans="1:4" ht="31.5" x14ac:dyDescent="0.25">
      <c r="A1095" s="80" t="s">
        <v>79</v>
      </c>
      <c r="B1095" s="25" t="s">
        <v>814</v>
      </c>
      <c r="C1095" s="25" t="s">
        <v>80</v>
      </c>
      <c r="D1095" s="62">
        <v>102</v>
      </c>
    </row>
    <row r="1096" spans="1:4" ht="31.5" x14ac:dyDescent="0.25">
      <c r="A1096" s="31" t="s">
        <v>183</v>
      </c>
      <c r="B1096" s="25" t="s">
        <v>814</v>
      </c>
      <c r="C1096" s="25" t="s">
        <v>182</v>
      </c>
      <c r="D1096" s="62">
        <v>177</v>
      </c>
    </row>
    <row r="1097" spans="1:4" ht="15.75" x14ac:dyDescent="0.25">
      <c r="A1097" s="27" t="s">
        <v>22</v>
      </c>
      <c r="B1097" s="25" t="s">
        <v>814</v>
      </c>
      <c r="C1097" s="25" t="s">
        <v>15</v>
      </c>
      <c r="D1097" s="62">
        <f>D1098</f>
        <v>3139</v>
      </c>
    </row>
    <row r="1098" spans="1:4" ht="15.75" x14ac:dyDescent="0.25">
      <c r="A1098" s="27" t="s">
        <v>17</v>
      </c>
      <c r="B1098" s="25" t="s">
        <v>814</v>
      </c>
      <c r="C1098" s="25" t="s">
        <v>16</v>
      </c>
      <c r="D1098" s="62">
        <f>D1099</f>
        <v>3139</v>
      </c>
    </row>
    <row r="1099" spans="1:4" ht="31.5" x14ac:dyDescent="0.25">
      <c r="A1099" s="31" t="s">
        <v>81</v>
      </c>
      <c r="B1099" s="25" t="s">
        <v>814</v>
      </c>
      <c r="C1099" s="25" t="s">
        <v>82</v>
      </c>
      <c r="D1099" s="62">
        <v>3139</v>
      </c>
    </row>
    <row r="1100" spans="1:4" ht="15.75" x14ac:dyDescent="0.25">
      <c r="A1100" s="47" t="s">
        <v>705</v>
      </c>
      <c r="B1100" s="35" t="s">
        <v>704</v>
      </c>
      <c r="C1100" s="35"/>
      <c r="D1100" s="57">
        <f>D1101</f>
        <v>10406</v>
      </c>
    </row>
    <row r="1101" spans="1:4" ht="15.75" x14ac:dyDescent="0.25">
      <c r="A1101" s="72" t="s">
        <v>13</v>
      </c>
      <c r="B1101" s="25" t="s">
        <v>704</v>
      </c>
      <c r="C1101" s="25" t="s">
        <v>14</v>
      </c>
      <c r="D1101" s="62">
        <f>D1102</f>
        <v>10406</v>
      </c>
    </row>
    <row r="1102" spans="1:4" ht="31.5" x14ac:dyDescent="0.25">
      <c r="A1102" s="169" t="s">
        <v>411</v>
      </c>
      <c r="B1102" s="25" t="s">
        <v>704</v>
      </c>
      <c r="C1102" s="25" t="s">
        <v>12</v>
      </c>
      <c r="D1102" s="62">
        <f>D1103</f>
        <v>10406</v>
      </c>
    </row>
    <row r="1103" spans="1:4" ht="31.5" x14ac:dyDescent="0.25">
      <c r="A1103" s="169" t="s">
        <v>668</v>
      </c>
      <c r="B1103" s="25" t="s">
        <v>704</v>
      </c>
      <c r="C1103" s="25" t="s">
        <v>666</v>
      </c>
      <c r="D1103" s="62">
        <f>11157-751</f>
        <v>10406</v>
      </c>
    </row>
    <row r="1104" spans="1:4" ht="15.75" x14ac:dyDescent="0.25">
      <c r="A1104" s="15" t="s">
        <v>723</v>
      </c>
      <c r="B1104" s="16" t="s">
        <v>725</v>
      </c>
      <c r="C1104" s="25"/>
      <c r="D1104" s="98">
        <f>D1105</f>
        <v>31905</v>
      </c>
    </row>
    <row r="1105" spans="1:4 16368:16375" ht="15.75" x14ac:dyDescent="0.25">
      <c r="A1105" s="23" t="s">
        <v>724</v>
      </c>
      <c r="B1105" s="35" t="s">
        <v>734</v>
      </c>
      <c r="C1105" s="79"/>
      <c r="D1105" s="57">
        <f>D1106+D1111+D1115</f>
        <v>31905</v>
      </c>
    </row>
    <row r="1106" spans="1:4 16368:16375" ht="47.25" x14ac:dyDescent="0.25">
      <c r="A1106" s="27" t="s">
        <v>30</v>
      </c>
      <c r="B1106" s="25" t="s">
        <v>734</v>
      </c>
      <c r="C1106" s="25" t="s">
        <v>31</v>
      </c>
      <c r="D1106" s="62">
        <f>D1107</f>
        <v>29722</v>
      </c>
    </row>
    <row r="1107" spans="1:4 16368:16375" ht="15.75" x14ac:dyDescent="0.25">
      <c r="A1107" s="27" t="s">
        <v>33</v>
      </c>
      <c r="B1107" s="25" t="s">
        <v>734</v>
      </c>
      <c r="C1107" s="25" t="s">
        <v>32</v>
      </c>
      <c r="D1107" s="62">
        <f>D1108+D1109+D1110</f>
        <v>29722</v>
      </c>
    </row>
    <row r="1108" spans="1:4 16368:16375" ht="15.75" x14ac:dyDescent="0.25">
      <c r="A1108" s="31" t="s">
        <v>307</v>
      </c>
      <c r="B1108" s="25" t="s">
        <v>734</v>
      </c>
      <c r="C1108" s="25" t="s">
        <v>92</v>
      </c>
      <c r="D1108" s="62">
        <f>22076+230</f>
        <v>22306</v>
      </c>
    </row>
    <row r="1109" spans="1:4 16368:16375" ht="15.75" x14ac:dyDescent="0.25">
      <c r="A1109" s="31" t="s">
        <v>94</v>
      </c>
      <c r="B1109" s="25" t="s">
        <v>734</v>
      </c>
      <c r="C1109" s="25" t="s">
        <v>93</v>
      </c>
      <c r="D1109" s="62">
        <v>520</v>
      </c>
    </row>
    <row r="1110" spans="1:4 16368:16375" ht="31.5" x14ac:dyDescent="0.25">
      <c r="A1110" s="31" t="s">
        <v>180</v>
      </c>
      <c r="B1110" s="25" t="s">
        <v>734</v>
      </c>
      <c r="C1110" s="25" t="s">
        <v>179</v>
      </c>
      <c r="D1110" s="62">
        <f>6772+54+70</f>
        <v>6896</v>
      </c>
    </row>
    <row r="1111" spans="1:4 16368:16375" ht="15.75" x14ac:dyDescent="0.25">
      <c r="A1111" s="27" t="s">
        <v>22</v>
      </c>
      <c r="B1111" s="25" t="s">
        <v>734</v>
      </c>
      <c r="C1111" s="25" t="s">
        <v>15</v>
      </c>
      <c r="D1111" s="62">
        <f>D1112</f>
        <v>2170</v>
      </c>
    </row>
    <row r="1112" spans="1:4 16368:16375" ht="15.75" x14ac:dyDescent="0.25">
      <c r="A1112" s="27" t="s">
        <v>17</v>
      </c>
      <c r="B1112" s="25" t="s">
        <v>734</v>
      </c>
      <c r="C1112" s="25" t="s">
        <v>16</v>
      </c>
      <c r="D1112" s="62">
        <f>D1113+D1114</f>
        <v>2170</v>
      </c>
    </row>
    <row r="1113" spans="1:4 16368:16375" ht="15.75" x14ac:dyDescent="0.25">
      <c r="A1113" s="45" t="s">
        <v>564</v>
      </c>
      <c r="B1113" s="25" t="s">
        <v>734</v>
      </c>
      <c r="C1113" s="25" t="s">
        <v>516</v>
      </c>
      <c r="D1113" s="62">
        <f>1437-300</f>
        <v>1137</v>
      </c>
    </row>
    <row r="1114" spans="1:4 16368:16375" ht="31.5" x14ac:dyDescent="0.25">
      <c r="A1114" s="31" t="s">
        <v>81</v>
      </c>
      <c r="B1114" s="25" t="s">
        <v>734</v>
      </c>
      <c r="C1114" s="25" t="s">
        <v>82</v>
      </c>
      <c r="D1114" s="62">
        <f>1043-10</f>
        <v>1033</v>
      </c>
    </row>
    <row r="1115" spans="1:4 16368:16375" ht="15.75" x14ac:dyDescent="0.25">
      <c r="A1115" s="168" t="s">
        <v>13</v>
      </c>
      <c r="B1115" s="25" t="s">
        <v>734</v>
      </c>
      <c r="C1115" s="25" t="s">
        <v>14</v>
      </c>
      <c r="D1115" s="62">
        <f>D1116</f>
        <v>13</v>
      </c>
    </row>
    <row r="1116" spans="1:4 16368:16375" ht="15.75" x14ac:dyDescent="0.25">
      <c r="A1116" s="31" t="s">
        <v>35</v>
      </c>
      <c r="B1116" s="25" t="s">
        <v>734</v>
      </c>
      <c r="C1116" s="25" t="s">
        <v>34</v>
      </c>
      <c r="D1116" s="62">
        <f>D1117</f>
        <v>13</v>
      </c>
    </row>
    <row r="1117" spans="1:4 16368:16375" ht="15.75" x14ac:dyDescent="0.25">
      <c r="A1117" s="31" t="s">
        <v>85</v>
      </c>
      <c r="B1117" s="25" t="s">
        <v>734</v>
      </c>
      <c r="C1117" s="25" t="s">
        <v>86</v>
      </c>
      <c r="D1117" s="62">
        <f>3+10</f>
        <v>13</v>
      </c>
    </row>
    <row r="1118" spans="1:4 16368:16375" s="171" customFormat="1" ht="56.25" x14ac:dyDescent="0.2">
      <c r="A1118" s="170" t="s">
        <v>479</v>
      </c>
      <c r="B1118" s="165" t="s">
        <v>228</v>
      </c>
      <c r="C1118" s="166"/>
      <c r="D1118" s="116">
        <f>D1119+D1162</f>
        <v>99702</v>
      </c>
      <c r="XEN1118" s="170"/>
      <c r="XEO1118" s="165"/>
      <c r="XEP1118" s="166"/>
      <c r="XEQ1118" s="167"/>
      <c r="XER1118" s="170"/>
      <c r="XES1118" s="165"/>
      <c r="XET1118" s="166"/>
      <c r="XEU1118" s="167"/>
    </row>
    <row r="1119" spans="1:4 16368:16375" ht="15.75" x14ac:dyDescent="0.25">
      <c r="A1119" s="15" t="s">
        <v>96</v>
      </c>
      <c r="B1119" s="16" t="s">
        <v>517</v>
      </c>
      <c r="C1119" s="17"/>
      <c r="D1119" s="18">
        <f>D1120</f>
        <v>99302</v>
      </c>
    </row>
    <row r="1120" spans="1:4 16368:16375" ht="31.5" x14ac:dyDescent="0.25">
      <c r="A1120" s="15" t="s">
        <v>235</v>
      </c>
      <c r="B1120" s="16" t="s">
        <v>518</v>
      </c>
      <c r="C1120" s="17"/>
      <c r="D1120" s="18">
        <f>D1121+D1125+D1129+D1133+D1137+D1142+D1147+D1151+D1155</f>
        <v>99302</v>
      </c>
    </row>
    <row r="1121" spans="1:4" ht="31.5" x14ac:dyDescent="0.25">
      <c r="A1121" s="47" t="s">
        <v>57</v>
      </c>
      <c r="B1121" s="24" t="s">
        <v>519</v>
      </c>
      <c r="C1121" s="35"/>
      <c r="D1121" s="57">
        <f>D1122</f>
        <v>779</v>
      </c>
    </row>
    <row r="1122" spans="1:4" ht="15.75" x14ac:dyDescent="0.25">
      <c r="A1122" s="27" t="s">
        <v>22</v>
      </c>
      <c r="B1122" s="28" t="s">
        <v>519</v>
      </c>
      <c r="C1122" s="25" t="s">
        <v>15</v>
      </c>
      <c r="D1122" s="62">
        <f>D1123</f>
        <v>779</v>
      </c>
    </row>
    <row r="1123" spans="1:4" ht="15.75" x14ac:dyDescent="0.25">
      <c r="A1123" s="27" t="s">
        <v>17</v>
      </c>
      <c r="B1123" s="28" t="s">
        <v>519</v>
      </c>
      <c r="C1123" s="25" t="s">
        <v>16</v>
      </c>
      <c r="D1123" s="62">
        <f>D1124</f>
        <v>779</v>
      </c>
    </row>
    <row r="1124" spans="1:4" ht="31.5" x14ac:dyDescent="0.25">
      <c r="A1124" s="31" t="s">
        <v>81</v>
      </c>
      <c r="B1124" s="28" t="s">
        <v>519</v>
      </c>
      <c r="C1124" s="25" t="s">
        <v>82</v>
      </c>
      <c r="D1124" s="62">
        <v>779</v>
      </c>
    </row>
    <row r="1125" spans="1:4" ht="15.75" x14ac:dyDescent="0.25">
      <c r="A1125" s="47" t="s">
        <v>521</v>
      </c>
      <c r="B1125" s="24" t="s">
        <v>522</v>
      </c>
      <c r="C1125" s="25"/>
      <c r="D1125" s="57">
        <f>D1126</f>
        <v>5037</v>
      </c>
    </row>
    <row r="1126" spans="1:4" ht="15.75" x14ac:dyDescent="0.25">
      <c r="A1126" s="27" t="s">
        <v>22</v>
      </c>
      <c r="B1126" s="28" t="s">
        <v>522</v>
      </c>
      <c r="C1126" s="25" t="s">
        <v>15</v>
      </c>
      <c r="D1126" s="62">
        <f>D1127</f>
        <v>5037</v>
      </c>
    </row>
    <row r="1127" spans="1:4" ht="15.75" x14ac:dyDescent="0.25">
      <c r="A1127" s="27" t="s">
        <v>17</v>
      </c>
      <c r="B1127" s="28" t="s">
        <v>522</v>
      </c>
      <c r="C1127" s="25" t="s">
        <v>16</v>
      </c>
      <c r="D1127" s="62">
        <f>D1128</f>
        <v>5037</v>
      </c>
    </row>
    <row r="1128" spans="1:4" ht="31.5" x14ac:dyDescent="0.25">
      <c r="A1128" s="31" t="s">
        <v>81</v>
      </c>
      <c r="B1128" s="28" t="s">
        <v>522</v>
      </c>
      <c r="C1128" s="25" t="s">
        <v>82</v>
      </c>
      <c r="D1128" s="62">
        <v>5037</v>
      </c>
    </row>
    <row r="1129" spans="1:4" ht="15.75" x14ac:dyDescent="0.25">
      <c r="A1129" s="47" t="s">
        <v>520</v>
      </c>
      <c r="B1129" s="24" t="s">
        <v>523</v>
      </c>
      <c r="C1129" s="25"/>
      <c r="D1129" s="62">
        <f>D1130</f>
        <v>8271</v>
      </c>
    </row>
    <row r="1130" spans="1:4" ht="15.75" x14ac:dyDescent="0.25">
      <c r="A1130" s="27" t="s">
        <v>22</v>
      </c>
      <c r="B1130" s="28" t="s">
        <v>523</v>
      </c>
      <c r="C1130" s="25" t="s">
        <v>15</v>
      </c>
      <c r="D1130" s="62">
        <f>D1131</f>
        <v>8271</v>
      </c>
    </row>
    <row r="1131" spans="1:4" ht="15.75" x14ac:dyDescent="0.25">
      <c r="A1131" s="27" t="s">
        <v>17</v>
      </c>
      <c r="B1131" s="28" t="s">
        <v>523</v>
      </c>
      <c r="C1131" s="25" t="s">
        <v>16</v>
      </c>
      <c r="D1131" s="62">
        <f>D1132</f>
        <v>8271</v>
      </c>
    </row>
    <row r="1132" spans="1:4" ht="31.5" x14ac:dyDescent="0.25">
      <c r="A1132" s="31" t="s">
        <v>81</v>
      </c>
      <c r="B1132" s="28" t="s">
        <v>523</v>
      </c>
      <c r="C1132" s="25" t="s">
        <v>82</v>
      </c>
      <c r="D1132" s="62">
        <v>8271</v>
      </c>
    </row>
    <row r="1133" spans="1:4" ht="15.75" x14ac:dyDescent="0.25">
      <c r="A1133" s="47" t="s">
        <v>641</v>
      </c>
      <c r="B1133" s="24" t="s">
        <v>524</v>
      </c>
      <c r="C1133" s="35"/>
      <c r="D1133" s="57">
        <f>D1134</f>
        <v>11026</v>
      </c>
    </row>
    <row r="1134" spans="1:4" ht="15.75" x14ac:dyDescent="0.25">
      <c r="A1134" s="27" t="s">
        <v>22</v>
      </c>
      <c r="B1134" s="28" t="s">
        <v>524</v>
      </c>
      <c r="C1134" s="25" t="s">
        <v>15</v>
      </c>
      <c r="D1134" s="57">
        <f>D1135</f>
        <v>11026</v>
      </c>
    </row>
    <row r="1135" spans="1:4" ht="15.75" x14ac:dyDescent="0.25">
      <c r="A1135" s="27" t="s">
        <v>17</v>
      </c>
      <c r="B1135" s="28" t="s">
        <v>524</v>
      </c>
      <c r="C1135" s="25" t="s">
        <v>16</v>
      </c>
      <c r="D1135" s="57">
        <f>D1136</f>
        <v>11026</v>
      </c>
    </row>
    <row r="1136" spans="1:4" ht="31.5" x14ac:dyDescent="0.25">
      <c r="A1136" s="31" t="s">
        <v>81</v>
      </c>
      <c r="B1136" s="28" t="s">
        <v>524</v>
      </c>
      <c r="C1136" s="25" t="s">
        <v>82</v>
      </c>
      <c r="D1136" s="62">
        <v>11026</v>
      </c>
    </row>
    <row r="1137" spans="1:4" ht="31.5" x14ac:dyDescent="0.25">
      <c r="A1137" s="47" t="s">
        <v>76</v>
      </c>
      <c r="B1137" s="35" t="s">
        <v>539</v>
      </c>
      <c r="C1137" s="35"/>
      <c r="D1137" s="57">
        <f>D1138</f>
        <v>35589</v>
      </c>
    </row>
    <row r="1138" spans="1:4" ht="15.75" x14ac:dyDescent="0.25">
      <c r="A1138" s="27" t="s">
        <v>22</v>
      </c>
      <c r="B1138" s="25" t="s">
        <v>539</v>
      </c>
      <c r="C1138" s="25" t="s">
        <v>15</v>
      </c>
      <c r="D1138" s="62">
        <f>D1139</f>
        <v>35589</v>
      </c>
    </row>
    <row r="1139" spans="1:4" ht="15.75" x14ac:dyDescent="0.25">
      <c r="A1139" s="27" t="s">
        <v>17</v>
      </c>
      <c r="B1139" s="25" t="s">
        <v>539</v>
      </c>
      <c r="C1139" s="25" t="s">
        <v>16</v>
      </c>
      <c r="D1139" s="62">
        <f>D1140+D1141</f>
        <v>35589</v>
      </c>
    </row>
    <row r="1140" spans="1:4" ht="31.5" x14ac:dyDescent="0.25">
      <c r="A1140" s="31" t="s">
        <v>81</v>
      </c>
      <c r="B1140" s="25" t="s">
        <v>539</v>
      </c>
      <c r="C1140" s="25" t="s">
        <v>82</v>
      </c>
      <c r="D1140" s="62">
        <v>589</v>
      </c>
    </row>
    <row r="1141" spans="1:4" ht="31.5" x14ac:dyDescent="0.25">
      <c r="A1141" s="27" t="s">
        <v>711</v>
      </c>
      <c r="B1141" s="25" t="s">
        <v>539</v>
      </c>
      <c r="C1141" s="25" t="s">
        <v>780</v>
      </c>
      <c r="D1141" s="62">
        <v>35000</v>
      </c>
    </row>
    <row r="1142" spans="1:4" ht="31.5" x14ac:dyDescent="0.25">
      <c r="A1142" s="136" t="s">
        <v>157</v>
      </c>
      <c r="B1142" s="35" t="s">
        <v>540</v>
      </c>
      <c r="C1142" s="35"/>
      <c r="D1142" s="57">
        <f>D1143</f>
        <v>8381</v>
      </c>
    </row>
    <row r="1143" spans="1:4" ht="15.75" x14ac:dyDescent="0.25">
      <c r="A1143" s="169" t="s">
        <v>13</v>
      </c>
      <c r="B1143" s="25" t="s">
        <v>540</v>
      </c>
      <c r="C1143" s="25">
        <v>800</v>
      </c>
      <c r="D1143" s="62">
        <f>D1144</f>
        <v>8381</v>
      </c>
    </row>
    <row r="1144" spans="1:4" ht="15.75" x14ac:dyDescent="0.25">
      <c r="A1144" s="169" t="s">
        <v>35</v>
      </c>
      <c r="B1144" s="25" t="s">
        <v>540</v>
      </c>
      <c r="C1144" s="25">
        <v>850</v>
      </c>
      <c r="D1144" s="62">
        <f>D1145+D1146</f>
        <v>8381</v>
      </c>
    </row>
    <row r="1145" spans="1:4" ht="15.75" x14ac:dyDescent="0.25">
      <c r="A1145" s="31" t="s">
        <v>85</v>
      </c>
      <c r="B1145" s="25" t="s">
        <v>540</v>
      </c>
      <c r="C1145" s="25" t="s">
        <v>86</v>
      </c>
      <c r="D1145" s="62">
        <f>15379-7000</f>
        <v>8379</v>
      </c>
    </row>
    <row r="1146" spans="1:4" ht="15.75" x14ac:dyDescent="0.25">
      <c r="A1146" s="31" t="s">
        <v>429</v>
      </c>
      <c r="B1146" s="25" t="s">
        <v>540</v>
      </c>
      <c r="C1146" s="25" t="s">
        <v>428</v>
      </c>
      <c r="D1146" s="62">
        <v>2</v>
      </c>
    </row>
    <row r="1147" spans="1:4" ht="15.75" x14ac:dyDescent="0.25">
      <c r="A1147" s="136" t="s">
        <v>786</v>
      </c>
      <c r="B1147" s="35" t="s">
        <v>785</v>
      </c>
      <c r="C1147" s="35"/>
      <c r="D1147" s="57">
        <f>D1148</f>
        <v>100</v>
      </c>
    </row>
    <row r="1148" spans="1:4" ht="15.75" x14ac:dyDescent="0.25">
      <c r="A1148" s="169" t="s">
        <v>13</v>
      </c>
      <c r="B1148" s="25" t="s">
        <v>785</v>
      </c>
      <c r="C1148" s="25">
        <v>800</v>
      </c>
      <c r="D1148" s="62">
        <f>D1149</f>
        <v>100</v>
      </c>
    </row>
    <row r="1149" spans="1:4" ht="15.75" x14ac:dyDescent="0.25">
      <c r="A1149" s="169" t="s">
        <v>35</v>
      </c>
      <c r="B1149" s="25" t="s">
        <v>785</v>
      </c>
      <c r="C1149" s="25">
        <v>850</v>
      </c>
      <c r="D1149" s="62">
        <f>D1150</f>
        <v>100</v>
      </c>
    </row>
    <row r="1150" spans="1:4" ht="15.75" x14ac:dyDescent="0.25">
      <c r="A1150" s="31" t="s">
        <v>85</v>
      </c>
      <c r="B1150" s="25" t="s">
        <v>785</v>
      </c>
      <c r="C1150" s="25" t="s">
        <v>86</v>
      </c>
      <c r="D1150" s="62">
        <v>100</v>
      </c>
    </row>
    <row r="1151" spans="1:4" ht="15.75" x14ac:dyDescent="0.25">
      <c r="A1151" s="47" t="s">
        <v>708</v>
      </c>
      <c r="B1151" s="24" t="s">
        <v>709</v>
      </c>
      <c r="C1151" s="25"/>
      <c r="D1151" s="57">
        <f>D1152</f>
        <v>100</v>
      </c>
    </row>
    <row r="1152" spans="1:4" ht="15.75" x14ac:dyDescent="0.25">
      <c r="A1152" s="27" t="s">
        <v>22</v>
      </c>
      <c r="B1152" s="28" t="s">
        <v>709</v>
      </c>
      <c r="C1152" s="25" t="s">
        <v>15</v>
      </c>
      <c r="D1152" s="62">
        <f>D1153</f>
        <v>100</v>
      </c>
    </row>
    <row r="1153" spans="1:4" ht="15.75" x14ac:dyDescent="0.25">
      <c r="A1153" s="27" t="s">
        <v>17</v>
      </c>
      <c r="B1153" s="28" t="s">
        <v>709</v>
      </c>
      <c r="C1153" s="25" t="s">
        <v>16</v>
      </c>
      <c r="D1153" s="62">
        <f>D1154</f>
        <v>100</v>
      </c>
    </row>
    <row r="1154" spans="1:4" ht="31.5" x14ac:dyDescent="0.25">
      <c r="A1154" s="31" t="s">
        <v>81</v>
      </c>
      <c r="B1154" s="28" t="s">
        <v>709</v>
      </c>
      <c r="C1154" s="25" t="s">
        <v>82</v>
      </c>
      <c r="D1154" s="62">
        <v>100</v>
      </c>
    </row>
    <row r="1155" spans="1:4" ht="15.75" x14ac:dyDescent="0.25">
      <c r="A1155" s="47" t="s">
        <v>740</v>
      </c>
      <c r="B1155" s="24" t="s">
        <v>741</v>
      </c>
      <c r="C1155" s="35"/>
      <c r="D1155" s="57">
        <f>D1156+D1159</f>
        <v>30019</v>
      </c>
    </row>
    <row r="1156" spans="1:4" ht="15.75" x14ac:dyDescent="0.25">
      <c r="A1156" s="39" t="s">
        <v>410</v>
      </c>
      <c r="B1156" s="28" t="s">
        <v>741</v>
      </c>
      <c r="C1156" s="25" t="s">
        <v>37</v>
      </c>
      <c r="D1156" s="62">
        <f>D1157</f>
        <v>19</v>
      </c>
    </row>
    <row r="1157" spans="1:4" ht="15.75" x14ac:dyDescent="0.25">
      <c r="A1157" s="31" t="s">
        <v>744</v>
      </c>
      <c r="B1157" s="28" t="s">
        <v>741</v>
      </c>
      <c r="C1157" s="25" t="s">
        <v>743</v>
      </c>
      <c r="D1157" s="62">
        <f>D1158</f>
        <v>19</v>
      </c>
    </row>
    <row r="1158" spans="1:4" ht="31.5" x14ac:dyDescent="0.25">
      <c r="A1158" s="31" t="s">
        <v>745</v>
      </c>
      <c r="B1158" s="28" t="s">
        <v>741</v>
      </c>
      <c r="C1158" s="25" t="s">
        <v>742</v>
      </c>
      <c r="D1158" s="62">
        <v>19</v>
      </c>
    </row>
    <row r="1159" spans="1:4" ht="15.75" x14ac:dyDescent="0.25">
      <c r="A1159" s="168" t="s">
        <v>13</v>
      </c>
      <c r="B1159" s="28" t="s">
        <v>741</v>
      </c>
      <c r="C1159" s="172" t="s">
        <v>14</v>
      </c>
      <c r="D1159" s="173">
        <v>30000</v>
      </c>
    </row>
    <row r="1160" spans="1:4" ht="31.5" x14ac:dyDescent="0.25">
      <c r="A1160" s="169" t="s">
        <v>411</v>
      </c>
      <c r="B1160" s="28" t="s">
        <v>741</v>
      </c>
      <c r="C1160" s="172" t="s">
        <v>12</v>
      </c>
      <c r="D1160" s="173">
        <v>30000</v>
      </c>
    </row>
    <row r="1161" spans="1:4" ht="31.5" x14ac:dyDescent="0.25">
      <c r="A1161" s="169" t="s">
        <v>815</v>
      </c>
      <c r="B1161" s="28" t="s">
        <v>741</v>
      </c>
      <c r="C1161" s="172" t="s">
        <v>666</v>
      </c>
      <c r="D1161" s="173">
        <v>30000</v>
      </c>
    </row>
    <row r="1162" spans="1:4" ht="31.5" x14ac:dyDescent="0.25">
      <c r="A1162" s="15" t="s">
        <v>642</v>
      </c>
      <c r="B1162" s="16" t="s">
        <v>541</v>
      </c>
      <c r="C1162" s="17"/>
      <c r="D1162" s="18">
        <f>D1163+D1168</f>
        <v>400</v>
      </c>
    </row>
    <row r="1163" spans="1:4" ht="31.5" x14ac:dyDescent="0.25">
      <c r="A1163" s="129" t="s">
        <v>230</v>
      </c>
      <c r="B1163" s="16" t="s">
        <v>542</v>
      </c>
      <c r="C1163" s="131"/>
      <c r="D1163" s="98">
        <f>D1164</f>
        <v>290</v>
      </c>
    </row>
    <row r="1164" spans="1:4" ht="15.75" x14ac:dyDescent="0.25">
      <c r="A1164" s="47" t="s">
        <v>141</v>
      </c>
      <c r="B1164" s="24" t="s">
        <v>543</v>
      </c>
      <c r="C1164" s="131"/>
      <c r="D1164" s="57">
        <f>D1165</f>
        <v>290</v>
      </c>
    </row>
    <row r="1165" spans="1:4" ht="15.75" x14ac:dyDescent="0.25">
      <c r="A1165" s="27" t="s">
        <v>22</v>
      </c>
      <c r="B1165" s="28" t="s">
        <v>543</v>
      </c>
      <c r="C1165" s="125">
        <v>200</v>
      </c>
      <c r="D1165" s="62">
        <f>D1166</f>
        <v>290</v>
      </c>
    </row>
    <row r="1166" spans="1:4" ht="15.75" x14ac:dyDescent="0.25">
      <c r="A1166" s="27" t="s">
        <v>17</v>
      </c>
      <c r="B1166" s="28" t="s">
        <v>543</v>
      </c>
      <c r="C1166" s="125">
        <v>240</v>
      </c>
      <c r="D1166" s="62">
        <f>D1167</f>
        <v>290</v>
      </c>
    </row>
    <row r="1167" spans="1:4" ht="31.5" x14ac:dyDescent="0.25">
      <c r="A1167" s="31" t="s">
        <v>81</v>
      </c>
      <c r="B1167" s="25" t="s">
        <v>543</v>
      </c>
      <c r="C1167" s="125">
        <v>244</v>
      </c>
      <c r="D1167" s="62">
        <v>290</v>
      </c>
    </row>
    <row r="1168" spans="1:4" ht="15.75" x14ac:dyDescent="0.25">
      <c r="A1168" s="129" t="s">
        <v>229</v>
      </c>
      <c r="B1168" s="16" t="s">
        <v>545</v>
      </c>
      <c r="C1168" s="137"/>
      <c r="D1168" s="98">
        <f>D1169</f>
        <v>110</v>
      </c>
    </row>
    <row r="1169" spans="1:4" ht="15.75" x14ac:dyDescent="0.25">
      <c r="A1169" s="47" t="s">
        <v>544</v>
      </c>
      <c r="B1169" s="24" t="s">
        <v>546</v>
      </c>
      <c r="C1169" s="35"/>
      <c r="D1169" s="57">
        <f>D1170</f>
        <v>110</v>
      </c>
    </row>
    <row r="1170" spans="1:4" ht="15.75" x14ac:dyDescent="0.25">
      <c r="A1170" s="27" t="s">
        <v>22</v>
      </c>
      <c r="B1170" s="28" t="s">
        <v>546</v>
      </c>
      <c r="C1170" s="125">
        <v>200</v>
      </c>
      <c r="D1170" s="62">
        <f>D1171</f>
        <v>110</v>
      </c>
    </row>
    <row r="1171" spans="1:4" ht="15.75" x14ac:dyDescent="0.25">
      <c r="A1171" s="27" t="s">
        <v>17</v>
      </c>
      <c r="B1171" s="28" t="s">
        <v>546</v>
      </c>
      <c r="C1171" s="125">
        <v>240</v>
      </c>
      <c r="D1171" s="62">
        <f>D1172</f>
        <v>110</v>
      </c>
    </row>
    <row r="1172" spans="1:4" ht="31.5" x14ac:dyDescent="0.25">
      <c r="A1172" s="31" t="s">
        <v>81</v>
      </c>
      <c r="B1172" s="28" t="s">
        <v>546</v>
      </c>
      <c r="C1172" s="125">
        <v>244</v>
      </c>
      <c r="D1172" s="62">
        <v>110</v>
      </c>
    </row>
    <row r="1173" spans="1:4" ht="37.5" x14ac:dyDescent="0.3">
      <c r="A1173" s="124" t="s">
        <v>603</v>
      </c>
      <c r="B1173" s="113" t="s">
        <v>236</v>
      </c>
      <c r="C1173" s="118"/>
      <c r="D1173" s="116">
        <f>D1174+D1195+D1205</f>
        <v>545251.4</v>
      </c>
    </row>
    <row r="1174" spans="1:4" ht="31.5" x14ac:dyDescent="0.25">
      <c r="A1174" s="15" t="s">
        <v>726</v>
      </c>
      <c r="B1174" s="16" t="s">
        <v>727</v>
      </c>
      <c r="C1174" s="17"/>
      <c r="D1174" s="18">
        <f>D1175+D1190</f>
        <v>492771.4</v>
      </c>
    </row>
    <row r="1175" spans="1:4" ht="15.75" x14ac:dyDescent="0.25">
      <c r="A1175" s="15" t="s">
        <v>731</v>
      </c>
      <c r="B1175" s="16" t="s">
        <v>728</v>
      </c>
      <c r="C1175" s="17"/>
      <c r="D1175" s="18">
        <f>D1176+D1186+D1182</f>
        <v>1000</v>
      </c>
    </row>
    <row r="1176" spans="1:4" ht="110.25" x14ac:dyDescent="0.25">
      <c r="A1176" s="47" t="s">
        <v>729</v>
      </c>
      <c r="B1176" s="97" t="s">
        <v>730</v>
      </c>
      <c r="C1176" s="53"/>
      <c r="D1176" s="57">
        <f>D1180+D1177</f>
        <v>0</v>
      </c>
    </row>
    <row r="1177" spans="1:4" ht="15.75" x14ac:dyDescent="0.25">
      <c r="A1177" s="71" t="s">
        <v>410</v>
      </c>
      <c r="B1177" s="172" t="s">
        <v>730</v>
      </c>
      <c r="C1177" s="29" t="s">
        <v>37</v>
      </c>
      <c r="D1177" s="62">
        <f>D1178</f>
        <v>0</v>
      </c>
    </row>
    <row r="1178" spans="1:4" ht="15.75" x14ac:dyDescent="0.25">
      <c r="A1178" s="46" t="s">
        <v>36</v>
      </c>
      <c r="B1178" s="172" t="s">
        <v>730</v>
      </c>
      <c r="C1178" s="29">
        <v>410</v>
      </c>
      <c r="D1178" s="62">
        <f>D1179</f>
        <v>0</v>
      </c>
    </row>
    <row r="1179" spans="1:4" ht="31.5" x14ac:dyDescent="0.25">
      <c r="A1179" s="46" t="s">
        <v>100</v>
      </c>
      <c r="B1179" s="172" t="s">
        <v>730</v>
      </c>
      <c r="C1179" s="29" t="s">
        <v>101</v>
      </c>
      <c r="D1179" s="62">
        <f>1000-1000</f>
        <v>0</v>
      </c>
    </row>
    <row r="1180" spans="1:4" ht="15.75" x14ac:dyDescent="0.25">
      <c r="A1180" s="34" t="s">
        <v>695</v>
      </c>
      <c r="B1180" s="172" t="s">
        <v>730</v>
      </c>
      <c r="C1180" s="25" t="s">
        <v>697</v>
      </c>
      <c r="D1180" s="62">
        <f>D1181</f>
        <v>0</v>
      </c>
    </row>
    <row r="1181" spans="1:4" s="14" customFormat="1" ht="15.75" x14ac:dyDescent="0.25">
      <c r="A1181" s="34" t="s">
        <v>696</v>
      </c>
      <c r="B1181" s="172" t="s">
        <v>730</v>
      </c>
      <c r="C1181" s="25" t="s">
        <v>698</v>
      </c>
      <c r="D1181" s="62">
        <f>147531.4-147531.4</f>
        <v>0</v>
      </c>
    </row>
    <row r="1182" spans="1:4" s="14" customFormat="1" ht="15.75" x14ac:dyDescent="0.25">
      <c r="A1182" s="67" t="s">
        <v>791</v>
      </c>
      <c r="B1182" s="97" t="s">
        <v>793</v>
      </c>
      <c r="C1182" s="53"/>
      <c r="D1182" s="57">
        <f>D1183</f>
        <v>1000</v>
      </c>
    </row>
    <row r="1183" spans="1:4" s="14" customFormat="1" ht="15.75" x14ac:dyDescent="0.25">
      <c r="A1183" s="71" t="s">
        <v>792</v>
      </c>
      <c r="B1183" s="172" t="s">
        <v>793</v>
      </c>
      <c r="C1183" s="29" t="s">
        <v>37</v>
      </c>
      <c r="D1183" s="62">
        <f>D1184</f>
        <v>1000</v>
      </c>
    </row>
    <row r="1184" spans="1:4" s="14" customFormat="1" ht="15.75" x14ac:dyDescent="0.25">
      <c r="A1184" s="45" t="s">
        <v>36</v>
      </c>
      <c r="B1184" s="172" t="s">
        <v>793</v>
      </c>
      <c r="C1184" s="29">
        <v>410</v>
      </c>
      <c r="D1184" s="62">
        <f>D1185</f>
        <v>1000</v>
      </c>
    </row>
    <row r="1185" spans="1:4" s="14" customFormat="1" ht="31.5" x14ac:dyDescent="0.25">
      <c r="A1185" s="45" t="s">
        <v>100</v>
      </c>
      <c r="B1185" s="172" t="s">
        <v>793</v>
      </c>
      <c r="C1185" s="29" t="s">
        <v>101</v>
      </c>
      <c r="D1185" s="62">
        <v>1000</v>
      </c>
    </row>
    <row r="1186" spans="1:4" s="14" customFormat="1" ht="15.75" x14ac:dyDescent="0.25">
      <c r="A1186" s="67" t="s">
        <v>736</v>
      </c>
      <c r="B1186" s="172" t="s">
        <v>771</v>
      </c>
      <c r="C1186" s="25"/>
      <c r="D1186" s="62">
        <f>D1187</f>
        <v>0</v>
      </c>
    </row>
    <row r="1187" spans="1:4" s="14" customFormat="1" ht="15.75" x14ac:dyDescent="0.25">
      <c r="A1187" s="71" t="s">
        <v>410</v>
      </c>
      <c r="B1187" s="172" t="s">
        <v>771</v>
      </c>
      <c r="C1187" s="29" t="s">
        <v>37</v>
      </c>
      <c r="D1187" s="62">
        <f>D1188</f>
        <v>0</v>
      </c>
    </row>
    <row r="1188" spans="1:4" s="14" customFormat="1" ht="15.75" x14ac:dyDescent="0.25">
      <c r="A1188" s="46" t="s">
        <v>36</v>
      </c>
      <c r="B1188" s="172" t="s">
        <v>771</v>
      </c>
      <c r="C1188" s="29">
        <v>410</v>
      </c>
      <c r="D1188" s="62">
        <f>D1189</f>
        <v>0</v>
      </c>
    </row>
    <row r="1189" spans="1:4" s="14" customFormat="1" ht="31.5" x14ac:dyDescent="0.25">
      <c r="A1189" s="46" t="s">
        <v>100</v>
      </c>
      <c r="B1189" s="172" t="s">
        <v>771</v>
      </c>
      <c r="C1189" s="29" t="s">
        <v>101</v>
      </c>
      <c r="D1189" s="62">
        <f>147531.4-147531.4</f>
        <v>0</v>
      </c>
    </row>
    <row r="1190" spans="1:4" s="14" customFormat="1" ht="47.25" x14ac:dyDescent="0.25">
      <c r="A1190" s="63" t="s">
        <v>737</v>
      </c>
      <c r="B1190" s="172" t="s">
        <v>772</v>
      </c>
      <c r="C1190" s="29"/>
      <c r="D1190" s="62">
        <f>D1191</f>
        <v>491771.4</v>
      </c>
    </row>
    <row r="1191" spans="1:4" s="14" customFormat="1" ht="15.75" x14ac:dyDescent="0.25">
      <c r="A1191" s="67" t="s">
        <v>738</v>
      </c>
      <c r="B1191" s="172" t="s">
        <v>773</v>
      </c>
      <c r="C1191" s="25"/>
      <c r="D1191" s="62">
        <f>D1192</f>
        <v>491771.4</v>
      </c>
    </row>
    <row r="1192" spans="1:4" s="14" customFormat="1" ht="15.75" x14ac:dyDescent="0.25">
      <c r="A1192" s="71" t="s">
        <v>410</v>
      </c>
      <c r="B1192" s="172" t="s">
        <v>773</v>
      </c>
      <c r="C1192" s="29" t="s">
        <v>37</v>
      </c>
      <c r="D1192" s="62">
        <f>D1193</f>
        <v>491771.4</v>
      </c>
    </row>
    <row r="1193" spans="1:4" s="14" customFormat="1" ht="15.75" x14ac:dyDescent="0.25">
      <c r="A1193" s="46" t="s">
        <v>36</v>
      </c>
      <c r="B1193" s="172" t="s">
        <v>773</v>
      </c>
      <c r="C1193" s="29">
        <v>410</v>
      </c>
      <c r="D1193" s="62">
        <f>D1194</f>
        <v>491771.4</v>
      </c>
    </row>
    <row r="1194" spans="1:4" s="14" customFormat="1" ht="31.5" x14ac:dyDescent="0.25">
      <c r="A1194" s="46" t="s">
        <v>100</v>
      </c>
      <c r="B1194" s="172" t="s">
        <v>773</v>
      </c>
      <c r="C1194" s="29" t="s">
        <v>101</v>
      </c>
      <c r="D1194" s="62">
        <f>344240+147531.4</f>
        <v>491771.4</v>
      </c>
    </row>
    <row r="1195" spans="1:4" s="14" customFormat="1" ht="31.5" x14ac:dyDescent="0.25">
      <c r="A1195" s="15" t="s">
        <v>139</v>
      </c>
      <c r="B1195" s="16" t="s">
        <v>239</v>
      </c>
      <c r="C1195" s="17"/>
      <c r="D1195" s="18">
        <f>D1196</f>
        <v>37388</v>
      </c>
    </row>
    <row r="1196" spans="1:4" s="14" customFormat="1" ht="31.5" x14ac:dyDescent="0.25">
      <c r="A1196" s="15" t="s">
        <v>237</v>
      </c>
      <c r="B1196" s="16" t="s">
        <v>238</v>
      </c>
      <c r="C1196" s="17"/>
      <c r="D1196" s="18">
        <f>D1197+D1201</f>
        <v>37388</v>
      </c>
    </row>
    <row r="1197" spans="1:4" s="14" customFormat="1" ht="31.5" x14ac:dyDescent="0.25">
      <c r="A1197" s="47" t="s">
        <v>240</v>
      </c>
      <c r="B1197" s="97" t="s">
        <v>430</v>
      </c>
      <c r="C1197" s="53"/>
      <c r="D1197" s="57">
        <f>D1198</f>
        <v>0</v>
      </c>
    </row>
    <row r="1198" spans="1:4" s="14" customFormat="1" ht="15.75" x14ac:dyDescent="0.25">
      <c r="A1198" s="75" t="s">
        <v>410</v>
      </c>
      <c r="B1198" s="96" t="s">
        <v>430</v>
      </c>
      <c r="C1198" s="73">
        <v>400</v>
      </c>
      <c r="D1198" s="41">
        <f>D1199</f>
        <v>0</v>
      </c>
    </row>
    <row r="1199" spans="1:4" s="14" customFormat="1" ht="15.75" x14ac:dyDescent="0.25">
      <c r="A1199" s="27" t="s">
        <v>61</v>
      </c>
      <c r="B1199" s="96" t="s">
        <v>430</v>
      </c>
      <c r="C1199" s="73">
        <v>410</v>
      </c>
      <c r="D1199" s="41">
        <f>D1200</f>
        <v>0</v>
      </c>
    </row>
    <row r="1200" spans="1:4" s="14" customFormat="1" ht="38.25" customHeight="1" x14ac:dyDescent="0.25">
      <c r="A1200" s="31" t="s">
        <v>140</v>
      </c>
      <c r="B1200" s="96" t="s">
        <v>430</v>
      </c>
      <c r="C1200" s="73">
        <v>412</v>
      </c>
      <c r="D1200" s="41">
        <f>24925-24925</f>
        <v>0</v>
      </c>
    </row>
    <row r="1201" spans="1:4" s="14" customFormat="1" ht="38.25" customHeight="1" x14ac:dyDescent="0.25">
      <c r="A1201" s="47" t="s">
        <v>240</v>
      </c>
      <c r="B1201" s="97" t="s">
        <v>766</v>
      </c>
      <c r="C1201" s="73"/>
      <c r="D1201" s="57">
        <f>D1202</f>
        <v>37388</v>
      </c>
    </row>
    <row r="1202" spans="1:4" s="14" customFormat="1" ht="19.5" customHeight="1" x14ac:dyDescent="0.25">
      <c r="A1202" s="75" t="s">
        <v>410</v>
      </c>
      <c r="B1202" s="96" t="s">
        <v>766</v>
      </c>
      <c r="C1202" s="73">
        <v>400</v>
      </c>
      <c r="D1202" s="41">
        <f>D1203</f>
        <v>37388</v>
      </c>
    </row>
    <row r="1203" spans="1:4" s="14" customFormat="1" ht="19.5" customHeight="1" x14ac:dyDescent="0.25">
      <c r="A1203" s="27" t="s">
        <v>61</v>
      </c>
      <c r="B1203" s="96" t="s">
        <v>766</v>
      </c>
      <c r="C1203" s="73">
        <v>410</v>
      </c>
      <c r="D1203" s="41">
        <f>D1204</f>
        <v>37388</v>
      </c>
    </row>
    <row r="1204" spans="1:4" s="14" customFormat="1" ht="38.25" customHeight="1" x14ac:dyDescent="0.25">
      <c r="A1204" s="31" t="s">
        <v>140</v>
      </c>
      <c r="B1204" s="96" t="s">
        <v>766</v>
      </c>
      <c r="C1204" s="73">
        <v>412</v>
      </c>
      <c r="D1204" s="41">
        <v>37388</v>
      </c>
    </row>
    <row r="1205" spans="1:4" s="14" customFormat="1" ht="31.5" x14ac:dyDescent="0.25">
      <c r="A1205" s="15" t="s">
        <v>676</v>
      </c>
      <c r="B1205" s="16" t="s">
        <v>673</v>
      </c>
      <c r="C1205" s="73"/>
      <c r="D1205" s="98">
        <f>D1206</f>
        <v>15092</v>
      </c>
    </row>
    <row r="1206" spans="1:4" s="14" customFormat="1" ht="31.5" x14ac:dyDescent="0.25">
      <c r="A1206" s="15" t="s">
        <v>687</v>
      </c>
      <c r="B1206" s="16" t="s">
        <v>674</v>
      </c>
      <c r="C1206" s="73"/>
      <c r="D1206" s="98">
        <f>D1211+D1207</f>
        <v>15092</v>
      </c>
    </row>
    <row r="1207" spans="1:4" s="14" customFormat="1" ht="15.75" x14ac:dyDescent="0.25">
      <c r="A1207" s="47" t="s">
        <v>821</v>
      </c>
      <c r="B1207" s="24" t="s">
        <v>805</v>
      </c>
      <c r="C1207" s="160"/>
      <c r="D1207" s="161">
        <f t="shared" ref="D1207:D1209" si="2">D1208</f>
        <v>1962</v>
      </c>
    </row>
    <row r="1208" spans="1:4" s="14" customFormat="1" ht="15.75" x14ac:dyDescent="0.25">
      <c r="A1208" s="169" t="s">
        <v>410</v>
      </c>
      <c r="B1208" s="28" t="s">
        <v>805</v>
      </c>
      <c r="C1208" s="162">
        <v>400</v>
      </c>
      <c r="D1208" s="161">
        <f t="shared" si="2"/>
        <v>1962</v>
      </c>
    </row>
    <row r="1209" spans="1:4" s="14" customFormat="1" ht="15.75" x14ac:dyDescent="0.25">
      <c r="A1209" s="27" t="s">
        <v>61</v>
      </c>
      <c r="B1209" s="28" t="s">
        <v>805</v>
      </c>
      <c r="C1209" s="162">
        <v>410</v>
      </c>
      <c r="D1209" s="161">
        <f t="shared" si="2"/>
        <v>1962</v>
      </c>
    </row>
    <row r="1210" spans="1:4" s="14" customFormat="1" ht="31.5" x14ac:dyDescent="0.25">
      <c r="A1210" s="31" t="s">
        <v>140</v>
      </c>
      <c r="B1210" s="28" t="s">
        <v>805</v>
      </c>
      <c r="C1210" s="162">
        <v>412</v>
      </c>
      <c r="D1210" s="161">
        <v>1962</v>
      </c>
    </row>
    <row r="1211" spans="1:4" s="14" customFormat="1" ht="15.75" x14ac:dyDescent="0.25">
      <c r="A1211" s="47" t="s">
        <v>688</v>
      </c>
      <c r="B1211" s="24" t="s">
        <v>675</v>
      </c>
      <c r="C1211" s="53"/>
      <c r="D1211" s="57">
        <f>D1212</f>
        <v>13130</v>
      </c>
    </row>
    <row r="1212" spans="1:4" s="14" customFormat="1" ht="15.75" x14ac:dyDescent="0.25">
      <c r="A1212" s="75" t="s">
        <v>410</v>
      </c>
      <c r="B1212" s="28" t="s">
        <v>675</v>
      </c>
      <c r="C1212" s="73">
        <v>400</v>
      </c>
      <c r="D1212" s="41">
        <f>D1213</f>
        <v>13130</v>
      </c>
    </row>
    <row r="1213" spans="1:4" s="14" customFormat="1" ht="15.75" x14ac:dyDescent="0.25">
      <c r="A1213" s="27" t="s">
        <v>61</v>
      </c>
      <c r="B1213" s="28" t="s">
        <v>675</v>
      </c>
      <c r="C1213" s="73">
        <v>410</v>
      </c>
      <c r="D1213" s="41">
        <f>D1214</f>
        <v>13130</v>
      </c>
    </row>
    <row r="1214" spans="1:4" s="14" customFormat="1" ht="31.5" x14ac:dyDescent="0.25">
      <c r="A1214" s="31" t="s">
        <v>140</v>
      </c>
      <c r="B1214" s="28" t="s">
        <v>675</v>
      </c>
      <c r="C1214" s="73">
        <v>412</v>
      </c>
      <c r="D1214" s="62">
        <f>3310+9820</f>
        <v>13130</v>
      </c>
    </row>
    <row r="1215" spans="1:4" s="14" customFormat="1" ht="75" x14ac:dyDescent="0.3">
      <c r="A1215" s="124" t="s">
        <v>689</v>
      </c>
      <c r="B1215" s="113" t="s">
        <v>276</v>
      </c>
      <c r="C1215" s="118"/>
      <c r="D1215" s="116">
        <f>D1216+D1237</f>
        <v>24991</v>
      </c>
    </row>
    <row r="1216" spans="1:4" s="14" customFormat="1" ht="47.25" x14ac:dyDescent="0.25">
      <c r="A1216" s="15" t="s">
        <v>690</v>
      </c>
      <c r="B1216" s="16" t="s">
        <v>277</v>
      </c>
      <c r="C1216" s="17"/>
      <c r="D1216" s="18">
        <f>D1217+D1221+D1225+D1233+D1229</f>
        <v>24641</v>
      </c>
    </row>
    <row r="1217" spans="1:4" s="14" customFormat="1" ht="15.75" x14ac:dyDescent="0.25">
      <c r="A1217" s="23" t="s">
        <v>136</v>
      </c>
      <c r="B1217" s="35" t="s">
        <v>278</v>
      </c>
      <c r="C1217" s="35"/>
      <c r="D1217" s="57">
        <f>D1218</f>
        <v>15865</v>
      </c>
    </row>
    <row r="1218" spans="1:4" s="14" customFormat="1" ht="15.75" x14ac:dyDescent="0.25">
      <c r="A1218" s="169" t="s">
        <v>22</v>
      </c>
      <c r="B1218" s="25" t="s">
        <v>278</v>
      </c>
      <c r="C1218" s="25" t="s">
        <v>15</v>
      </c>
      <c r="D1218" s="62">
        <f>D1219</f>
        <v>15865</v>
      </c>
    </row>
    <row r="1219" spans="1:4" s="14" customFormat="1" ht="15.75" x14ac:dyDescent="0.25">
      <c r="A1219" s="169" t="s">
        <v>17</v>
      </c>
      <c r="B1219" s="25" t="s">
        <v>278</v>
      </c>
      <c r="C1219" s="25" t="s">
        <v>16</v>
      </c>
      <c r="D1219" s="62">
        <f>D1220</f>
        <v>15865</v>
      </c>
    </row>
    <row r="1220" spans="1:4" s="14" customFormat="1" ht="31.5" x14ac:dyDescent="0.25">
      <c r="A1220" s="138" t="s">
        <v>649</v>
      </c>
      <c r="B1220" s="25" t="s">
        <v>278</v>
      </c>
      <c r="C1220" s="25" t="s">
        <v>82</v>
      </c>
      <c r="D1220" s="62">
        <f>10120+9300-3555</f>
        <v>15865</v>
      </c>
    </row>
    <row r="1221" spans="1:4" s="14" customFormat="1" ht="15.75" x14ac:dyDescent="0.25">
      <c r="A1221" s="139" t="s">
        <v>650</v>
      </c>
      <c r="B1221" s="35" t="s">
        <v>652</v>
      </c>
      <c r="C1221" s="25"/>
      <c r="D1221" s="57">
        <f>D1222</f>
        <v>260</v>
      </c>
    </row>
    <row r="1222" spans="1:4" s="14" customFormat="1" ht="15.75" x14ac:dyDescent="0.25">
      <c r="A1222" s="169" t="s">
        <v>22</v>
      </c>
      <c r="B1222" s="25" t="s">
        <v>652</v>
      </c>
      <c r="C1222" s="25" t="s">
        <v>15</v>
      </c>
      <c r="D1222" s="62">
        <f>D1223</f>
        <v>260</v>
      </c>
    </row>
    <row r="1223" spans="1:4" s="14" customFormat="1" ht="15.75" x14ac:dyDescent="0.25">
      <c r="A1223" s="169" t="s">
        <v>17</v>
      </c>
      <c r="B1223" s="25" t="s">
        <v>652</v>
      </c>
      <c r="C1223" s="25" t="s">
        <v>16</v>
      </c>
      <c r="D1223" s="62">
        <f>D1224</f>
        <v>260</v>
      </c>
    </row>
    <row r="1224" spans="1:4" s="14" customFormat="1" ht="31.5" x14ac:dyDescent="0.25">
      <c r="A1224" s="138" t="s">
        <v>649</v>
      </c>
      <c r="B1224" s="25" t="s">
        <v>652</v>
      </c>
      <c r="C1224" s="25" t="s">
        <v>82</v>
      </c>
      <c r="D1224" s="62">
        <f>500-240</f>
        <v>260</v>
      </c>
    </row>
    <row r="1225" spans="1:4" s="14" customFormat="1" ht="15.75" x14ac:dyDescent="0.25">
      <c r="A1225" s="139" t="s">
        <v>765</v>
      </c>
      <c r="B1225" s="35" t="s">
        <v>762</v>
      </c>
      <c r="C1225" s="25"/>
      <c r="D1225" s="57">
        <f>D1226</f>
        <v>60</v>
      </c>
    </row>
    <row r="1226" spans="1:4" s="14" customFormat="1" ht="31.5" x14ac:dyDescent="0.25">
      <c r="A1226" s="168" t="s">
        <v>18</v>
      </c>
      <c r="B1226" s="25" t="s">
        <v>762</v>
      </c>
      <c r="C1226" s="25" t="s">
        <v>20</v>
      </c>
      <c r="D1226" s="62">
        <f>D1227</f>
        <v>60</v>
      </c>
    </row>
    <row r="1227" spans="1:4" s="14" customFormat="1" ht="21" customHeight="1" x14ac:dyDescent="0.25">
      <c r="A1227" s="168" t="s">
        <v>25</v>
      </c>
      <c r="B1227" s="25" t="s">
        <v>762</v>
      </c>
      <c r="C1227" s="25" t="s">
        <v>26</v>
      </c>
      <c r="D1227" s="62">
        <f>D1228</f>
        <v>60</v>
      </c>
    </row>
    <row r="1228" spans="1:4" s="14" customFormat="1" ht="19.149999999999999" customHeight="1" x14ac:dyDescent="0.25">
      <c r="A1228" s="45" t="s">
        <v>87</v>
      </c>
      <c r="B1228" s="25" t="s">
        <v>762</v>
      </c>
      <c r="C1228" s="25" t="s">
        <v>88</v>
      </c>
      <c r="D1228" s="62">
        <v>60</v>
      </c>
    </row>
    <row r="1229" spans="1:4" s="14" customFormat="1" ht="19.149999999999999" customHeight="1" x14ac:dyDescent="0.25">
      <c r="A1229" s="139" t="s">
        <v>811</v>
      </c>
      <c r="B1229" s="35" t="s">
        <v>810</v>
      </c>
      <c r="C1229" s="25"/>
      <c r="D1229" s="57">
        <f>D1230</f>
        <v>140</v>
      </c>
    </row>
    <row r="1230" spans="1:4" s="14" customFormat="1" ht="34.9" customHeight="1" x14ac:dyDescent="0.25">
      <c r="A1230" s="168" t="s">
        <v>18</v>
      </c>
      <c r="B1230" s="25" t="s">
        <v>810</v>
      </c>
      <c r="C1230" s="25" t="s">
        <v>20</v>
      </c>
      <c r="D1230" s="62">
        <f>D1231</f>
        <v>140</v>
      </c>
    </row>
    <row r="1231" spans="1:4" s="14" customFormat="1" ht="19.149999999999999" customHeight="1" x14ac:dyDescent="0.25">
      <c r="A1231" s="168" t="s">
        <v>25</v>
      </c>
      <c r="B1231" s="25" t="s">
        <v>810</v>
      </c>
      <c r="C1231" s="25" t="s">
        <v>26</v>
      </c>
      <c r="D1231" s="62">
        <f>D1232</f>
        <v>140</v>
      </c>
    </row>
    <row r="1232" spans="1:4" s="14" customFormat="1" ht="19.149999999999999" customHeight="1" x14ac:dyDescent="0.25">
      <c r="A1232" s="45" t="s">
        <v>87</v>
      </c>
      <c r="B1232" s="25" t="s">
        <v>810</v>
      </c>
      <c r="C1232" s="25" t="s">
        <v>88</v>
      </c>
      <c r="D1232" s="62">
        <v>140</v>
      </c>
    </row>
    <row r="1233" spans="1:4" s="14" customFormat="1" ht="19.149999999999999" customHeight="1" x14ac:dyDescent="0.25">
      <c r="A1233" s="139" t="s">
        <v>764</v>
      </c>
      <c r="B1233" s="35" t="s">
        <v>761</v>
      </c>
      <c r="C1233" s="35"/>
      <c r="D1233" s="57">
        <f>D1234</f>
        <v>8316</v>
      </c>
    </row>
    <row r="1234" spans="1:4" s="14" customFormat="1" ht="36" customHeight="1" x14ac:dyDescent="0.25">
      <c r="A1234" s="168" t="s">
        <v>18</v>
      </c>
      <c r="B1234" s="25" t="s">
        <v>761</v>
      </c>
      <c r="C1234" s="25" t="s">
        <v>20</v>
      </c>
      <c r="D1234" s="62">
        <f>D1235</f>
        <v>8316</v>
      </c>
    </row>
    <row r="1235" spans="1:4" s="14" customFormat="1" ht="19.149999999999999" customHeight="1" x14ac:dyDescent="0.25">
      <c r="A1235" s="168" t="s">
        <v>25</v>
      </c>
      <c r="B1235" s="25" t="s">
        <v>761</v>
      </c>
      <c r="C1235" s="25" t="s">
        <v>26</v>
      </c>
      <c r="D1235" s="62">
        <f>D1236</f>
        <v>8316</v>
      </c>
    </row>
    <row r="1236" spans="1:4" s="14" customFormat="1" ht="48.75" customHeight="1" x14ac:dyDescent="0.25">
      <c r="A1236" s="168" t="s">
        <v>104</v>
      </c>
      <c r="B1236" s="25" t="s">
        <v>761</v>
      </c>
      <c r="C1236" s="25" t="s">
        <v>105</v>
      </c>
      <c r="D1236" s="62">
        <v>8316</v>
      </c>
    </row>
    <row r="1237" spans="1:4" s="14" customFormat="1" ht="31.5" x14ac:dyDescent="0.25">
      <c r="A1237" s="63" t="s">
        <v>651</v>
      </c>
      <c r="B1237" s="16" t="s">
        <v>279</v>
      </c>
      <c r="C1237" s="17"/>
      <c r="D1237" s="18">
        <f>D1238</f>
        <v>350</v>
      </c>
    </row>
    <row r="1238" spans="1:4" s="14" customFormat="1" ht="15.75" x14ac:dyDescent="0.25">
      <c r="A1238" s="36" t="s">
        <v>137</v>
      </c>
      <c r="B1238" s="35" t="s">
        <v>280</v>
      </c>
      <c r="C1238" s="44"/>
      <c r="D1238" s="57">
        <f>D1240</f>
        <v>350</v>
      </c>
    </row>
    <row r="1239" spans="1:4" s="14" customFormat="1" ht="15.75" x14ac:dyDescent="0.25">
      <c r="A1239" s="169" t="s">
        <v>22</v>
      </c>
      <c r="B1239" s="25" t="s">
        <v>280</v>
      </c>
      <c r="C1239" s="125">
        <v>200</v>
      </c>
      <c r="D1239" s="62">
        <f>D1240</f>
        <v>350</v>
      </c>
    </row>
    <row r="1240" spans="1:4" s="14" customFormat="1" ht="15.75" x14ac:dyDescent="0.25">
      <c r="A1240" s="169" t="s">
        <v>17</v>
      </c>
      <c r="B1240" s="25" t="s">
        <v>280</v>
      </c>
      <c r="C1240" s="125">
        <v>240</v>
      </c>
      <c r="D1240" s="62">
        <f>D1241</f>
        <v>350</v>
      </c>
    </row>
    <row r="1241" spans="1:4" s="14" customFormat="1" ht="31.5" x14ac:dyDescent="0.25">
      <c r="A1241" s="138" t="s">
        <v>649</v>
      </c>
      <c r="B1241" s="25" t="s">
        <v>280</v>
      </c>
      <c r="C1241" s="125">
        <v>244</v>
      </c>
      <c r="D1241" s="62">
        <f>1150-300-500</f>
        <v>350</v>
      </c>
    </row>
    <row r="1242" spans="1:4" s="14" customFormat="1" ht="15.75" x14ac:dyDescent="0.25">
      <c r="A1242" s="138"/>
      <c r="B1242" s="25"/>
      <c r="C1242" s="125"/>
      <c r="D1242" s="62"/>
    </row>
    <row r="1243" spans="1:4" s="14" customFormat="1" ht="37.5" x14ac:dyDescent="0.3">
      <c r="A1243" s="124" t="s">
        <v>601</v>
      </c>
      <c r="B1243" s="113" t="s">
        <v>477</v>
      </c>
      <c r="C1243" s="118"/>
      <c r="D1243" s="116">
        <f>D1244</f>
        <v>71767</v>
      </c>
    </row>
    <row r="1244" spans="1:4" s="14" customFormat="1" ht="31.5" x14ac:dyDescent="0.25">
      <c r="A1244" s="15" t="s">
        <v>177</v>
      </c>
      <c r="B1244" s="16" t="s">
        <v>643</v>
      </c>
      <c r="C1244" s="17"/>
      <c r="D1244" s="18">
        <f>D1245+D1250+D1254+D1258+D1262</f>
        <v>71767</v>
      </c>
    </row>
    <row r="1245" spans="1:4" s="14" customFormat="1" ht="15.75" x14ac:dyDescent="0.25">
      <c r="A1245" s="23" t="s">
        <v>97</v>
      </c>
      <c r="B1245" s="35" t="s">
        <v>644</v>
      </c>
      <c r="C1245" s="35"/>
      <c r="D1245" s="57">
        <f>D1246</f>
        <v>27615</v>
      </c>
    </row>
    <row r="1246" spans="1:4" s="14" customFormat="1" ht="15.75" x14ac:dyDescent="0.25">
      <c r="A1246" s="27" t="s">
        <v>22</v>
      </c>
      <c r="B1246" s="25" t="s">
        <v>644</v>
      </c>
      <c r="C1246" s="125">
        <v>200</v>
      </c>
      <c r="D1246" s="62">
        <f>D1247</f>
        <v>27615</v>
      </c>
    </row>
    <row r="1247" spans="1:4" s="14" customFormat="1" ht="15.75" x14ac:dyDescent="0.25">
      <c r="A1247" s="27" t="s">
        <v>17</v>
      </c>
      <c r="B1247" s="25" t="s">
        <v>644</v>
      </c>
      <c r="C1247" s="125">
        <v>240</v>
      </c>
      <c r="D1247" s="62">
        <f>D1248+D1249</f>
        <v>27615</v>
      </c>
    </row>
    <row r="1248" spans="1:4" s="14" customFormat="1" ht="37.5" customHeight="1" x14ac:dyDescent="0.25">
      <c r="A1248" s="31" t="s">
        <v>81</v>
      </c>
      <c r="B1248" s="25" t="s">
        <v>644</v>
      </c>
      <c r="C1248" s="125">
        <v>244</v>
      </c>
      <c r="D1248" s="62">
        <f>28615-1500</f>
        <v>27115</v>
      </c>
    </row>
    <row r="1249" spans="1:4" s="14" customFormat="1" ht="31.5" x14ac:dyDescent="0.25">
      <c r="A1249" s="27" t="s">
        <v>711</v>
      </c>
      <c r="B1249" s="25" t="s">
        <v>644</v>
      </c>
      <c r="C1249" s="125">
        <v>245</v>
      </c>
      <c r="D1249" s="62">
        <v>500</v>
      </c>
    </row>
    <row r="1250" spans="1:4" s="14" customFormat="1" ht="15.75" x14ac:dyDescent="0.25">
      <c r="A1250" s="23" t="s">
        <v>178</v>
      </c>
      <c r="B1250" s="35" t="s">
        <v>645</v>
      </c>
      <c r="C1250" s="131"/>
      <c r="D1250" s="57">
        <f>D1251</f>
        <v>68</v>
      </c>
    </row>
    <row r="1251" spans="1:4" s="14" customFormat="1" ht="15.75" x14ac:dyDescent="0.25">
      <c r="A1251" s="27" t="s">
        <v>22</v>
      </c>
      <c r="B1251" s="25" t="s">
        <v>645</v>
      </c>
      <c r="C1251" s="125">
        <v>200</v>
      </c>
      <c r="D1251" s="62">
        <f>D1252</f>
        <v>68</v>
      </c>
    </row>
    <row r="1252" spans="1:4" s="14" customFormat="1" ht="15.75" x14ac:dyDescent="0.25">
      <c r="A1252" s="27" t="s">
        <v>17</v>
      </c>
      <c r="B1252" s="25" t="s">
        <v>645</v>
      </c>
      <c r="C1252" s="125">
        <v>240</v>
      </c>
      <c r="D1252" s="62">
        <f>D1253</f>
        <v>68</v>
      </c>
    </row>
    <row r="1253" spans="1:4" s="14" customFormat="1" ht="31.5" x14ac:dyDescent="0.25">
      <c r="A1253" s="31" t="s">
        <v>81</v>
      </c>
      <c r="B1253" s="25" t="s">
        <v>645</v>
      </c>
      <c r="C1253" s="125">
        <v>244</v>
      </c>
      <c r="D1253" s="62">
        <v>68</v>
      </c>
    </row>
    <row r="1254" spans="1:4" s="14" customFormat="1" ht="15.75" x14ac:dyDescent="0.25">
      <c r="A1254" s="23" t="s">
        <v>413</v>
      </c>
      <c r="B1254" s="35" t="s">
        <v>646</v>
      </c>
      <c r="C1254" s="131"/>
      <c r="D1254" s="57">
        <f>D1255</f>
        <v>150</v>
      </c>
    </row>
    <row r="1255" spans="1:4" s="14" customFormat="1" ht="15.75" x14ac:dyDescent="0.25">
      <c r="A1255" s="27" t="s">
        <v>22</v>
      </c>
      <c r="B1255" s="25" t="s">
        <v>646</v>
      </c>
      <c r="C1255" s="125">
        <v>200</v>
      </c>
      <c r="D1255" s="62">
        <f>D1256</f>
        <v>150</v>
      </c>
    </row>
    <row r="1256" spans="1:4" s="14" customFormat="1" ht="15.75" x14ac:dyDescent="0.25">
      <c r="A1256" s="27" t="s">
        <v>17</v>
      </c>
      <c r="B1256" s="25" t="s">
        <v>646</v>
      </c>
      <c r="C1256" s="125">
        <v>240</v>
      </c>
      <c r="D1256" s="62">
        <f>D1257</f>
        <v>150</v>
      </c>
    </row>
    <row r="1257" spans="1:4" s="14" customFormat="1" ht="31.5" x14ac:dyDescent="0.25">
      <c r="A1257" s="31" t="s">
        <v>81</v>
      </c>
      <c r="B1257" s="25" t="s">
        <v>646</v>
      </c>
      <c r="C1257" s="125">
        <v>244</v>
      </c>
      <c r="D1257" s="62">
        <v>150</v>
      </c>
    </row>
    <row r="1258" spans="1:4" s="14" customFormat="1" ht="15.75" x14ac:dyDescent="0.25">
      <c r="A1258" s="47" t="s">
        <v>431</v>
      </c>
      <c r="B1258" s="35" t="s">
        <v>647</v>
      </c>
      <c r="C1258" s="131"/>
      <c r="D1258" s="57">
        <f>D1259</f>
        <v>165</v>
      </c>
    </row>
    <row r="1259" spans="1:4" s="14" customFormat="1" ht="15.75" x14ac:dyDescent="0.25">
      <c r="A1259" s="27" t="s">
        <v>22</v>
      </c>
      <c r="B1259" s="25" t="s">
        <v>647</v>
      </c>
      <c r="C1259" s="125">
        <v>200</v>
      </c>
      <c r="D1259" s="62">
        <f>D1260</f>
        <v>165</v>
      </c>
    </row>
    <row r="1260" spans="1:4" s="14" customFormat="1" ht="15.75" x14ac:dyDescent="0.25">
      <c r="A1260" s="27" t="s">
        <v>17</v>
      </c>
      <c r="B1260" s="25" t="s">
        <v>647</v>
      </c>
      <c r="C1260" s="125">
        <v>240</v>
      </c>
      <c r="D1260" s="62">
        <f>D1261</f>
        <v>165</v>
      </c>
    </row>
    <row r="1261" spans="1:4" s="14" customFormat="1" ht="31.5" x14ac:dyDescent="0.25">
      <c r="A1261" s="31" t="s">
        <v>81</v>
      </c>
      <c r="B1261" s="25" t="s">
        <v>647</v>
      </c>
      <c r="C1261" s="125">
        <v>244</v>
      </c>
      <c r="D1261" s="62">
        <v>165</v>
      </c>
    </row>
    <row r="1262" spans="1:4" s="14" customFormat="1" ht="15.75" x14ac:dyDescent="0.25">
      <c r="A1262" s="23" t="s">
        <v>403</v>
      </c>
      <c r="B1262" s="35" t="s">
        <v>648</v>
      </c>
      <c r="C1262" s="79"/>
      <c r="D1262" s="57">
        <f>D1263+D1268+D1272</f>
        <v>43769</v>
      </c>
    </row>
    <row r="1263" spans="1:4" s="14" customFormat="1" ht="47.25" x14ac:dyDescent="0.25">
      <c r="A1263" s="27" t="s">
        <v>30</v>
      </c>
      <c r="B1263" s="25" t="s">
        <v>648</v>
      </c>
      <c r="C1263" s="25" t="s">
        <v>31</v>
      </c>
      <c r="D1263" s="62">
        <f>SUM(D1264)</f>
        <v>34098</v>
      </c>
    </row>
    <row r="1264" spans="1:4" s="14" customFormat="1" ht="15.75" x14ac:dyDescent="0.25">
      <c r="A1264" s="27" t="s">
        <v>33</v>
      </c>
      <c r="B1264" s="25" t="s">
        <v>648</v>
      </c>
      <c r="C1264" s="25" t="s">
        <v>32</v>
      </c>
      <c r="D1264" s="62">
        <f>SUM(D1265:D1267)</f>
        <v>34098</v>
      </c>
    </row>
    <row r="1265" spans="1:4" s="14" customFormat="1" ht="15.75" x14ac:dyDescent="0.25">
      <c r="A1265" s="31" t="s">
        <v>307</v>
      </c>
      <c r="B1265" s="25" t="s">
        <v>648</v>
      </c>
      <c r="C1265" s="25" t="s">
        <v>92</v>
      </c>
      <c r="D1265" s="62">
        <f>20713+1904+1689</f>
        <v>24306</v>
      </c>
    </row>
    <row r="1266" spans="1:4" s="14" customFormat="1" ht="15.75" x14ac:dyDescent="0.25">
      <c r="A1266" s="31" t="s">
        <v>94</v>
      </c>
      <c r="B1266" s="25" t="s">
        <v>648</v>
      </c>
      <c r="C1266" s="25" t="s">
        <v>93</v>
      </c>
      <c r="D1266" s="62">
        <f>1578+240+70</f>
        <v>1888</v>
      </c>
    </row>
    <row r="1267" spans="1:4" s="14" customFormat="1" ht="31.5" x14ac:dyDescent="0.25">
      <c r="A1267" s="31" t="s">
        <v>180</v>
      </c>
      <c r="B1267" s="25" t="s">
        <v>648</v>
      </c>
      <c r="C1267" s="25" t="s">
        <v>179</v>
      </c>
      <c r="D1267" s="62">
        <f>6726+647+531</f>
        <v>7904</v>
      </c>
    </row>
    <row r="1268" spans="1:4" s="14" customFormat="1" ht="15.75" x14ac:dyDescent="0.25">
      <c r="A1268" s="27" t="s">
        <v>22</v>
      </c>
      <c r="B1268" s="25" t="s">
        <v>648</v>
      </c>
      <c r="C1268" s="25" t="s">
        <v>15</v>
      </c>
      <c r="D1268" s="62">
        <f>D1269</f>
        <v>3923</v>
      </c>
    </row>
    <row r="1269" spans="1:4" s="14" customFormat="1" ht="15.75" x14ac:dyDescent="0.25">
      <c r="A1269" s="27" t="s">
        <v>17</v>
      </c>
      <c r="B1269" s="25" t="s">
        <v>648</v>
      </c>
      <c r="C1269" s="25" t="s">
        <v>16</v>
      </c>
      <c r="D1269" s="62">
        <f>D1270+D1271</f>
        <v>3923</v>
      </c>
    </row>
    <row r="1270" spans="1:4" s="14" customFormat="1" ht="15.75" x14ac:dyDescent="0.25">
      <c r="A1270" s="45" t="s">
        <v>564</v>
      </c>
      <c r="B1270" s="25" t="s">
        <v>648</v>
      </c>
      <c r="C1270" s="25" t="s">
        <v>516</v>
      </c>
      <c r="D1270" s="62">
        <f>751+170+200</f>
        <v>1121</v>
      </c>
    </row>
    <row r="1271" spans="1:4" s="14" customFormat="1" ht="31.5" x14ac:dyDescent="0.25">
      <c r="A1271" s="31" t="s">
        <v>81</v>
      </c>
      <c r="B1271" s="25" t="s">
        <v>648</v>
      </c>
      <c r="C1271" s="25" t="s">
        <v>82</v>
      </c>
      <c r="D1271" s="62">
        <f>487+1015+1300</f>
        <v>2802</v>
      </c>
    </row>
    <row r="1272" spans="1:4" s="14" customFormat="1" ht="15.75" x14ac:dyDescent="0.25">
      <c r="A1272" s="168" t="s">
        <v>13</v>
      </c>
      <c r="B1272" s="25" t="s">
        <v>648</v>
      </c>
      <c r="C1272" s="25" t="s">
        <v>14</v>
      </c>
      <c r="D1272" s="62">
        <f>D1273</f>
        <v>5748</v>
      </c>
    </row>
    <row r="1273" spans="1:4" s="14" customFormat="1" ht="15.75" x14ac:dyDescent="0.25">
      <c r="A1273" s="31" t="s">
        <v>35</v>
      </c>
      <c r="B1273" s="25" t="s">
        <v>648</v>
      </c>
      <c r="C1273" s="25" t="s">
        <v>34</v>
      </c>
      <c r="D1273" s="62">
        <f>SUM(D1274:D1275)</f>
        <v>5748</v>
      </c>
    </row>
    <row r="1274" spans="1:4" s="14" customFormat="1" ht="15.75" x14ac:dyDescent="0.25">
      <c r="A1274" s="31" t="s">
        <v>83</v>
      </c>
      <c r="B1274" s="25" t="s">
        <v>648</v>
      </c>
      <c r="C1274" s="25" t="s">
        <v>84</v>
      </c>
      <c r="D1274" s="62">
        <f>48+5698</f>
        <v>5746</v>
      </c>
    </row>
    <row r="1275" spans="1:4" s="14" customFormat="1" ht="15.75" x14ac:dyDescent="0.25">
      <c r="A1275" s="31" t="s">
        <v>85</v>
      </c>
      <c r="B1275" s="25" t="s">
        <v>648</v>
      </c>
      <c r="C1275" s="25" t="s">
        <v>86</v>
      </c>
      <c r="D1275" s="62">
        <v>2</v>
      </c>
    </row>
    <row r="1276" spans="1:4" s="14" customFormat="1" ht="56.25" x14ac:dyDescent="0.3">
      <c r="A1276" s="124" t="s">
        <v>654</v>
      </c>
      <c r="B1276" s="113" t="s">
        <v>481</v>
      </c>
      <c r="C1276" s="118"/>
      <c r="D1276" s="116">
        <f>D1277+D1305</f>
        <v>187855</v>
      </c>
    </row>
    <row r="1277" spans="1:4" s="14" customFormat="1" ht="47.25" x14ac:dyDescent="0.25">
      <c r="A1277" s="15" t="s">
        <v>619</v>
      </c>
      <c r="B1277" s="16" t="s">
        <v>620</v>
      </c>
      <c r="C1277" s="17"/>
      <c r="D1277" s="18">
        <f>D1278</f>
        <v>170326</v>
      </c>
    </row>
    <row r="1278" spans="1:4" s="14" customFormat="1" ht="47.25" x14ac:dyDescent="0.25">
      <c r="A1278" s="47" t="s">
        <v>621</v>
      </c>
      <c r="B1278" s="20" t="s">
        <v>622</v>
      </c>
      <c r="C1278" s="125"/>
      <c r="D1278" s="62">
        <f>D1279</f>
        <v>170326</v>
      </c>
    </row>
    <row r="1279" spans="1:4" s="14" customFormat="1" ht="31.5" x14ac:dyDescent="0.25">
      <c r="A1279" s="47" t="s">
        <v>56</v>
      </c>
      <c r="B1279" s="24" t="s">
        <v>623</v>
      </c>
      <c r="C1279" s="125"/>
      <c r="D1279" s="62">
        <f>D1280+D1286+D1291+D1299</f>
        <v>170326</v>
      </c>
    </row>
    <row r="1280" spans="1:4" s="14" customFormat="1" ht="15.75" x14ac:dyDescent="0.25">
      <c r="A1280" s="47" t="s">
        <v>624</v>
      </c>
      <c r="B1280" s="24" t="s">
        <v>625</v>
      </c>
      <c r="C1280" s="125"/>
      <c r="D1280" s="57">
        <f>D1281</f>
        <v>24658</v>
      </c>
    </row>
    <row r="1281" spans="1:4" s="14" customFormat="1" ht="47.25" x14ac:dyDescent="0.25">
      <c r="A1281" s="27" t="s">
        <v>30</v>
      </c>
      <c r="B1281" s="25" t="s">
        <v>625</v>
      </c>
      <c r="C1281" s="25" t="s">
        <v>31</v>
      </c>
      <c r="D1281" s="62">
        <f>D1282</f>
        <v>24658</v>
      </c>
    </row>
    <row r="1282" spans="1:4" s="14" customFormat="1" ht="15.75" x14ac:dyDescent="0.25">
      <c r="A1282" s="27" t="s">
        <v>33</v>
      </c>
      <c r="B1282" s="25" t="s">
        <v>625</v>
      </c>
      <c r="C1282" s="25" t="s">
        <v>32</v>
      </c>
      <c r="D1282" s="62">
        <f>D1283+D1284+D1285</f>
        <v>24658</v>
      </c>
    </row>
    <row r="1283" spans="1:4" s="14" customFormat="1" ht="15.75" x14ac:dyDescent="0.25">
      <c r="A1283" s="31" t="s">
        <v>307</v>
      </c>
      <c r="B1283" s="25" t="s">
        <v>625</v>
      </c>
      <c r="C1283" s="25" t="s">
        <v>92</v>
      </c>
      <c r="D1283" s="62">
        <f>16391+556+2022</f>
        <v>18969</v>
      </c>
    </row>
    <row r="1284" spans="1:4" s="14" customFormat="1" ht="15.75" x14ac:dyDescent="0.25">
      <c r="A1284" s="31" t="s">
        <v>94</v>
      </c>
      <c r="B1284" s="25" t="s">
        <v>625</v>
      </c>
      <c r="C1284" s="25" t="s">
        <v>93</v>
      </c>
      <c r="D1284" s="62">
        <f>421-400</f>
        <v>21</v>
      </c>
    </row>
    <row r="1285" spans="1:4" s="14" customFormat="1" ht="31.5" x14ac:dyDescent="0.25">
      <c r="A1285" s="31" t="s">
        <v>180</v>
      </c>
      <c r="B1285" s="25" t="s">
        <v>625</v>
      </c>
      <c r="C1285" s="25" t="s">
        <v>179</v>
      </c>
      <c r="D1285" s="62">
        <f>4950+168+550</f>
        <v>5668</v>
      </c>
    </row>
    <row r="1286" spans="1:4" s="14" customFormat="1" ht="15.75" x14ac:dyDescent="0.25">
      <c r="A1286" s="47" t="s">
        <v>626</v>
      </c>
      <c r="B1286" s="24" t="s">
        <v>627</v>
      </c>
      <c r="C1286" s="35"/>
      <c r="D1286" s="57">
        <f>D1287</f>
        <v>115970</v>
      </c>
    </row>
    <row r="1287" spans="1:4" s="14" customFormat="1" ht="47.25" x14ac:dyDescent="0.25">
      <c r="A1287" s="27" t="s">
        <v>30</v>
      </c>
      <c r="B1287" s="25" t="s">
        <v>627</v>
      </c>
      <c r="C1287" s="25" t="s">
        <v>31</v>
      </c>
      <c r="D1287" s="62">
        <f>D1288</f>
        <v>115970</v>
      </c>
    </row>
    <row r="1288" spans="1:4" s="14" customFormat="1" ht="15.75" x14ac:dyDescent="0.25">
      <c r="A1288" s="27" t="s">
        <v>33</v>
      </c>
      <c r="B1288" s="25" t="s">
        <v>627</v>
      </c>
      <c r="C1288" s="25" t="s">
        <v>32</v>
      </c>
      <c r="D1288" s="62">
        <f>D1289+D1290</f>
        <v>115970</v>
      </c>
    </row>
    <row r="1289" spans="1:4" s="14" customFormat="1" ht="15.75" x14ac:dyDescent="0.25">
      <c r="A1289" s="31" t="s">
        <v>307</v>
      </c>
      <c r="B1289" s="25" t="s">
        <v>627</v>
      </c>
      <c r="C1289" s="25" t="s">
        <v>92</v>
      </c>
      <c r="D1289" s="62">
        <f>86425+335+2629</f>
        <v>89389</v>
      </c>
    </row>
    <row r="1290" spans="1:4" s="14" customFormat="1" ht="31.5" x14ac:dyDescent="0.25">
      <c r="A1290" s="31" t="s">
        <v>180</v>
      </c>
      <c r="B1290" s="25" t="s">
        <v>627</v>
      </c>
      <c r="C1290" s="140" t="s">
        <v>179</v>
      </c>
      <c r="D1290" s="62">
        <f>26100+101+380</f>
        <v>26581</v>
      </c>
    </row>
    <row r="1291" spans="1:4" s="14" customFormat="1" ht="15.75" x14ac:dyDescent="0.25">
      <c r="A1291" s="47" t="s">
        <v>628</v>
      </c>
      <c r="B1291" s="24" t="s">
        <v>629</v>
      </c>
      <c r="C1291" s="35"/>
      <c r="D1291" s="57">
        <f>D1292+D1296</f>
        <v>20646</v>
      </c>
    </row>
    <row r="1292" spans="1:4" s="14" customFormat="1" ht="15.75" x14ac:dyDescent="0.25">
      <c r="A1292" s="31" t="s">
        <v>630</v>
      </c>
      <c r="B1292" s="25" t="s">
        <v>629</v>
      </c>
      <c r="C1292" s="25" t="s">
        <v>15</v>
      </c>
      <c r="D1292" s="62">
        <f>D1293</f>
        <v>20569</v>
      </c>
    </row>
    <row r="1293" spans="1:4" s="14" customFormat="1" ht="15.75" x14ac:dyDescent="0.25">
      <c r="A1293" s="31" t="s">
        <v>17</v>
      </c>
      <c r="B1293" s="25" t="s">
        <v>629</v>
      </c>
      <c r="C1293" s="25" t="s">
        <v>16</v>
      </c>
      <c r="D1293" s="62">
        <f>D1294+D1295</f>
        <v>20569</v>
      </c>
    </row>
    <row r="1294" spans="1:4" s="14" customFormat="1" ht="15.75" x14ac:dyDescent="0.25">
      <c r="A1294" s="31" t="s">
        <v>564</v>
      </c>
      <c r="B1294" s="25" t="s">
        <v>629</v>
      </c>
      <c r="C1294" s="140" t="s">
        <v>516</v>
      </c>
      <c r="D1294" s="33">
        <f>9310-335-2224</f>
        <v>6751</v>
      </c>
    </row>
    <row r="1295" spans="1:4" s="14" customFormat="1" ht="31.5" x14ac:dyDescent="0.25">
      <c r="A1295" s="31" t="s">
        <v>81</v>
      </c>
      <c r="B1295" s="25" t="s">
        <v>629</v>
      </c>
      <c r="C1295" s="140" t="s">
        <v>82</v>
      </c>
      <c r="D1295" s="62">
        <f>16775-2957</f>
        <v>13818</v>
      </c>
    </row>
    <row r="1296" spans="1:4" s="14" customFormat="1" ht="15.75" x14ac:dyDescent="0.25">
      <c r="A1296" s="31" t="s">
        <v>13</v>
      </c>
      <c r="B1296" s="25" t="s">
        <v>629</v>
      </c>
      <c r="C1296" s="140" t="s">
        <v>14</v>
      </c>
      <c r="D1296" s="62">
        <f>D1297</f>
        <v>77</v>
      </c>
    </row>
    <row r="1297" spans="1:4" s="14" customFormat="1" ht="15.75" x14ac:dyDescent="0.25">
      <c r="A1297" s="27" t="s">
        <v>35</v>
      </c>
      <c r="B1297" s="25" t="s">
        <v>629</v>
      </c>
      <c r="C1297" s="140" t="s">
        <v>34</v>
      </c>
      <c r="D1297" s="62">
        <f>D1298</f>
        <v>77</v>
      </c>
    </row>
    <row r="1298" spans="1:4" s="14" customFormat="1" ht="15.75" x14ac:dyDescent="0.25">
      <c r="A1298" s="31" t="s">
        <v>83</v>
      </c>
      <c r="B1298" s="25" t="s">
        <v>629</v>
      </c>
      <c r="C1298" s="140" t="s">
        <v>84</v>
      </c>
      <c r="D1298" s="91">
        <v>77</v>
      </c>
    </row>
    <row r="1299" spans="1:4" s="14" customFormat="1" ht="31.5" x14ac:dyDescent="0.25">
      <c r="A1299" s="47" t="s">
        <v>816</v>
      </c>
      <c r="B1299" s="24" t="s">
        <v>817</v>
      </c>
      <c r="C1299" s="35"/>
      <c r="D1299" s="174">
        <f>D1300</f>
        <v>9052</v>
      </c>
    </row>
    <row r="1300" spans="1:4" s="14" customFormat="1" ht="47.25" x14ac:dyDescent="0.25">
      <c r="A1300" s="27" t="s">
        <v>30</v>
      </c>
      <c r="B1300" s="24" t="s">
        <v>817</v>
      </c>
      <c r="C1300" s="25" t="s">
        <v>31</v>
      </c>
      <c r="D1300" s="164">
        <f>D1301</f>
        <v>9052</v>
      </c>
    </row>
    <row r="1301" spans="1:4" s="14" customFormat="1" ht="15.75" x14ac:dyDescent="0.25">
      <c r="A1301" s="27" t="s">
        <v>33</v>
      </c>
      <c r="B1301" s="24" t="s">
        <v>817</v>
      </c>
      <c r="C1301" s="25" t="s">
        <v>32</v>
      </c>
      <c r="D1301" s="164">
        <f>D1302+D1303</f>
        <v>9052</v>
      </c>
    </row>
    <row r="1302" spans="1:4" s="14" customFormat="1" ht="15.75" x14ac:dyDescent="0.25">
      <c r="A1302" s="31" t="s">
        <v>307</v>
      </c>
      <c r="B1302" s="24" t="s">
        <v>817</v>
      </c>
      <c r="C1302" s="25" t="s">
        <v>92</v>
      </c>
      <c r="D1302" s="164">
        <v>6952</v>
      </c>
    </row>
    <row r="1303" spans="1:4" s="14" customFormat="1" ht="31.5" x14ac:dyDescent="0.25">
      <c r="A1303" s="31" t="s">
        <v>180</v>
      </c>
      <c r="B1303" s="24" t="s">
        <v>817</v>
      </c>
      <c r="C1303" s="140" t="s">
        <v>179</v>
      </c>
      <c r="D1303" s="164">
        <v>2100</v>
      </c>
    </row>
    <row r="1304" spans="1:4" s="14" customFormat="1" ht="31.5" x14ac:dyDescent="0.25">
      <c r="A1304" s="15" t="s">
        <v>618</v>
      </c>
      <c r="B1304" s="16" t="s">
        <v>613</v>
      </c>
      <c r="C1304" s="17"/>
      <c r="D1304" s="18">
        <f t="shared" ref="D1304:D1308" si="3">D1305</f>
        <v>17529</v>
      </c>
    </row>
    <row r="1305" spans="1:4" s="14" customFormat="1" ht="31.5" x14ac:dyDescent="0.25">
      <c r="A1305" s="15" t="s">
        <v>234</v>
      </c>
      <c r="B1305" s="16" t="s">
        <v>614</v>
      </c>
      <c r="C1305" s="17"/>
      <c r="D1305" s="18">
        <f t="shared" si="3"/>
        <v>17529</v>
      </c>
    </row>
    <row r="1306" spans="1:4" s="14" customFormat="1" ht="15.75" x14ac:dyDescent="0.25">
      <c r="A1306" s="47" t="s">
        <v>156</v>
      </c>
      <c r="B1306" s="35" t="s">
        <v>615</v>
      </c>
      <c r="C1306" s="131"/>
      <c r="D1306" s="57">
        <f t="shared" si="3"/>
        <v>17529</v>
      </c>
    </row>
    <row r="1307" spans="1:4" s="14" customFormat="1" ht="15.75" x14ac:dyDescent="0.25">
      <c r="A1307" s="27" t="s">
        <v>22</v>
      </c>
      <c r="B1307" s="25" t="s">
        <v>615</v>
      </c>
      <c r="C1307" s="25" t="s">
        <v>15</v>
      </c>
      <c r="D1307" s="62">
        <f t="shared" si="3"/>
        <v>17529</v>
      </c>
    </row>
    <row r="1308" spans="1:4" s="14" customFormat="1" ht="15.75" x14ac:dyDescent="0.25">
      <c r="A1308" s="27" t="s">
        <v>17</v>
      </c>
      <c r="B1308" s="25" t="s">
        <v>615</v>
      </c>
      <c r="C1308" s="25" t="s">
        <v>16</v>
      </c>
      <c r="D1308" s="57">
        <f t="shared" si="3"/>
        <v>17529</v>
      </c>
    </row>
    <row r="1309" spans="1:4" s="14" customFormat="1" ht="15.75" x14ac:dyDescent="0.25">
      <c r="A1309" s="45" t="s">
        <v>564</v>
      </c>
      <c r="B1309" s="25" t="s">
        <v>615</v>
      </c>
      <c r="C1309" s="25" t="s">
        <v>516</v>
      </c>
      <c r="D1309" s="62">
        <v>17529</v>
      </c>
    </row>
    <row r="1310" spans="1:4" s="14" customFormat="1" ht="37.5" x14ac:dyDescent="0.3">
      <c r="A1310" s="124" t="s">
        <v>478</v>
      </c>
      <c r="B1310" s="113" t="s">
        <v>482</v>
      </c>
      <c r="C1310" s="118"/>
      <c r="D1310" s="116">
        <f>D1311</f>
        <v>6150</v>
      </c>
    </row>
    <row r="1311" spans="1:4" s="14" customFormat="1" ht="31.5" x14ac:dyDescent="0.25">
      <c r="A1311" s="15" t="s">
        <v>233</v>
      </c>
      <c r="B1311" s="100" t="s">
        <v>617</v>
      </c>
      <c r="C1311" s="89"/>
      <c r="D1311" s="98">
        <f>D1312+D1316</f>
        <v>6150</v>
      </c>
    </row>
    <row r="1312" spans="1:4" s="14" customFormat="1" ht="31.5" x14ac:dyDescent="0.25">
      <c r="A1312" s="47" t="s">
        <v>604</v>
      </c>
      <c r="B1312" s="79" t="s">
        <v>659</v>
      </c>
      <c r="C1312" s="35"/>
      <c r="D1312" s="57">
        <f>D1313</f>
        <v>5850</v>
      </c>
    </row>
    <row r="1313" spans="1:16375" s="14" customFormat="1" ht="15.75" x14ac:dyDescent="0.25">
      <c r="A1313" s="27" t="s">
        <v>22</v>
      </c>
      <c r="B1313" s="172" t="s">
        <v>659</v>
      </c>
      <c r="C1313" s="25" t="s">
        <v>15</v>
      </c>
      <c r="D1313" s="62">
        <f>D1314</f>
        <v>5850</v>
      </c>
    </row>
    <row r="1314" spans="1:16375" s="14" customFormat="1" ht="15.75" x14ac:dyDescent="0.25">
      <c r="A1314" s="27" t="s">
        <v>17</v>
      </c>
      <c r="B1314" s="172" t="s">
        <v>659</v>
      </c>
      <c r="C1314" s="25" t="s">
        <v>16</v>
      </c>
      <c r="D1314" s="62">
        <f>D1315</f>
        <v>5850</v>
      </c>
    </row>
    <row r="1315" spans="1:16375" s="14" customFormat="1" ht="31.5" x14ac:dyDescent="0.25">
      <c r="A1315" s="31" t="s">
        <v>81</v>
      </c>
      <c r="B1315" s="172" t="s">
        <v>659</v>
      </c>
      <c r="C1315" s="25" t="s">
        <v>82</v>
      </c>
      <c r="D1315" s="62">
        <v>5850</v>
      </c>
    </row>
    <row r="1316" spans="1:16375" s="14" customFormat="1" ht="15.75" x14ac:dyDescent="0.25">
      <c r="A1316" s="47" t="s">
        <v>605</v>
      </c>
      <c r="B1316" s="79" t="s">
        <v>616</v>
      </c>
      <c r="C1316" s="35"/>
      <c r="D1316" s="57">
        <f>D1317</f>
        <v>300</v>
      </c>
    </row>
    <row r="1317" spans="1:16375" s="14" customFormat="1" ht="15.75" x14ac:dyDescent="0.25">
      <c r="A1317" s="27" t="s">
        <v>22</v>
      </c>
      <c r="B1317" s="172" t="s">
        <v>616</v>
      </c>
      <c r="C1317" s="25" t="s">
        <v>15</v>
      </c>
      <c r="D1317" s="62">
        <f>D1318</f>
        <v>300</v>
      </c>
    </row>
    <row r="1318" spans="1:16375" s="14" customFormat="1" ht="15.75" x14ac:dyDescent="0.25">
      <c r="A1318" s="27" t="s">
        <v>17</v>
      </c>
      <c r="B1318" s="172" t="s">
        <v>616</v>
      </c>
      <c r="C1318" s="25" t="s">
        <v>16</v>
      </c>
      <c r="D1318" s="62">
        <f>D1319</f>
        <v>300</v>
      </c>
    </row>
    <row r="1319" spans="1:16375" s="14" customFormat="1" ht="31.5" x14ac:dyDescent="0.25">
      <c r="A1319" s="31" t="s">
        <v>81</v>
      </c>
      <c r="B1319" s="172" t="s">
        <v>616</v>
      </c>
      <c r="C1319" s="25" t="s">
        <v>82</v>
      </c>
      <c r="D1319" s="62">
        <v>300</v>
      </c>
    </row>
    <row r="1320" spans="1:16375" s="14" customFormat="1" ht="18.75" x14ac:dyDescent="0.3">
      <c r="A1320" s="141" t="s">
        <v>51</v>
      </c>
      <c r="B1320" s="25" t="s">
        <v>763</v>
      </c>
      <c r="C1320" s="87"/>
      <c r="D1320" s="88">
        <f>D5+D287+D402+D546+D619+D697+D802+D825+D853+D943+D1022+D1118+D1173+D1215+D1243+D1276+D1310</f>
        <v>9390565.5700000003</v>
      </c>
    </row>
    <row r="1321" spans="1:16375" s="14" customFormat="1" ht="37.5" x14ac:dyDescent="0.3">
      <c r="A1321" s="124" t="s">
        <v>48</v>
      </c>
      <c r="B1321" s="113" t="s">
        <v>215</v>
      </c>
      <c r="C1321" s="118"/>
      <c r="D1321" s="116">
        <f>D1322+D1326+D1341+D1346</f>
        <v>25327</v>
      </c>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c r="DK1321" s="2"/>
      <c r="DL1321" s="2"/>
      <c r="DM1321" s="2"/>
      <c r="DN1321" s="2"/>
      <c r="DO1321" s="2"/>
      <c r="DP1321" s="2"/>
      <c r="DQ1321" s="2"/>
      <c r="DR1321" s="2"/>
      <c r="DS1321" s="2"/>
      <c r="DT1321" s="2"/>
      <c r="DU1321" s="2"/>
      <c r="DV1321" s="2"/>
      <c r="DW1321" s="2"/>
      <c r="DX1321" s="2"/>
      <c r="DY1321" s="2"/>
      <c r="DZ1321" s="2"/>
      <c r="EA1321" s="2"/>
      <c r="EB1321" s="2"/>
      <c r="EC1321" s="2"/>
      <c r="ED1321" s="2"/>
      <c r="EE1321" s="2"/>
      <c r="EF1321" s="2"/>
      <c r="EG1321" s="2"/>
      <c r="EH1321" s="2"/>
      <c r="EI1321" s="2"/>
      <c r="EJ1321" s="2"/>
      <c r="EK1321" s="2"/>
      <c r="EL1321" s="2"/>
      <c r="EM1321" s="2"/>
      <c r="EN1321" s="2"/>
      <c r="EO1321" s="2"/>
      <c r="EP1321" s="2"/>
      <c r="EQ1321" s="2"/>
      <c r="ER1321" s="2"/>
      <c r="ES1321" s="2"/>
      <c r="ET1321" s="2"/>
      <c r="EU1321" s="2"/>
      <c r="EV1321" s="2"/>
      <c r="EW1321" s="2"/>
      <c r="EX1321" s="2"/>
      <c r="EY1321" s="2"/>
      <c r="EZ1321" s="2"/>
      <c r="FA1321" s="2"/>
      <c r="FB1321" s="2"/>
      <c r="FC1321" s="2"/>
      <c r="FD1321" s="2"/>
      <c r="FE1321" s="2"/>
      <c r="FF1321" s="2"/>
      <c r="FG1321" s="2"/>
      <c r="FH1321" s="2"/>
      <c r="FI1321" s="2"/>
      <c r="FJ1321" s="2"/>
      <c r="FK1321" s="2"/>
      <c r="FL1321" s="2"/>
      <c r="FM1321" s="2"/>
      <c r="FN1321" s="2"/>
      <c r="FO1321" s="2"/>
      <c r="FP1321" s="2"/>
      <c r="FQ1321" s="2"/>
      <c r="FR1321" s="2"/>
      <c r="FS1321" s="2"/>
      <c r="FT1321" s="2"/>
      <c r="FU1321" s="2"/>
      <c r="FV1321" s="2"/>
      <c r="FW1321" s="2"/>
      <c r="FX1321" s="2"/>
      <c r="FY1321" s="2"/>
      <c r="FZ1321" s="2"/>
      <c r="GA1321" s="2"/>
      <c r="GB1321" s="2"/>
      <c r="GC1321" s="2"/>
      <c r="GD1321" s="2"/>
      <c r="GE1321" s="2"/>
      <c r="GF1321" s="2"/>
      <c r="GG1321" s="2"/>
      <c r="GH1321" s="2"/>
      <c r="GI1321" s="2"/>
      <c r="GJ1321" s="2"/>
      <c r="GK1321" s="2"/>
      <c r="GL1321" s="2"/>
      <c r="GM1321" s="2"/>
      <c r="GN1321" s="2"/>
      <c r="GO1321" s="2"/>
      <c r="GP1321" s="2"/>
      <c r="GQ1321" s="2"/>
      <c r="GR1321" s="2"/>
      <c r="GS1321" s="2"/>
      <c r="GT1321" s="2"/>
      <c r="GU1321" s="2"/>
      <c r="GV1321" s="2"/>
      <c r="GW1321" s="2"/>
      <c r="GX1321" s="2"/>
      <c r="GY1321" s="2"/>
      <c r="GZ1321" s="2"/>
      <c r="HA1321" s="2"/>
      <c r="HB1321" s="2"/>
      <c r="HC1321" s="2"/>
      <c r="HD1321" s="2"/>
      <c r="HE1321" s="2"/>
      <c r="HF1321" s="2"/>
      <c r="HG1321" s="2"/>
      <c r="HH1321" s="2"/>
      <c r="HI1321" s="2"/>
      <c r="HJ1321" s="2"/>
      <c r="HK1321" s="2"/>
      <c r="HL1321" s="2"/>
      <c r="HM1321" s="2"/>
      <c r="HN1321" s="2"/>
      <c r="HO1321" s="2"/>
      <c r="HP1321" s="2"/>
      <c r="HQ1321" s="2"/>
      <c r="HR1321" s="2"/>
      <c r="HS1321" s="2"/>
      <c r="HT1321" s="2"/>
      <c r="HU1321" s="2"/>
      <c r="HV1321" s="2"/>
      <c r="HW1321" s="2"/>
      <c r="HX1321" s="2"/>
      <c r="HY1321" s="2"/>
      <c r="HZ1321" s="2"/>
      <c r="IA1321" s="2"/>
      <c r="IB1321" s="2"/>
      <c r="IC1321" s="2"/>
      <c r="ID1321" s="2"/>
      <c r="IE1321" s="2"/>
      <c r="IF1321" s="2"/>
      <c r="IG1321" s="2"/>
      <c r="IH1321" s="2"/>
      <c r="II1321" s="2"/>
      <c r="IJ1321" s="2"/>
      <c r="IK1321" s="2"/>
      <c r="IL1321" s="2"/>
      <c r="IM1321" s="2"/>
      <c r="IN1321" s="2"/>
      <c r="IO1321" s="2"/>
      <c r="IP1321" s="2"/>
      <c r="IQ1321" s="2"/>
      <c r="IR1321" s="2"/>
      <c r="IS1321" s="2"/>
      <c r="IT1321" s="2"/>
      <c r="IU1321" s="2"/>
      <c r="IV1321" s="2"/>
      <c r="IW1321" s="2"/>
      <c r="IX1321" s="2"/>
      <c r="IY1321" s="2"/>
      <c r="IZ1321" s="2"/>
      <c r="JA1321" s="2"/>
      <c r="JB1321" s="2"/>
      <c r="JC1321" s="2"/>
      <c r="JD1321" s="2"/>
      <c r="JE1321" s="2"/>
      <c r="JF1321" s="2"/>
      <c r="JG1321" s="2"/>
      <c r="JH1321" s="2"/>
      <c r="JI1321" s="2"/>
      <c r="JJ1321" s="2"/>
      <c r="JK1321" s="2"/>
      <c r="JL1321" s="2"/>
      <c r="JM1321" s="2"/>
      <c r="JN1321" s="2"/>
      <c r="JO1321" s="2"/>
      <c r="JP1321" s="2"/>
      <c r="JQ1321" s="2"/>
      <c r="JR1321" s="2"/>
      <c r="JS1321" s="2"/>
      <c r="JT1321" s="2"/>
      <c r="JU1321" s="2"/>
      <c r="JV1321" s="2"/>
      <c r="JW1321" s="2"/>
      <c r="JX1321" s="2"/>
      <c r="JY1321" s="2"/>
      <c r="JZ1321" s="2"/>
      <c r="KA1321" s="2"/>
      <c r="KB1321" s="2"/>
      <c r="KC1321" s="2"/>
      <c r="KD1321" s="2"/>
      <c r="KE1321" s="2"/>
      <c r="KF1321" s="2"/>
      <c r="KG1321" s="2"/>
      <c r="KH1321" s="2"/>
      <c r="KI1321" s="2"/>
      <c r="KJ1321" s="2"/>
      <c r="KK1321" s="2"/>
      <c r="KL1321" s="2"/>
      <c r="KM1321" s="2"/>
      <c r="KN1321" s="2"/>
      <c r="KO1321" s="2"/>
      <c r="KP1321" s="2"/>
      <c r="KQ1321" s="2"/>
      <c r="KR1321" s="2"/>
      <c r="KS1321" s="2"/>
      <c r="KT1321" s="2"/>
      <c r="KU1321" s="2"/>
      <c r="KV1321" s="2"/>
      <c r="KW1321" s="2"/>
      <c r="KX1321" s="2"/>
      <c r="KY1321" s="2"/>
      <c r="KZ1321" s="2"/>
      <c r="LA1321" s="2"/>
      <c r="LB1321" s="2"/>
      <c r="LC1321" s="2"/>
      <c r="LD1321" s="2"/>
      <c r="LE1321" s="2"/>
      <c r="LF1321" s="2"/>
      <c r="LG1321" s="2"/>
      <c r="LH1321" s="2"/>
      <c r="LI1321" s="2"/>
      <c r="LJ1321" s="2"/>
      <c r="LK1321" s="2"/>
      <c r="LL1321" s="2"/>
      <c r="LM1321" s="2"/>
      <c r="LN1321" s="2"/>
      <c r="LO1321" s="2"/>
      <c r="LP1321" s="2"/>
      <c r="LQ1321" s="2"/>
      <c r="LR1321" s="2"/>
      <c r="LS1321" s="2"/>
      <c r="LT1321" s="2"/>
      <c r="LU1321" s="2"/>
      <c r="LV1321" s="2"/>
      <c r="LW1321" s="2"/>
      <c r="LX1321" s="2"/>
      <c r="LY1321" s="2"/>
      <c r="LZ1321" s="2"/>
      <c r="MA1321" s="2"/>
      <c r="MB1321" s="2"/>
      <c r="MC1321" s="2"/>
      <c r="MD1321" s="2"/>
      <c r="ME1321" s="2"/>
      <c r="MF1321" s="2"/>
      <c r="MG1321" s="2"/>
      <c r="MH1321" s="2"/>
      <c r="MI1321" s="2"/>
      <c r="MJ1321" s="2"/>
      <c r="MK1321" s="2"/>
      <c r="ML1321" s="2"/>
      <c r="MM1321" s="2"/>
      <c r="MN1321" s="2"/>
      <c r="MO1321" s="2"/>
      <c r="MP1321" s="2"/>
      <c r="MQ1321" s="2"/>
      <c r="MR1321" s="2"/>
      <c r="MS1321" s="2"/>
      <c r="MT1321" s="2"/>
      <c r="MU1321" s="2"/>
      <c r="MV1321" s="2"/>
      <c r="MW1321" s="2"/>
      <c r="MX1321" s="2"/>
      <c r="MY1321" s="2"/>
      <c r="MZ1321" s="2"/>
      <c r="NA1321" s="2"/>
      <c r="NB1321" s="2"/>
      <c r="NC1321" s="2"/>
      <c r="ND1321" s="2"/>
      <c r="NE1321" s="2"/>
      <c r="NF1321" s="2"/>
      <c r="NG1321" s="2"/>
      <c r="NH1321" s="2"/>
      <c r="NI1321" s="2"/>
      <c r="NJ1321" s="2"/>
      <c r="NK1321" s="2"/>
      <c r="NL1321" s="2"/>
      <c r="NM1321" s="2"/>
      <c r="NN1321" s="2"/>
      <c r="NO1321" s="2"/>
      <c r="NP1321" s="2"/>
      <c r="NQ1321" s="2"/>
      <c r="NR1321" s="2"/>
      <c r="NS1321" s="2"/>
      <c r="NT1321" s="2"/>
      <c r="NU1321" s="2"/>
      <c r="NV1321" s="2"/>
      <c r="NW1321" s="2"/>
      <c r="NX1321" s="2"/>
      <c r="NY1321" s="2"/>
      <c r="NZ1321" s="2"/>
      <c r="OA1321" s="2"/>
      <c r="OB1321" s="2"/>
      <c r="OC1321" s="2"/>
      <c r="OD1321" s="2"/>
      <c r="OE1321" s="2"/>
      <c r="OF1321" s="2"/>
      <c r="OG1321" s="2"/>
      <c r="OH1321" s="2"/>
      <c r="OI1321" s="2"/>
      <c r="OJ1321" s="2"/>
      <c r="OK1321" s="2"/>
      <c r="OL1321" s="2"/>
      <c r="OM1321" s="2"/>
      <c r="ON1321" s="2"/>
      <c r="OO1321" s="2"/>
      <c r="OP1321" s="2"/>
      <c r="OQ1321" s="2"/>
      <c r="OR1321" s="2"/>
      <c r="OS1321" s="2"/>
      <c r="OT1321" s="2"/>
      <c r="OU1321" s="2"/>
      <c r="OV1321" s="2"/>
      <c r="OW1321" s="2"/>
      <c r="OX1321" s="2"/>
      <c r="OY1321" s="2"/>
      <c r="OZ1321" s="2"/>
      <c r="PA1321" s="2"/>
      <c r="PB1321" s="2"/>
      <c r="PC1321" s="2"/>
      <c r="PD1321" s="2"/>
      <c r="PE1321" s="2"/>
      <c r="PF1321" s="2"/>
      <c r="PG1321" s="2"/>
      <c r="PH1321" s="2"/>
      <c r="PI1321" s="2"/>
      <c r="PJ1321" s="2"/>
      <c r="PK1321" s="2"/>
      <c r="PL1321" s="2"/>
      <c r="PM1321" s="2"/>
      <c r="PN1321" s="2"/>
      <c r="PO1321" s="2"/>
      <c r="PP1321" s="2"/>
      <c r="PQ1321" s="2"/>
      <c r="PR1321" s="2"/>
      <c r="PS1321" s="2"/>
      <c r="PT1321" s="2"/>
      <c r="PU1321" s="2"/>
      <c r="PV1321" s="2"/>
      <c r="PW1321" s="2"/>
      <c r="PX1321" s="2"/>
      <c r="PY1321" s="2"/>
      <c r="PZ1321" s="2"/>
      <c r="QA1321" s="2"/>
      <c r="QB1321" s="2"/>
      <c r="QC1321" s="2"/>
      <c r="QD1321" s="2"/>
      <c r="QE1321" s="2"/>
      <c r="QF1321" s="2"/>
      <c r="QG1321" s="2"/>
      <c r="QH1321" s="2"/>
      <c r="QI1321" s="2"/>
      <c r="QJ1321" s="2"/>
      <c r="QK1321" s="2"/>
      <c r="QL1321" s="2"/>
      <c r="QM1321" s="2"/>
      <c r="QN1321" s="2"/>
      <c r="QO1321" s="2"/>
      <c r="QP1321" s="2"/>
      <c r="QQ1321" s="2"/>
      <c r="QR1321" s="2"/>
      <c r="QS1321" s="2"/>
      <c r="QT1321" s="2"/>
      <c r="QU1321" s="2"/>
      <c r="QV1321" s="2"/>
      <c r="QW1321" s="2"/>
      <c r="QX1321" s="2"/>
      <c r="QY1321" s="2"/>
      <c r="QZ1321" s="2"/>
      <c r="RA1321" s="2"/>
      <c r="RB1321" s="2"/>
      <c r="RC1321" s="2"/>
      <c r="RD1321" s="2"/>
      <c r="RE1321" s="2"/>
      <c r="RF1321" s="2"/>
      <c r="RG1321" s="2"/>
      <c r="RH1321" s="2"/>
      <c r="RI1321" s="2"/>
      <c r="RJ1321" s="2"/>
      <c r="RK1321" s="2"/>
      <c r="RL1321" s="2"/>
      <c r="RM1321" s="2"/>
      <c r="RN1321" s="2"/>
      <c r="RO1321" s="2"/>
      <c r="RP1321" s="2"/>
      <c r="RQ1321" s="2"/>
      <c r="RR1321" s="2"/>
      <c r="RS1321" s="2"/>
      <c r="RT1321" s="2"/>
      <c r="RU1321" s="2"/>
      <c r="RV1321" s="2"/>
      <c r="RW1321" s="2"/>
      <c r="RX1321" s="2"/>
      <c r="RY1321" s="2"/>
      <c r="RZ1321" s="2"/>
      <c r="SA1321" s="2"/>
      <c r="SB1321" s="2"/>
      <c r="SC1321" s="2"/>
      <c r="SD1321" s="2"/>
      <c r="SE1321" s="2"/>
      <c r="SF1321" s="2"/>
      <c r="SG1321" s="2"/>
      <c r="SH1321" s="2"/>
      <c r="SI1321" s="2"/>
      <c r="SJ1321" s="2"/>
      <c r="SK1321" s="2"/>
      <c r="SL1321" s="2"/>
      <c r="SM1321" s="2"/>
      <c r="SN1321" s="2"/>
      <c r="SO1321" s="2"/>
      <c r="SP1321" s="2"/>
      <c r="SQ1321" s="2"/>
      <c r="SR1321" s="2"/>
      <c r="SS1321" s="2"/>
      <c r="ST1321" s="2"/>
      <c r="SU1321" s="2"/>
      <c r="SV1321" s="2"/>
      <c r="SW1321" s="2"/>
      <c r="SX1321" s="2"/>
      <c r="SY1321" s="2"/>
      <c r="SZ1321" s="2"/>
      <c r="TA1321" s="2"/>
      <c r="TB1321" s="2"/>
      <c r="TC1321" s="2"/>
      <c r="TD1321" s="2"/>
      <c r="TE1321" s="2"/>
      <c r="TF1321" s="2"/>
      <c r="TG1321" s="2"/>
      <c r="TH1321" s="2"/>
      <c r="TI1321" s="2"/>
      <c r="TJ1321" s="2"/>
      <c r="TK1321" s="2"/>
      <c r="TL1321" s="2"/>
      <c r="TM1321" s="2"/>
      <c r="TN1321" s="2"/>
      <c r="TO1321" s="2"/>
      <c r="TP1321" s="2"/>
      <c r="TQ1321" s="2"/>
      <c r="TR1321" s="2"/>
      <c r="TS1321" s="2"/>
      <c r="TT1321" s="2"/>
      <c r="TU1321" s="2"/>
      <c r="TV1321" s="2"/>
      <c r="TW1321" s="2"/>
      <c r="TX1321" s="2"/>
      <c r="TY1321" s="2"/>
      <c r="TZ1321" s="2"/>
      <c r="UA1321" s="2"/>
      <c r="UB1321" s="2"/>
      <c r="UC1321" s="2"/>
      <c r="UD1321" s="2"/>
      <c r="UE1321" s="2"/>
      <c r="UF1321" s="2"/>
      <c r="UG1321" s="2"/>
      <c r="UH1321" s="2"/>
      <c r="UI1321" s="2"/>
      <c r="UJ1321" s="2"/>
      <c r="UK1321" s="2"/>
      <c r="UL1321" s="2"/>
      <c r="UM1321" s="2"/>
      <c r="UN1321" s="2"/>
      <c r="UO1321" s="2"/>
      <c r="UP1321" s="2"/>
      <c r="UQ1321" s="2"/>
      <c r="UR1321" s="2"/>
      <c r="US1321" s="2"/>
      <c r="UT1321" s="2"/>
      <c r="UU1321" s="2"/>
      <c r="UV1321" s="2"/>
      <c r="UW1321" s="2"/>
      <c r="UX1321" s="2"/>
      <c r="UY1321" s="2"/>
      <c r="UZ1321" s="2"/>
      <c r="VA1321" s="2"/>
      <c r="VB1321" s="2"/>
      <c r="VC1321" s="2"/>
      <c r="VD1321" s="2"/>
      <c r="VE1321" s="2"/>
      <c r="VF1321" s="2"/>
      <c r="VG1321" s="2"/>
      <c r="VH1321" s="2"/>
      <c r="VI1321" s="2"/>
      <c r="VJ1321" s="2"/>
      <c r="VK1321" s="2"/>
      <c r="VL1321" s="2"/>
      <c r="VM1321" s="2"/>
      <c r="VN1321" s="2"/>
      <c r="VO1321" s="2"/>
      <c r="VP1321" s="2"/>
      <c r="VQ1321" s="2"/>
      <c r="VR1321" s="2"/>
      <c r="VS1321" s="2"/>
      <c r="VT1321" s="2"/>
      <c r="VU1321" s="2"/>
      <c r="VV1321" s="2"/>
      <c r="VW1321" s="2"/>
      <c r="VX1321" s="2"/>
      <c r="VY1321" s="2"/>
      <c r="VZ1321" s="2"/>
      <c r="WA1321" s="2"/>
      <c r="WB1321" s="2"/>
      <c r="WC1321" s="2"/>
      <c r="WD1321" s="2"/>
      <c r="WE1321" s="2"/>
      <c r="WF1321" s="2"/>
      <c r="WG1321" s="2"/>
      <c r="WH1321" s="2"/>
      <c r="WI1321" s="2"/>
      <c r="WJ1321" s="2"/>
      <c r="WK1321" s="2"/>
      <c r="WL1321" s="2"/>
      <c r="WM1321" s="2"/>
      <c r="WN1321" s="2"/>
      <c r="WO1321" s="2"/>
      <c r="WP1321" s="2"/>
      <c r="WQ1321" s="2"/>
      <c r="WR1321" s="2"/>
      <c r="WS1321" s="2"/>
      <c r="WT1321" s="2"/>
      <c r="WU1321" s="2"/>
      <c r="WV1321" s="2"/>
      <c r="WW1321" s="2"/>
      <c r="WX1321" s="2"/>
      <c r="WY1321" s="2"/>
      <c r="WZ1321" s="2"/>
      <c r="XA1321" s="2"/>
      <c r="XB1321" s="2"/>
      <c r="XC1321" s="2"/>
      <c r="XD1321" s="2"/>
      <c r="XE1321" s="2"/>
      <c r="XF1321" s="2"/>
      <c r="XG1321" s="2"/>
      <c r="XH1321" s="2"/>
      <c r="XI1321" s="2"/>
      <c r="XJ1321" s="2"/>
      <c r="XK1321" s="2"/>
      <c r="XL1321" s="2"/>
      <c r="XM1321" s="2"/>
      <c r="XN1321" s="2"/>
      <c r="XO1321" s="2"/>
      <c r="XP1321" s="2"/>
      <c r="XQ1321" s="2"/>
      <c r="XR1321" s="2"/>
      <c r="XS1321" s="2"/>
      <c r="XT1321" s="2"/>
      <c r="XU1321" s="2"/>
      <c r="XV1321" s="2"/>
      <c r="XW1321" s="2"/>
      <c r="XX1321" s="2"/>
      <c r="XY1321" s="2"/>
      <c r="XZ1321" s="2"/>
      <c r="YA1321" s="2"/>
      <c r="YB1321" s="2"/>
      <c r="YC1321" s="2"/>
      <c r="YD1321" s="2"/>
      <c r="YE1321" s="2"/>
      <c r="YF1321" s="2"/>
      <c r="YG1321" s="2"/>
      <c r="YH1321" s="2"/>
      <c r="YI1321" s="2"/>
      <c r="YJ1321" s="2"/>
      <c r="YK1321" s="2"/>
      <c r="YL1321" s="2"/>
      <c r="YM1321" s="2"/>
      <c r="YN1321" s="2"/>
      <c r="YO1321" s="2"/>
      <c r="YP1321" s="2"/>
      <c r="YQ1321" s="2"/>
      <c r="YR1321" s="2"/>
      <c r="YS1321" s="2"/>
      <c r="YT1321" s="2"/>
      <c r="YU1321" s="2"/>
      <c r="YV1321" s="2"/>
      <c r="YW1321" s="2"/>
      <c r="YX1321" s="2"/>
      <c r="YY1321" s="2"/>
      <c r="YZ1321" s="2"/>
      <c r="ZA1321" s="2"/>
      <c r="ZB1321" s="2"/>
      <c r="ZC1321" s="2"/>
      <c r="ZD1321" s="2"/>
      <c r="ZE1321" s="2"/>
      <c r="ZF1321" s="2"/>
      <c r="ZG1321" s="2"/>
      <c r="ZH1321" s="2"/>
      <c r="ZI1321" s="2"/>
      <c r="ZJ1321" s="2"/>
      <c r="ZK1321" s="2"/>
      <c r="ZL1321" s="2"/>
      <c r="ZM1321" s="2"/>
      <c r="ZN1321" s="2"/>
      <c r="ZO1321" s="2"/>
      <c r="ZP1321" s="2"/>
      <c r="ZQ1321" s="2"/>
      <c r="ZR1321" s="2"/>
      <c r="ZS1321" s="2"/>
      <c r="ZT1321" s="2"/>
      <c r="ZU1321" s="2"/>
      <c r="ZV1321" s="2"/>
      <c r="ZW1321" s="2"/>
      <c r="ZX1321" s="2"/>
      <c r="ZY1321" s="2"/>
      <c r="ZZ1321" s="2"/>
      <c r="AAA1321" s="2"/>
      <c r="AAB1321" s="2"/>
      <c r="AAC1321" s="2"/>
      <c r="AAD1321" s="2"/>
      <c r="AAE1321" s="2"/>
      <c r="AAF1321" s="2"/>
      <c r="AAG1321" s="2"/>
      <c r="AAH1321" s="2"/>
      <c r="AAI1321" s="2"/>
      <c r="AAJ1321" s="2"/>
      <c r="AAK1321" s="2"/>
      <c r="AAL1321" s="2"/>
      <c r="AAM1321" s="2"/>
      <c r="AAN1321" s="2"/>
      <c r="AAO1321" s="2"/>
      <c r="AAP1321" s="2"/>
      <c r="AAQ1321" s="2"/>
      <c r="AAR1321" s="2"/>
      <c r="AAS1321" s="2"/>
      <c r="AAT1321" s="2"/>
      <c r="AAU1321" s="2"/>
      <c r="AAV1321" s="2"/>
      <c r="AAW1321" s="2"/>
      <c r="AAX1321" s="2"/>
      <c r="AAY1321" s="2"/>
      <c r="AAZ1321" s="2"/>
      <c r="ABA1321" s="2"/>
      <c r="ABB1321" s="2"/>
      <c r="ABC1321" s="2"/>
      <c r="ABD1321" s="2"/>
      <c r="ABE1321" s="2"/>
      <c r="ABF1321" s="2"/>
      <c r="ABG1321" s="2"/>
      <c r="ABH1321" s="2"/>
      <c r="ABI1321" s="2"/>
      <c r="ABJ1321" s="2"/>
      <c r="ABK1321" s="2"/>
      <c r="ABL1321" s="2"/>
      <c r="ABM1321" s="2"/>
      <c r="ABN1321" s="2"/>
      <c r="ABO1321" s="2"/>
      <c r="ABP1321" s="2"/>
      <c r="ABQ1321" s="2"/>
      <c r="ABR1321" s="2"/>
      <c r="ABS1321" s="2"/>
      <c r="ABT1321" s="2"/>
      <c r="ABU1321" s="2"/>
      <c r="ABV1321" s="2"/>
      <c r="ABW1321" s="2"/>
      <c r="ABX1321" s="2"/>
      <c r="ABY1321" s="2"/>
      <c r="ABZ1321" s="2"/>
      <c r="ACA1321" s="2"/>
      <c r="ACB1321" s="2"/>
      <c r="ACC1321" s="2"/>
      <c r="ACD1321" s="2"/>
      <c r="ACE1321" s="2"/>
      <c r="ACF1321" s="2"/>
      <c r="ACG1321" s="2"/>
      <c r="ACH1321" s="2"/>
      <c r="ACI1321" s="2"/>
      <c r="ACJ1321" s="2"/>
      <c r="ACK1321" s="2"/>
      <c r="ACL1321" s="2"/>
      <c r="ACM1321" s="2"/>
      <c r="ACN1321" s="2"/>
      <c r="ACO1321" s="2"/>
      <c r="ACP1321" s="2"/>
      <c r="ACQ1321" s="2"/>
      <c r="ACR1321" s="2"/>
      <c r="ACS1321" s="2"/>
      <c r="ACT1321" s="2"/>
      <c r="ACU1321" s="2"/>
      <c r="ACV1321" s="2"/>
      <c r="ACW1321" s="2"/>
      <c r="ACX1321" s="2"/>
      <c r="ACY1321" s="2"/>
      <c r="ACZ1321" s="2"/>
      <c r="ADA1321" s="2"/>
      <c r="ADB1321" s="2"/>
      <c r="ADC1321" s="2"/>
      <c r="ADD1321" s="2"/>
      <c r="ADE1321" s="2"/>
      <c r="ADF1321" s="2"/>
      <c r="ADG1321" s="2"/>
      <c r="ADH1321" s="2"/>
      <c r="ADI1321" s="2"/>
      <c r="ADJ1321" s="2"/>
      <c r="ADK1321" s="2"/>
      <c r="ADL1321" s="2"/>
      <c r="ADM1321" s="2"/>
      <c r="ADN1321" s="2"/>
      <c r="ADO1321" s="2"/>
      <c r="ADP1321" s="2"/>
      <c r="ADQ1321" s="2"/>
      <c r="ADR1321" s="2"/>
      <c r="ADS1321" s="2"/>
      <c r="ADT1321" s="2"/>
      <c r="ADU1321" s="2"/>
      <c r="ADV1321" s="2"/>
      <c r="ADW1321" s="2"/>
      <c r="ADX1321" s="2"/>
      <c r="ADY1321" s="2"/>
      <c r="ADZ1321" s="2"/>
      <c r="AEA1321" s="2"/>
      <c r="AEB1321" s="2"/>
      <c r="AEC1321" s="2"/>
      <c r="AED1321" s="2"/>
      <c r="AEE1321" s="2"/>
      <c r="AEF1321" s="2"/>
      <c r="AEG1321" s="2"/>
      <c r="AEH1321" s="2"/>
      <c r="AEI1321" s="2"/>
      <c r="AEJ1321" s="2"/>
      <c r="AEK1321" s="2"/>
      <c r="AEL1321" s="2"/>
      <c r="AEM1321" s="2"/>
      <c r="AEN1321" s="2"/>
      <c r="AEO1321" s="2"/>
      <c r="AEP1321" s="2"/>
      <c r="AEQ1321" s="2"/>
      <c r="AER1321" s="2"/>
      <c r="AES1321" s="2"/>
      <c r="AET1321" s="2"/>
      <c r="AEU1321" s="2"/>
      <c r="AEV1321" s="2"/>
      <c r="AEW1321" s="2"/>
      <c r="AEX1321" s="2"/>
      <c r="AEY1321" s="2"/>
      <c r="AEZ1321" s="2"/>
      <c r="AFA1321" s="2"/>
      <c r="AFB1321" s="2"/>
      <c r="AFC1321" s="2"/>
      <c r="AFD1321" s="2"/>
      <c r="AFE1321" s="2"/>
      <c r="AFF1321" s="2"/>
      <c r="AFG1321" s="2"/>
      <c r="AFH1321" s="2"/>
      <c r="AFI1321" s="2"/>
      <c r="AFJ1321" s="2"/>
      <c r="AFK1321" s="2"/>
      <c r="AFL1321" s="2"/>
      <c r="AFM1321" s="2"/>
      <c r="AFN1321" s="2"/>
      <c r="AFO1321" s="2"/>
      <c r="AFP1321" s="2"/>
      <c r="AFQ1321" s="2"/>
      <c r="AFR1321" s="2"/>
      <c r="AFS1321" s="2"/>
      <c r="AFT1321" s="2"/>
      <c r="AFU1321" s="2"/>
      <c r="AFV1321" s="2"/>
      <c r="AFW1321" s="2"/>
      <c r="AFX1321" s="2"/>
      <c r="AFY1321" s="2"/>
      <c r="AFZ1321" s="2"/>
      <c r="AGA1321" s="2"/>
      <c r="AGB1321" s="2"/>
      <c r="AGC1321" s="2"/>
      <c r="AGD1321" s="2"/>
      <c r="AGE1321" s="2"/>
      <c r="AGF1321" s="2"/>
      <c r="AGG1321" s="2"/>
      <c r="AGH1321" s="2"/>
      <c r="AGI1321" s="2"/>
      <c r="AGJ1321" s="2"/>
      <c r="AGK1321" s="2"/>
      <c r="AGL1321" s="2"/>
      <c r="AGM1321" s="2"/>
      <c r="AGN1321" s="2"/>
      <c r="AGO1321" s="2"/>
      <c r="AGP1321" s="2"/>
      <c r="AGQ1321" s="2"/>
      <c r="AGR1321" s="2"/>
      <c r="AGS1321" s="2"/>
      <c r="AGT1321" s="2"/>
      <c r="AGU1321" s="2"/>
      <c r="AGV1321" s="2"/>
      <c r="AGW1321" s="2"/>
      <c r="AGX1321" s="2"/>
      <c r="AGY1321" s="2"/>
      <c r="AGZ1321" s="2"/>
      <c r="AHA1321" s="2"/>
      <c r="AHB1321" s="2"/>
      <c r="AHC1321" s="2"/>
      <c r="AHD1321" s="2"/>
      <c r="AHE1321" s="2"/>
      <c r="AHF1321" s="2"/>
      <c r="AHG1321" s="2"/>
      <c r="AHH1321" s="2"/>
      <c r="AHI1321" s="2"/>
      <c r="AHJ1321" s="2"/>
      <c r="AHK1321" s="2"/>
      <c r="AHL1321" s="2"/>
      <c r="AHM1321" s="2"/>
      <c r="AHN1321" s="2"/>
      <c r="AHO1321" s="2"/>
      <c r="AHP1321" s="2"/>
      <c r="AHQ1321" s="2"/>
      <c r="AHR1321" s="2"/>
      <c r="AHS1321" s="2"/>
      <c r="AHT1321" s="2"/>
      <c r="AHU1321" s="2"/>
      <c r="AHV1321" s="2"/>
      <c r="AHW1321" s="2"/>
      <c r="AHX1321" s="2"/>
      <c r="AHY1321" s="2"/>
      <c r="AHZ1321" s="2"/>
      <c r="AIA1321" s="2"/>
      <c r="AIB1321" s="2"/>
      <c r="AIC1321" s="2"/>
      <c r="AID1321" s="2"/>
      <c r="AIE1321" s="2"/>
      <c r="AIF1321" s="2"/>
      <c r="AIG1321" s="2"/>
      <c r="AIH1321" s="2"/>
      <c r="AII1321" s="2"/>
      <c r="AIJ1321" s="2"/>
      <c r="AIK1321" s="2"/>
      <c r="AIL1321" s="2"/>
      <c r="AIM1321" s="2"/>
      <c r="AIN1321" s="2"/>
      <c r="AIO1321" s="2"/>
      <c r="AIP1321" s="2"/>
      <c r="AIQ1321" s="2"/>
      <c r="AIR1321" s="2"/>
      <c r="AIS1321" s="2"/>
      <c r="AIT1321" s="2"/>
      <c r="AIU1321" s="2"/>
      <c r="AIV1321" s="2"/>
      <c r="AIW1321" s="2"/>
      <c r="AIX1321" s="2"/>
      <c r="AIY1321" s="2"/>
      <c r="AIZ1321" s="2"/>
      <c r="AJA1321" s="2"/>
      <c r="AJB1321" s="2"/>
      <c r="AJC1321" s="2"/>
      <c r="AJD1321" s="2"/>
      <c r="AJE1321" s="2"/>
      <c r="AJF1321" s="2"/>
      <c r="AJG1321" s="2"/>
      <c r="AJH1321" s="2"/>
      <c r="AJI1321" s="2"/>
      <c r="AJJ1321" s="2"/>
      <c r="AJK1321" s="2"/>
      <c r="AJL1321" s="2"/>
      <c r="AJM1321" s="2"/>
      <c r="AJN1321" s="2"/>
      <c r="AJO1321" s="2"/>
      <c r="AJP1321" s="2"/>
      <c r="AJQ1321" s="2"/>
      <c r="AJR1321" s="2"/>
      <c r="AJS1321" s="2"/>
      <c r="AJT1321" s="2"/>
      <c r="AJU1321" s="2"/>
      <c r="AJV1321" s="2"/>
      <c r="AJW1321" s="2"/>
      <c r="AJX1321" s="2"/>
      <c r="AJY1321" s="2"/>
      <c r="AJZ1321" s="2"/>
      <c r="AKA1321" s="2"/>
      <c r="AKB1321" s="2"/>
      <c r="AKC1321" s="2"/>
      <c r="AKD1321" s="2"/>
      <c r="AKE1321" s="2"/>
      <c r="AKF1321" s="2"/>
      <c r="AKG1321" s="2"/>
      <c r="AKH1321" s="2"/>
      <c r="AKI1321" s="2"/>
      <c r="AKJ1321" s="2"/>
      <c r="AKK1321" s="2"/>
      <c r="AKL1321" s="2"/>
      <c r="AKM1321" s="2"/>
      <c r="AKN1321" s="2"/>
      <c r="AKO1321" s="2"/>
      <c r="AKP1321" s="2"/>
      <c r="AKQ1321" s="2"/>
      <c r="AKR1321" s="2"/>
      <c r="AKS1321" s="2"/>
      <c r="AKT1321" s="2"/>
      <c r="AKU1321" s="2"/>
      <c r="AKV1321" s="2"/>
      <c r="AKW1321" s="2"/>
      <c r="AKX1321" s="2"/>
      <c r="AKY1321" s="2"/>
      <c r="AKZ1321" s="2"/>
      <c r="ALA1321" s="2"/>
      <c r="ALB1321" s="2"/>
      <c r="ALC1321" s="2"/>
      <c r="ALD1321" s="2"/>
      <c r="ALE1321" s="2"/>
      <c r="ALF1321" s="2"/>
      <c r="ALG1321" s="2"/>
      <c r="ALH1321" s="2"/>
      <c r="ALI1321" s="2"/>
      <c r="ALJ1321" s="2"/>
      <c r="ALK1321" s="2"/>
      <c r="ALL1321" s="2"/>
      <c r="ALM1321" s="2"/>
      <c r="ALN1321" s="2"/>
      <c r="ALO1321" s="2"/>
      <c r="ALP1321" s="2"/>
      <c r="ALQ1321" s="2"/>
      <c r="ALR1321" s="2"/>
      <c r="ALS1321" s="2"/>
      <c r="ALT1321" s="2"/>
      <c r="ALU1321" s="2"/>
      <c r="ALV1321" s="2"/>
      <c r="ALW1321" s="2"/>
      <c r="ALX1321" s="2"/>
      <c r="ALY1321" s="2"/>
      <c r="ALZ1321" s="2"/>
      <c r="AMA1321" s="2"/>
      <c r="AMB1321" s="2"/>
      <c r="AMC1321" s="2"/>
      <c r="AMD1321" s="2"/>
      <c r="AME1321" s="2"/>
      <c r="AMF1321" s="2"/>
      <c r="AMG1321" s="2"/>
      <c r="AMH1321" s="2"/>
      <c r="AMI1321" s="2"/>
      <c r="AMJ1321" s="2"/>
      <c r="AMK1321" s="2"/>
      <c r="AML1321" s="2"/>
      <c r="AMM1321" s="2"/>
      <c r="AMN1321" s="2"/>
      <c r="AMO1321" s="2"/>
      <c r="AMP1321" s="2"/>
      <c r="AMQ1321" s="2"/>
      <c r="AMR1321" s="2"/>
      <c r="AMS1321" s="2"/>
      <c r="AMT1321" s="2"/>
      <c r="AMU1321" s="2"/>
      <c r="AMV1321" s="2"/>
      <c r="AMW1321" s="2"/>
      <c r="AMX1321" s="2"/>
      <c r="AMY1321" s="2"/>
      <c r="AMZ1321" s="2"/>
      <c r="ANA1321" s="2"/>
      <c r="ANB1321" s="2"/>
      <c r="ANC1321" s="2"/>
      <c r="AND1321" s="2"/>
      <c r="ANE1321" s="2"/>
      <c r="ANF1321" s="2"/>
      <c r="ANG1321" s="2"/>
      <c r="ANH1321" s="2"/>
      <c r="ANI1321" s="2"/>
      <c r="ANJ1321" s="2"/>
      <c r="ANK1321" s="2"/>
      <c r="ANL1321" s="2"/>
      <c r="ANM1321" s="2"/>
      <c r="ANN1321" s="2"/>
      <c r="ANO1321" s="2"/>
      <c r="ANP1321" s="2"/>
      <c r="ANQ1321" s="2"/>
      <c r="ANR1321" s="2"/>
      <c r="ANS1321" s="2"/>
      <c r="ANT1321" s="2"/>
      <c r="ANU1321" s="2"/>
      <c r="ANV1321" s="2"/>
      <c r="ANW1321" s="2"/>
      <c r="ANX1321" s="2"/>
      <c r="ANY1321" s="2"/>
      <c r="ANZ1321" s="2"/>
      <c r="AOA1321" s="2"/>
      <c r="AOB1321" s="2"/>
      <c r="AOC1321" s="2"/>
      <c r="AOD1321" s="2"/>
      <c r="AOE1321" s="2"/>
      <c r="AOF1321" s="2"/>
      <c r="AOG1321" s="2"/>
      <c r="AOH1321" s="2"/>
      <c r="AOI1321" s="2"/>
      <c r="AOJ1321" s="2"/>
      <c r="AOK1321" s="2"/>
      <c r="AOL1321" s="2"/>
      <c r="AOM1321" s="2"/>
      <c r="AON1321" s="2"/>
      <c r="AOO1321" s="2"/>
      <c r="AOP1321" s="2"/>
      <c r="AOQ1321" s="2"/>
      <c r="AOR1321" s="2"/>
      <c r="AOS1321" s="2"/>
      <c r="AOT1321" s="2"/>
      <c r="AOU1321" s="2"/>
      <c r="AOV1321" s="2"/>
      <c r="AOW1321" s="2"/>
      <c r="AOX1321" s="2"/>
      <c r="AOY1321" s="2"/>
      <c r="AOZ1321" s="2"/>
      <c r="APA1321" s="2"/>
      <c r="APB1321" s="2"/>
      <c r="APC1321" s="2"/>
      <c r="APD1321" s="2"/>
      <c r="APE1321" s="2"/>
      <c r="APF1321" s="2"/>
      <c r="APG1321" s="2"/>
      <c r="APH1321" s="2"/>
      <c r="API1321" s="2"/>
      <c r="APJ1321" s="2"/>
      <c r="APK1321" s="2"/>
      <c r="APL1321" s="2"/>
      <c r="APM1321" s="2"/>
      <c r="APN1321" s="2"/>
      <c r="APO1321" s="2"/>
      <c r="APP1321" s="2"/>
      <c r="APQ1321" s="2"/>
      <c r="APR1321" s="2"/>
      <c r="APS1321" s="2"/>
      <c r="APT1321" s="2"/>
      <c r="APU1321" s="2"/>
      <c r="APV1321" s="2"/>
      <c r="APW1321" s="2"/>
      <c r="APX1321" s="2"/>
      <c r="APY1321" s="2"/>
      <c r="APZ1321" s="2"/>
      <c r="AQA1321" s="2"/>
      <c r="AQB1321" s="2"/>
      <c r="AQC1321" s="2"/>
      <c r="AQD1321" s="2"/>
      <c r="AQE1321" s="2"/>
      <c r="AQF1321" s="2"/>
      <c r="AQG1321" s="2"/>
      <c r="AQH1321" s="2"/>
      <c r="AQI1321" s="2"/>
      <c r="AQJ1321" s="2"/>
      <c r="AQK1321" s="2"/>
      <c r="AQL1321" s="2"/>
      <c r="AQM1321" s="2"/>
      <c r="AQN1321" s="2"/>
      <c r="AQO1321" s="2"/>
      <c r="AQP1321" s="2"/>
      <c r="AQQ1321" s="2"/>
      <c r="AQR1321" s="2"/>
      <c r="AQS1321" s="2"/>
      <c r="AQT1321" s="2"/>
      <c r="AQU1321" s="2"/>
      <c r="AQV1321" s="2"/>
      <c r="AQW1321" s="2"/>
      <c r="AQX1321" s="2"/>
      <c r="AQY1321" s="2"/>
      <c r="AQZ1321" s="2"/>
      <c r="ARA1321" s="2"/>
      <c r="ARB1321" s="2"/>
      <c r="ARC1321" s="2"/>
      <c r="ARD1321" s="2"/>
      <c r="ARE1321" s="2"/>
      <c r="ARF1321" s="2"/>
      <c r="ARG1321" s="2"/>
      <c r="ARH1321" s="2"/>
      <c r="ARI1321" s="2"/>
      <c r="ARJ1321" s="2"/>
      <c r="ARK1321" s="2"/>
      <c r="ARL1321" s="2"/>
      <c r="ARM1321" s="2"/>
      <c r="ARN1321" s="2"/>
      <c r="ARO1321" s="2"/>
      <c r="ARP1321" s="2"/>
      <c r="ARQ1321" s="2"/>
      <c r="ARR1321" s="2"/>
      <c r="ARS1321" s="2"/>
      <c r="ART1321" s="2"/>
      <c r="ARU1321" s="2"/>
      <c r="ARV1321" s="2"/>
      <c r="ARW1321" s="2"/>
      <c r="ARX1321" s="2"/>
      <c r="ARY1321" s="2"/>
      <c r="ARZ1321" s="2"/>
      <c r="ASA1321" s="2"/>
      <c r="ASB1321" s="2"/>
      <c r="ASC1321" s="2"/>
      <c r="ASD1321" s="2"/>
      <c r="ASE1321" s="2"/>
      <c r="ASF1321" s="2"/>
      <c r="ASG1321" s="2"/>
      <c r="ASH1321" s="2"/>
      <c r="ASI1321" s="2"/>
      <c r="ASJ1321" s="2"/>
      <c r="ASK1321" s="2"/>
      <c r="ASL1321" s="2"/>
      <c r="ASM1321" s="2"/>
      <c r="ASN1321" s="2"/>
      <c r="ASO1321" s="2"/>
      <c r="ASP1321" s="2"/>
      <c r="ASQ1321" s="2"/>
      <c r="ASR1321" s="2"/>
      <c r="ASS1321" s="2"/>
      <c r="AST1321" s="2"/>
      <c r="ASU1321" s="2"/>
      <c r="ASV1321" s="2"/>
      <c r="ASW1321" s="2"/>
      <c r="ASX1321" s="2"/>
      <c r="ASY1321" s="2"/>
      <c r="ASZ1321" s="2"/>
      <c r="ATA1321" s="2"/>
      <c r="ATB1321" s="2"/>
      <c r="ATC1321" s="2"/>
      <c r="ATD1321" s="2"/>
      <c r="ATE1321" s="2"/>
      <c r="ATF1321" s="2"/>
      <c r="ATG1321" s="2"/>
      <c r="ATH1321" s="2"/>
      <c r="ATI1321" s="2"/>
      <c r="ATJ1321" s="2"/>
      <c r="ATK1321" s="2"/>
      <c r="ATL1321" s="2"/>
      <c r="ATM1321" s="2"/>
      <c r="ATN1321" s="2"/>
      <c r="ATO1321" s="2"/>
      <c r="ATP1321" s="2"/>
      <c r="ATQ1321" s="2"/>
      <c r="ATR1321" s="2"/>
      <c r="ATS1321" s="2"/>
      <c r="ATT1321" s="2"/>
      <c r="ATU1321" s="2"/>
      <c r="ATV1321" s="2"/>
      <c r="ATW1321" s="2"/>
      <c r="ATX1321" s="2"/>
      <c r="ATY1321" s="2"/>
      <c r="ATZ1321" s="2"/>
      <c r="AUA1321" s="2"/>
      <c r="AUB1321" s="2"/>
      <c r="AUC1321" s="2"/>
      <c r="AUD1321" s="2"/>
      <c r="AUE1321" s="2"/>
      <c r="AUF1321" s="2"/>
      <c r="AUG1321" s="2"/>
      <c r="AUH1321" s="2"/>
      <c r="AUI1321" s="2"/>
      <c r="AUJ1321" s="2"/>
      <c r="AUK1321" s="2"/>
      <c r="AUL1321" s="2"/>
      <c r="AUM1321" s="2"/>
      <c r="AUN1321" s="2"/>
      <c r="AUO1321" s="2"/>
      <c r="AUP1321" s="2"/>
      <c r="AUQ1321" s="2"/>
      <c r="AUR1321" s="2"/>
      <c r="AUS1321" s="2"/>
      <c r="AUT1321" s="2"/>
      <c r="AUU1321" s="2"/>
      <c r="AUV1321" s="2"/>
      <c r="AUW1321" s="2"/>
      <c r="AUX1321" s="2"/>
      <c r="AUY1321" s="2"/>
      <c r="AUZ1321" s="2"/>
      <c r="AVA1321" s="2"/>
      <c r="AVB1321" s="2"/>
      <c r="AVC1321" s="2"/>
      <c r="AVD1321" s="2"/>
      <c r="AVE1321" s="2"/>
      <c r="AVF1321" s="2"/>
      <c r="AVG1321" s="2"/>
      <c r="AVH1321" s="2"/>
      <c r="AVI1321" s="2"/>
      <c r="AVJ1321" s="2"/>
      <c r="AVK1321" s="2"/>
      <c r="AVL1321" s="2"/>
      <c r="AVM1321" s="2"/>
      <c r="AVN1321" s="2"/>
      <c r="AVO1321" s="2"/>
      <c r="AVP1321" s="2"/>
      <c r="AVQ1321" s="2"/>
      <c r="AVR1321" s="2"/>
      <c r="AVS1321" s="2"/>
      <c r="AVT1321" s="2"/>
      <c r="AVU1321" s="2"/>
      <c r="AVV1321" s="2"/>
      <c r="AVW1321" s="2"/>
      <c r="AVX1321" s="2"/>
      <c r="AVY1321" s="2"/>
      <c r="AVZ1321" s="2"/>
      <c r="AWA1321" s="2"/>
      <c r="AWB1321" s="2"/>
      <c r="AWC1321" s="2"/>
      <c r="AWD1321" s="2"/>
      <c r="AWE1321" s="2"/>
      <c r="AWF1321" s="2"/>
      <c r="AWG1321" s="2"/>
      <c r="AWH1321" s="2"/>
      <c r="AWI1321" s="2"/>
      <c r="AWJ1321" s="2"/>
      <c r="AWK1321" s="2"/>
      <c r="AWL1321" s="2"/>
      <c r="AWM1321" s="2"/>
      <c r="AWN1321" s="2"/>
      <c r="AWO1321" s="2"/>
      <c r="AWP1321" s="2"/>
      <c r="AWQ1321" s="2"/>
      <c r="AWR1321" s="2"/>
      <c r="AWS1321" s="2"/>
      <c r="AWT1321" s="2"/>
      <c r="AWU1321" s="2"/>
      <c r="AWV1321" s="2"/>
      <c r="AWW1321" s="2"/>
      <c r="AWX1321" s="2"/>
      <c r="AWY1321" s="2"/>
      <c r="AWZ1321" s="2"/>
      <c r="AXA1321" s="2"/>
      <c r="AXB1321" s="2"/>
      <c r="AXC1321" s="2"/>
      <c r="AXD1321" s="2"/>
      <c r="AXE1321" s="2"/>
      <c r="AXF1321" s="2"/>
      <c r="AXG1321" s="2"/>
      <c r="AXH1321" s="2"/>
      <c r="AXI1321" s="2"/>
      <c r="AXJ1321" s="2"/>
      <c r="AXK1321" s="2"/>
      <c r="AXL1321" s="2"/>
      <c r="AXM1321" s="2"/>
      <c r="AXN1321" s="2"/>
      <c r="AXO1321" s="2"/>
      <c r="AXP1321" s="2"/>
      <c r="AXQ1321" s="2"/>
      <c r="AXR1321" s="2"/>
      <c r="AXS1321" s="2"/>
      <c r="AXT1321" s="2"/>
      <c r="AXU1321" s="2"/>
      <c r="AXV1321" s="2"/>
      <c r="AXW1321" s="2"/>
      <c r="AXX1321" s="2"/>
      <c r="AXY1321" s="2"/>
      <c r="AXZ1321" s="2"/>
      <c r="AYA1321" s="2"/>
      <c r="AYB1321" s="2"/>
      <c r="AYC1321" s="2"/>
      <c r="AYD1321" s="2"/>
      <c r="AYE1321" s="2"/>
      <c r="AYF1321" s="2"/>
      <c r="AYG1321" s="2"/>
      <c r="AYH1321" s="2"/>
      <c r="AYI1321" s="2"/>
      <c r="AYJ1321" s="2"/>
      <c r="AYK1321" s="2"/>
      <c r="AYL1321" s="2"/>
      <c r="AYM1321" s="2"/>
      <c r="AYN1321" s="2"/>
      <c r="AYO1321" s="2"/>
      <c r="AYP1321" s="2"/>
      <c r="AYQ1321" s="2"/>
      <c r="AYR1321" s="2"/>
      <c r="AYS1321" s="2"/>
      <c r="AYT1321" s="2"/>
      <c r="AYU1321" s="2"/>
      <c r="AYV1321" s="2"/>
      <c r="AYW1321" s="2"/>
      <c r="AYX1321" s="2"/>
      <c r="AYY1321" s="2"/>
      <c r="AYZ1321" s="2"/>
      <c r="AZA1321" s="2"/>
      <c r="AZB1321" s="2"/>
      <c r="AZC1321" s="2"/>
      <c r="AZD1321" s="2"/>
      <c r="AZE1321" s="2"/>
      <c r="AZF1321" s="2"/>
      <c r="AZG1321" s="2"/>
      <c r="AZH1321" s="2"/>
      <c r="AZI1321" s="2"/>
      <c r="AZJ1321" s="2"/>
      <c r="AZK1321" s="2"/>
      <c r="AZL1321" s="2"/>
      <c r="AZM1321" s="2"/>
      <c r="AZN1321" s="2"/>
      <c r="AZO1321" s="2"/>
      <c r="AZP1321" s="2"/>
      <c r="AZQ1321" s="2"/>
      <c r="AZR1321" s="2"/>
      <c r="AZS1321" s="2"/>
      <c r="AZT1321" s="2"/>
      <c r="AZU1321" s="2"/>
      <c r="AZV1321" s="2"/>
      <c r="AZW1321" s="2"/>
      <c r="AZX1321" s="2"/>
      <c r="AZY1321" s="2"/>
      <c r="AZZ1321" s="2"/>
      <c r="BAA1321" s="2"/>
      <c r="BAB1321" s="2"/>
      <c r="BAC1321" s="2"/>
      <c r="BAD1321" s="2"/>
      <c r="BAE1321" s="2"/>
      <c r="BAF1321" s="2"/>
      <c r="BAG1321" s="2"/>
      <c r="BAH1321" s="2"/>
      <c r="BAI1321" s="2"/>
      <c r="BAJ1321" s="2"/>
      <c r="BAK1321" s="2"/>
      <c r="BAL1321" s="2"/>
      <c r="BAM1321" s="2"/>
      <c r="BAN1321" s="2"/>
      <c r="BAO1321" s="2"/>
      <c r="BAP1321" s="2"/>
      <c r="BAQ1321" s="2"/>
      <c r="BAR1321" s="2"/>
      <c r="BAS1321" s="2"/>
      <c r="BAT1321" s="2"/>
      <c r="BAU1321" s="2"/>
      <c r="BAV1321" s="2"/>
      <c r="BAW1321" s="2"/>
      <c r="BAX1321" s="2"/>
      <c r="BAY1321" s="2"/>
      <c r="BAZ1321" s="2"/>
      <c r="BBA1321" s="2"/>
      <c r="BBB1321" s="2"/>
      <c r="BBC1321" s="2"/>
      <c r="BBD1321" s="2"/>
      <c r="BBE1321" s="2"/>
      <c r="BBF1321" s="2"/>
      <c r="BBG1321" s="2"/>
      <c r="BBH1321" s="2"/>
      <c r="BBI1321" s="2"/>
      <c r="BBJ1321" s="2"/>
      <c r="BBK1321" s="2"/>
      <c r="BBL1321" s="2"/>
      <c r="BBM1321" s="2"/>
      <c r="BBN1321" s="2"/>
      <c r="BBO1321" s="2"/>
      <c r="BBP1321" s="2"/>
      <c r="BBQ1321" s="2"/>
      <c r="BBR1321" s="2"/>
      <c r="BBS1321" s="2"/>
      <c r="BBT1321" s="2"/>
      <c r="BBU1321" s="2"/>
      <c r="BBV1321" s="2"/>
      <c r="BBW1321" s="2"/>
      <c r="BBX1321" s="2"/>
      <c r="BBY1321" s="2"/>
      <c r="BBZ1321" s="2"/>
      <c r="BCA1321" s="2"/>
      <c r="BCB1321" s="2"/>
      <c r="BCC1321" s="2"/>
      <c r="BCD1321" s="2"/>
      <c r="BCE1321" s="2"/>
      <c r="BCF1321" s="2"/>
      <c r="BCG1321" s="2"/>
      <c r="BCH1321" s="2"/>
      <c r="BCI1321" s="2"/>
      <c r="BCJ1321" s="2"/>
      <c r="BCK1321" s="2"/>
      <c r="BCL1321" s="2"/>
      <c r="BCM1321" s="2"/>
      <c r="BCN1321" s="2"/>
      <c r="BCO1321" s="2"/>
      <c r="BCP1321" s="2"/>
      <c r="BCQ1321" s="2"/>
      <c r="BCR1321" s="2"/>
      <c r="BCS1321" s="2"/>
      <c r="BCT1321" s="2"/>
      <c r="BCU1321" s="2"/>
      <c r="BCV1321" s="2"/>
      <c r="BCW1321" s="2"/>
      <c r="BCX1321" s="2"/>
      <c r="BCY1321" s="2"/>
      <c r="BCZ1321" s="2"/>
      <c r="BDA1321" s="2"/>
      <c r="BDB1321" s="2"/>
      <c r="BDC1321" s="2"/>
      <c r="BDD1321" s="2"/>
      <c r="BDE1321" s="2"/>
      <c r="BDF1321" s="2"/>
      <c r="BDG1321" s="2"/>
      <c r="BDH1321" s="2"/>
      <c r="BDI1321" s="2"/>
      <c r="BDJ1321" s="2"/>
      <c r="BDK1321" s="2"/>
      <c r="BDL1321" s="2"/>
      <c r="BDM1321" s="2"/>
      <c r="BDN1321" s="2"/>
      <c r="BDO1321" s="2"/>
      <c r="BDP1321" s="2"/>
      <c r="BDQ1321" s="2"/>
      <c r="BDR1321" s="2"/>
      <c r="BDS1321" s="2"/>
      <c r="BDT1321" s="2"/>
      <c r="BDU1321" s="2"/>
      <c r="BDV1321" s="2"/>
      <c r="BDW1321" s="2"/>
      <c r="BDX1321" s="2"/>
      <c r="BDY1321" s="2"/>
      <c r="BDZ1321" s="2"/>
      <c r="BEA1321" s="2"/>
      <c r="BEB1321" s="2"/>
      <c r="BEC1321" s="2"/>
      <c r="BED1321" s="2"/>
      <c r="BEE1321" s="2"/>
      <c r="BEF1321" s="2"/>
      <c r="BEG1321" s="2"/>
      <c r="BEH1321" s="2"/>
      <c r="BEI1321" s="2"/>
      <c r="BEJ1321" s="2"/>
      <c r="BEK1321" s="2"/>
      <c r="BEL1321" s="2"/>
      <c r="BEM1321" s="2"/>
      <c r="BEN1321" s="2"/>
      <c r="BEO1321" s="2"/>
      <c r="BEP1321" s="2"/>
      <c r="BEQ1321" s="2"/>
      <c r="BER1321" s="2"/>
      <c r="BES1321" s="2"/>
      <c r="BET1321" s="2"/>
      <c r="BEU1321" s="2"/>
      <c r="BEV1321" s="2"/>
      <c r="BEW1321" s="2"/>
      <c r="BEX1321" s="2"/>
      <c r="BEY1321" s="2"/>
      <c r="BEZ1321" s="2"/>
      <c r="BFA1321" s="2"/>
      <c r="BFB1321" s="2"/>
      <c r="BFC1321" s="2"/>
      <c r="BFD1321" s="2"/>
      <c r="BFE1321" s="2"/>
      <c r="BFF1321" s="2"/>
      <c r="BFG1321" s="2"/>
      <c r="BFH1321" s="2"/>
      <c r="BFI1321" s="2"/>
      <c r="BFJ1321" s="2"/>
      <c r="BFK1321" s="2"/>
      <c r="BFL1321" s="2"/>
      <c r="BFM1321" s="2"/>
      <c r="BFN1321" s="2"/>
      <c r="BFO1321" s="2"/>
      <c r="BFP1321" s="2"/>
      <c r="BFQ1321" s="2"/>
      <c r="BFR1321" s="2"/>
      <c r="BFS1321" s="2"/>
      <c r="BFT1321" s="2"/>
      <c r="BFU1321" s="2"/>
      <c r="BFV1321" s="2"/>
      <c r="BFW1321" s="2"/>
      <c r="BFX1321" s="2"/>
      <c r="BFY1321" s="2"/>
      <c r="BFZ1321" s="2"/>
      <c r="BGA1321" s="2"/>
      <c r="BGB1321" s="2"/>
      <c r="BGC1321" s="2"/>
      <c r="BGD1321" s="2"/>
      <c r="BGE1321" s="2"/>
      <c r="BGF1321" s="2"/>
      <c r="BGG1321" s="2"/>
      <c r="BGH1321" s="2"/>
      <c r="BGI1321" s="2"/>
      <c r="BGJ1321" s="2"/>
      <c r="BGK1321" s="2"/>
      <c r="BGL1321" s="2"/>
      <c r="BGM1321" s="2"/>
      <c r="BGN1321" s="2"/>
      <c r="BGO1321" s="2"/>
      <c r="BGP1321" s="2"/>
      <c r="BGQ1321" s="2"/>
      <c r="BGR1321" s="2"/>
      <c r="BGS1321" s="2"/>
      <c r="BGT1321" s="2"/>
      <c r="BGU1321" s="2"/>
      <c r="BGV1321" s="2"/>
      <c r="BGW1321" s="2"/>
      <c r="BGX1321" s="2"/>
      <c r="BGY1321" s="2"/>
      <c r="BGZ1321" s="2"/>
      <c r="BHA1321" s="2"/>
      <c r="BHB1321" s="2"/>
      <c r="BHC1321" s="2"/>
      <c r="BHD1321" s="2"/>
      <c r="BHE1321" s="2"/>
      <c r="BHF1321" s="2"/>
      <c r="BHG1321" s="2"/>
      <c r="BHH1321" s="2"/>
      <c r="BHI1321" s="2"/>
      <c r="BHJ1321" s="2"/>
      <c r="BHK1321" s="2"/>
      <c r="BHL1321" s="2"/>
      <c r="BHM1321" s="2"/>
      <c r="BHN1321" s="2"/>
      <c r="BHO1321" s="2"/>
      <c r="BHP1321" s="2"/>
      <c r="BHQ1321" s="2"/>
      <c r="BHR1321" s="2"/>
      <c r="BHS1321" s="2"/>
      <c r="BHT1321" s="2"/>
      <c r="BHU1321" s="2"/>
      <c r="BHV1321" s="2"/>
      <c r="BHW1321" s="2"/>
      <c r="BHX1321" s="2"/>
      <c r="BHY1321" s="2"/>
      <c r="BHZ1321" s="2"/>
      <c r="BIA1321" s="2"/>
      <c r="BIB1321" s="2"/>
      <c r="BIC1321" s="2"/>
      <c r="BID1321" s="2"/>
      <c r="BIE1321" s="2"/>
      <c r="BIF1321" s="2"/>
      <c r="BIG1321" s="2"/>
      <c r="BIH1321" s="2"/>
      <c r="BII1321" s="2"/>
      <c r="BIJ1321" s="2"/>
      <c r="BIK1321" s="2"/>
      <c r="BIL1321" s="2"/>
      <c r="BIM1321" s="2"/>
      <c r="BIN1321" s="2"/>
      <c r="BIO1321" s="2"/>
      <c r="BIP1321" s="2"/>
      <c r="BIQ1321" s="2"/>
      <c r="BIR1321" s="2"/>
      <c r="BIS1321" s="2"/>
      <c r="BIT1321" s="2"/>
      <c r="BIU1321" s="2"/>
      <c r="BIV1321" s="2"/>
      <c r="BIW1321" s="2"/>
      <c r="BIX1321" s="2"/>
      <c r="BIY1321" s="2"/>
      <c r="BIZ1321" s="2"/>
      <c r="BJA1321" s="2"/>
      <c r="BJB1321" s="2"/>
      <c r="BJC1321" s="2"/>
      <c r="BJD1321" s="2"/>
      <c r="BJE1321" s="2"/>
      <c r="BJF1321" s="2"/>
      <c r="BJG1321" s="2"/>
      <c r="BJH1321" s="2"/>
      <c r="BJI1321" s="2"/>
      <c r="BJJ1321" s="2"/>
      <c r="BJK1321" s="2"/>
      <c r="BJL1321" s="2"/>
      <c r="BJM1321" s="2"/>
      <c r="BJN1321" s="2"/>
      <c r="BJO1321" s="2"/>
      <c r="BJP1321" s="2"/>
      <c r="BJQ1321" s="2"/>
      <c r="BJR1321" s="2"/>
      <c r="BJS1321" s="2"/>
      <c r="BJT1321" s="2"/>
      <c r="BJU1321" s="2"/>
      <c r="BJV1321" s="2"/>
      <c r="BJW1321" s="2"/>
      <c r="BJX1321" s="2"/>
      <c r="BJY1321" s="2"/>
      <c r="BJZ1321" s="2"/>
      <c r="BKA1321" s="2"/>
      <c r="BKB1321" s="2"/>
      <c r="BKC1321" s="2"/>
      <c r="BKD1321" s="2"/>
      <c r="BKE1321" s="2"/>
      <c r="BKF1321" s="2"/>
      <c r="BKG1321" s="2"/>
      <c r="BKH1321" s="2"/>
      <c r="BKI1321" s="2"/>
      <c r="BKJ1321" s="2"/>
      <c r="BKK1321" s="2"/>
      <c r="BKL1321" s="2"/>
      <c r="BKM1321" s="2"/>
      <c r="BKN1321" s="2"/>
      <c r="BKO1321" s="2"/>
      <c r="BKP1321" s="2"/>
      <c r="BKQ1321" s="2"/>
      <c r="BKR1321" s="2"/>
      <c r="BKS1321" s="2"/>
      <c r="BKT1321" s="2"/>
      <c r="BKU1321" s="2"/>
      <c r="BKV1321" s="2"/>
      <c r="BKW1321" s="2"/>
      <c r="BKX1321" s="2"/>
      <c r="BKY1321" s="2"/>
      <c r="BKZ1321" s="2"/>
      <c r="BLA1321" s="2"/>
      <c r="BLB1321" s="2"/>
      <c r="BLC1321" s="2"/>
      <c r="BLD1321" s="2"/>
      <c r="BLE1321" s="2"/>
      <c r="BLF1321" s="2"/>
      <c r="BLG1321" s="2"/>
      <c r="BLH1321" s="2"/>
      <c r="BLI1321" s="2"/>
      <c r="BLJ1321" s="2"/>
      <c r="BLK1321" s="2"/>
      <c r="BLL1321" s="2"/>
      <c r="BLM1321" s="2"/>
      <c r="BLN1321" s="2"/>
      <c r="BLO1321" s="2"/>
      <c r="BLP1321" s="2"/>
      <c r="BLQ1321" s="2"/>
      <c r="BLR1321" s="2"/>
      <c r="BLS1321" s="2"/>
      <c r="BLT1321" s="2"/>
      <c r="BLU1321" s="2"/>
      <c r="BLV1321" s="2"/>
      <c r="BLW1321" s="2"/>
      <c r="BLX1321" s="2"/>
      <c r="BLY1321" s="2"/>
      <c r="BLZ1321" s="2"/>
      <c r="BMA1321" s="2"/>
      <c r="BMB1321" s="2"/>
      <c r="BMC1321" s="2"/>
      <c r="BMD1321" s="2"/>
      <c r="BME1321" s="2"/>
      <c r="BMF1321" s="2"/>
      <c r="BMG1321" s="2"/>
      <c r="BMH1321" s="2"/>
      <c r="BMI1321" s="2"/>
      <c r="BMJ1321" s="2"/>
      <c r="BMK1321" s="2"/>
      <c r="BML1321" s="2"/>
      <c r="BMM1321" s="2"/>
      <c r="BMN1321" s="2"/>
      <c r="BMO1321" s="2"/>
      <c r="BMP1321" s="2"/>
      <c r="BMQ1321" s="2"/>
      <c r="BMR1321" s="2"/>
      <c r="BMS1321" s="2"/>
      <c r="BMT1321" s="2"/>
      <c r="BMU1321" s="2"/>
      <c r="BMV1321" s="2"/>
      <c r="BMW1321" s="2"/>
      <c r="BMX1321" s="2"/>
      <c r="BMY1321" s="2"/>
      <c r="BMZ1321" s="2"/>
      <c r="BNA1321" s="2"/>
      <c r="BNB1321" s="2"/>
      <c r="BNC1321" s="2"/>
      <c r="BND1321" s="2"/>
      <c r="BNE1321" s="2"/>
      <c r="BNF1321" s="2"/>
      <c r="BNG1321" s="2"/>
      <c r="BNH1321" s="2"/>
      <c r="BNI1321" s="2"/>
      <c r="BNJ1321" s="2"/>
      <c r="BNK1321" s="2"/>
      <c r="BNL1321" s="2"/>
      <c r="BNM1321" s="2"/>
      <c r="BNN1321" s="2"/>
      <c r="BNO1321" s="2"/>
      <c r="BNP1321" s="2"/>
      <c r="BNQ1321" s="2"/>
      <c r="BNR1321" s="2"/>
      <c r="BNS1321" s="2"/>
      <c r="BNT1321" s="2"/>
      <c r="BNU1321" s="2"/>
      <c r="BNV1321" s="2"/>
      <c r="BNW1321" s="2"/>
      <c r="BNX1321" s="2"/>
      <c r="BNY1321" s="2"/>
      <c r="BNZ1321" s="2"/>
      <c r="BOA1321" s="2"/>
      <c r="BOB1321" s="2"/>
      <c r="BOC1321" s="2"/>
      <c r="BOD1321" s="2"/>
      <c r="BOE1321" s="2"/>
      <c r="BOF1321" s="2"/>
      <c r="BOG1321" s="2"/>
      <c r="BOH1321" s="2"/>
      <c r="BOI1321" s="2"/>
      <c r="BOJ1321" s="2"/>
      <c r="BOK1321" s="2"/>
      <c r="BOL1321" s="2"/>
      <c r="BOM1321" s="2"/>
      <c r="BON1321" s="2"/>
      <c r="BOO1321" s="2"/>
      <c r="BOP1321" s="2"/>
      <c r="BOQ1321" s="2"/>
      <c r="BOR1321" s="2"/>
      <c r="BOS1321" s="2"/>
      <c r="BOT1321" s="2"/>
      <c r="BOU1321" s="2"/>
      <c r="BOV1321" s="2"/>
      <c r="BOW1321" s="2"/>
      <c r="BOX1321" s="2"/>
      <c r="BOY1321" s="2"/>
      <c r="BOZ1321" s="2"/>
      <c r="BPA1321" s="2"/>
      <c r="BPB1321" s="2"/>
      <c r="BPC1321" s="2"/>
      <c r="BPD1321" s="2"/>
      <c r="BPE1321" s="2"/>
      <c r="BPF1321" s="2"/>
      <c r="BPG1321" s="2"/>
      <c r="BPH1321" s="2"/>
      <c r="BPI1321" s="2"/>
      <c r="BPJ1321" s="2"/>
      <c r="BPK1321" s="2"/>
      <c r="BPL1321" s="2"/>
      <c r="BPM1321" s="2"/>
      <c r="BPN1321" s="2"/>
      <c r="BPO1321" s="2"/>
      <c r="BPP1321" s="2"/>
      <c r="BPQ1321" s="2"/>
      <c r="BPR1321" s="2"/>
      <c r="BPS1321" s="2"/>
      <c r="BPT1321" s="2"/>
      <c r="BPU1321" s="2"/>
      <c r="BPV1321" s="2"/>
      <c r="BPW1321" s="2"/>
      <c r="BPX1321" s="2"/>
      <c r="BPY1321" s="2"/>
      <c r="BPZ1321" s="2"/>
      <c r="BQA1321" s="2"/>
      <c r="BQB1321" s="2"/>
      <c r="BQC1321" s="2"/>
      <c r="BQD1321" s="2"/>
      <c r="BQE1321" s="2"/>
      <c r="BQF1321" s="2"/>
      <c r="BQG1321" s="2"/>
      <c r="BQH1321" s="2"/>
      <c r="BQI1321" s="2"/>
      <c r="BQJ1321" s="2"/>
      <c r="BQK1321" s="2"/>
      <c r="BQL1321" s="2"/>
      <c r="BQM1321" s="2"/>
      <c r="BQN1321" s="2"/>
      <c r="BQO1321" s="2"/>
      <c r="BQP1321" s="2"/>
      <c r="BQQ1321" s="2"/>
      <c r="BQR1321" s="2"/>
      <c r="BQS1321" s="2"/>
      <c r="BQT1321" s="2"/>
      <c r="BQU1321" s="2"/>
      <c r="BQV1321" s="2"/>
      <c r="BQW1321" s="2"/>
      <c r="BQX1321" s="2"/>
      <c r="BQY1321" s="2"/>
      <c r="BQZ1321" s="2"/>
      <c r="BRA1321" s="2"/>
      <c r="BRB1321" s="2"/>
      <c r="BRC1321" s="2"/>
      <c r="BRD1321" s="2"/>
      <c r="BRE1321" s="2"/>
      <c r="BRF1321" s="2"/>
      <c r="BRG1321" s="2"/>
      <c r="BRH1321" s="2"/>
      <c r="BRI1321" s="2"/>
      <c r="BRJ1321" s="2"/>
      <c r="BRK1321" s="2"/>
      <c r="BRL1321" s="2"/>
      <c r="BRM1321" s="2"/>
      <c r="BRN1321" s="2"/>
      <c r="BRO1321" s="2"/>
      <c r="BRP1321" s="2"/>
      <c r="BRQ1321" s="2"/>
      <c r="BRR1321" s="2"/>
      <c r="BRS1321" s="2"/>
      <c r="BRT1321" s="2"/>
      <c r="BRU1321" s="2"/>
      <c r="BRV1321" s="2"/>
      <c r="BRW1321" s="2"/>
      <c r="BRX1321" s="2"/>
      <c r="BRY1321" s="2"/>
      <c r="BRZ1321" s="2"/>
      <c r="BSA1321" s="2"/>
      <c r="BSB1321" s="2"/>
      <c r="BSC1321" s="2"/>
      <c r="BSD1321" s="2"/>
      <c r="BSE1321" s="2"/>
      <c r="BSF1321" s="2"/>
      <c r="BSG1321" s="2"/>
      <c r="BSH1321" s="2"/>
      <c r="BSI1321" s="2"/>
      <c r="BSJ1321" s="2"/>
      <c r="BSK1321" s="2"/>
      <c r="BSL1321" s="2"/>
      <c r="BSM1321" s="2"/>
      <c r="BSN1321" s="2"/>
      <c r="BSO1321" s="2"/>
      <c r="BSP1321" s="2"/>
      <c r="BSQ1321" s="2"/>
      <c r="BSR1321" s="2"/>
      <c r="BSS1321" s="2"/>
      <c r="BST1321" s="2"/>
      <c r="BSU1321" s="2"/>
      <c r="BSV1321" s="2"/>
      <c r="BSW1321" s="2"/>
      <c r="BSX1321" s="2"/>
      <c r="BSY1321" s="2"/>
      <c r="BSZ1321" s="2"/>
      <c r="BTA1321" s="2"/>
      <c r="BTB1321" s="2"/>
      <c r="BTC1321" s="2"/>
      <c r="BTD1321" s="2"/>
      <c r="BTE1321" s="2"/>
      <c r="BTF1321" s="2"/>
      <c r="BTG1321" s="2"/>
      <c r="BTH1321" s="2"/>
      <c r="BTI1321" s="2"/>
      <c r="BTJ1321" s="2"/>
      <c r="BTK1321" s="2"/>
      <c r="BTL1321" s="2"/>
      <c r="BTM1321" s="2"/>
      <c r="BTN1321" s="2"/>
      <c r="BTO1321" s="2"/>
      <c r="BTP1321" s="2"/>
      <c r="BTQ1321" s="2"/>
      <c r="BTR1321" s="2"/>
      <c r="BTS1321" s="2"/>
      <c r="BTT1321" s="2"/>
      <c r="BTU1321" s="2"/>
      <c r="BTV1321" s="2"/>
      <c r="BTW1321" s="2"/>
      <c r="BTX1321" s="2"/>
      <c r="BTY1321" s="2"/>
      <c r="BTZ1321" s="2"/>
      <c r="BUA1321" s="2"/>
      <c r="BUB1321" s="2"/>
      <c r="BUC1321" s="2"/>
      <c r="BUD1321" s="2"/>
      <c r="BUE1321" s="2"/>
      <c r="BUF1321" s="2"/>
      <c r="BUG1321" s="2"/>
      <c r="BUH1321" s="2"/>
      <c r="BUI1321" s="2"/>
      <c r="BUJ1321" s="2"/>
      <c r="BUK1321" s="2"/>
      <c r="BUL1321" s="2"/>
      <c r="BUM1321" s="2"/>
      <c r="BUN1321" s="2"/>
      <c r="BUO1321" s="2"/>
      <c r="BUP1321" s="2"/>
      <c r="BUQ1321" s="2"/>
      <c r="BUR1321" s="2"/>
      <c r="BUS1321" s="2"/>
      <c r="BUT1321" s="2"/>
      <c r="BUU1321" s="2"/>
      <c r="BUV1321" s="2"/>
      <c r="BUW1321" s="2"/>
      <c r="BUX1321" s="2"/>
      <c r="BUY1321" s="2"/>
      <c r="BUZ1321" s="2"/>
      <c r="BVA1321" s="2"/>
      <c r="BVB1321" s="2"/>
      <c r="BVC1321" s="2"/>
      <c r="BVD1321" s="2"/>
      <c r="BVE1321" s="2"/>
      <c r="BVF1321" s="2"/>
      <c r="BVG1321" s="2"/>
      <c r="BVH1321" s="2"/>
      <c r="BVI1321" s="2"/>
      <c r="BVJ1321" s="2"/>
      <c r="BVK1321" s="2"/>
      <c r="BVL1321" s="2"/>
      <c r="BVM1321" s="2"/>
      <c r="BVN1321" s="2"/>
      <c r="BVO1321" s="2"/>
      <c r="BVP1321" s="2"/>
      <c r="BVQ1321" s="2"/>
      <c r="BVR1321" s="2"/>
      <c r="BVS1321" s="2"/>
      <c r="BVT1321" s="2"/>
      <c r="BVU1321" s="2"/>
      <c r="BVV1321" s="2"/>
      <c r="BVW1321" s="2"/>
      <c r="BVX1321" s="2"/>
      <c r="BVY1321" s="2"/>
      <c r="BVZ1321" s="2"/>
      <c r="BWA1321" s="2"/>
      <c r="BWB1321" s="2"/>
      <c r="BWC1321" s="2"/>
      <c r="BWD1321" s="2"/>
      <c r="BWE1321" s="2"/>
      <c r="BWF1321" s="2"/>
      <c r="BWG1321" s="2"/>
      <c r="BWH1321" s="2"/>
      <c r="BWI1321" s="2"/>
      <c r="BWJ1321" s="2"/>
      <c r="BWK1321" s="2"/>
      <c r="BWL1321" s="2"/>
      <c r="BWM1321" s="2"/>
      <c r="BWN1321" s="2"/>
      <c r="BWO1321" s="2"/>
      <c r="BWP1321" s="2"/>
      <c r="BWQ1321" s="2"/>
      <c r="BWR1321" s="2"/>
      <c r="BWS1321" s="2"/>
      <c r="BWT1321" s="2"/>
      <c r="BWU1321" s="2"/>
      <c r="BWV1321" s="2"/>
      <c r="BWW1321" s="2"/>
      <c r="BWX1321" s="2"/>
      <c r="BWY1321" s="2"/>
      <c r="BWZ1321" s="2"/>
      <c r="BXA1321" s="2"/>
      <c r="BXB1321" s="2"/>
      <c r="BXC1321" s="2"/>
      <c r="BXD1321" s="2"/>
      <c r="BXE1321" s="2"/>
      <c r="BXF1321" s="2"/>
      <c r="BXG1321" s="2"/>
      <c r="BXH1321" s="2"/>
      <c r="BXI1321" s="2"/>
      <c r="BXJ1321" s="2"/>
      <c r="BXK1321" s="2"/>
      <c r="BXL1321" s="2"/>
      <c r="BXM1321" s="2"/>
      <c r="BXN1321" s="2"/>
      <c r="BXO1321" s="2"/>
      <c r="BXP1321" s="2"/>
      <c r="BXQ1321" s="2"/>
      <c r="BXR1321" s="2"/>
      <c r="BXS1321" s="2"/>
      <c r="BXT1321" s="2"/>
      <c r="BXU1321" s="2"/>
      <c r="BXV1321" s="2"/>
      <c r="BXW1321" s="2"/>
      <c r="BXX1321" s="2"/>
      <c r="BXY1321" s="2"/>
      <c r="BXZ1321" s="2"/>
      <c r="BYA1321" s="2"/>
      <c r="BYB1321" s="2"/>
      <c r="BYC1321" s="2"/>
      <c r="BYD1321" s="2"/>
      <c r="BYE1321" s="2"/>
      <c r="BYF1321" s="2"/>
      <c r="BYG1321" s="2"/>
      <c r="BYH1321" s="2"/>
      <c r="BYI1321" s="2"/>
      <c r="BYJ1321" s="2"/>
      <c r="BYK1321" s="2"/>
      <c r="BYL1321" s="2"/>
      <c r="BYM1321" s="2"/>
      <c r="BYN1321" s="2"/>
      <c r="BYO1321" s="2"/>
      <c r="BYP1321" s="2"/>
      <c r="BYQ1321" s="2"/>
      <c r="BYR1321" s="2"/>
      <c r="BYS1321" s="2"/>
      <c r="BYT1321" s="2"/>
      <c r="BYU1321" s="2"/>
      <c r="BYV1321" s="2"/>
      <c r="BYW1321" s="2"/>
      <c r="BYX1321" s="2"/>
      <c r="BYY1321" s="2"/>
      <c r="BYZ1321" s="2"/>
      <c r="BZA1321" s="2"/>
      <c r="BZB1321" s="2"/>
      <c r="BZC1321" s="2"/>
      <c r="BZD1321" s="2"/>
      <c r="BZE1321" s="2"/>
      <c r="BZF1321" s="2"/>
      <c r="BZG1321" s="2"/>
      <c r="BZH1321" s="2"/>
      <c r="BZI1321" s="2"/>
      <c r="BZJ1321" s="2"/>
      <c r="BZK1321" s="2"/>
      <c r="BZL1321" s="2"/>
      <c r="BZM1321" s="2"/>
      <c r="BZN1321" s="2"/>
      <c r="BZO1321" s="2"/>
      <c r="BZP1321" s="2"/>
      <c r="BZQ1321" s="2"/>
      <c r="BZR1321" s="2"/>
      <c r="BZS1321" s="2"/>
      <c r="BZT1321" s="2"/>
      <c r="BZU1321" s="2"/>
      <c r="BZV1321" s="2"/>
      <c r="BZW1321" s="2"/>
      <c r="BZX1321" s="2"/>
      <c r="BZY1321" s="2"/>
      <c r="BZZ1321" s="2"/>
      <c r="CAA1321" s="2"/>
      <c r="CAB1321" s="2"/>
      <c r="CAC1321" s="2"/>
      <c r="CAD1321" s="2"/>
      <c r="CAE1321" s="2"/>
      <c r="CAF1321" s="2"/>
      <c r="CAG1321" s="2"/>
      <c r="CAH1321" s="2"/>
      <c r="CAI1321" s="2"/>
      <c r="CAJ1321" s="2"/>
      <c r="CAK1321" s="2"/>
      <c r="CAL1321" s="2"/>
      <c r="CAM1321" s="2"/>
      <c r="CAN1321" s="2"/>
      <c r="CAO1321" s="2"/>
      <c r="CAP1321" s="2"/>
      <c r="CAQ1321" s="2"/>
      <c r="CAR1321" s="2"/>
      <c r="CAS1321" s="2"/>
      <c r="CAT1321" s="2"/>
      <c r="CAU1321" s="2"/>
      <c r="CAV1321" s="2"/>
      <c r="CAW1321" s="2"/>
      <c r="CAX1321" s="2"/>
      <c r="CAY1321" s="2"/>
      <c r="CAZ1321" s="2"/>
      <c r="CBA1321" s="2"/>
      <c r="CBB1321" s="2"/>
      <c r="CBC1321" s="2"/>
      <c r="CBD1321" s="2"/>
      <c r="CBE1321" s="2"/>
      <c r="CBF1321" s="2"/>
      <c r="CBG1321" s="2"/>
      <c r="CBH1321" s="2"/>
      <c r="CBI1321" s="2"/>
      <c r="CBJ1321" s="2"/>
      <c r="CBK1321" s="2"/>
      <c r="CBL1321" s="2"/>
      <c r="CBM1321" s="2"/>
      <c r="CBN1321" s="2"/>
      <c r="CBO1321" s="2"/>
      <c r="CBP1321" s="2"/>
      <c r="CBQ1321" s="2"/>
      <c r="CBR1321" s="2"/>
      <c r="CBS1321" s="2"/>
      <c r="CBT1321" s="2"/>
      <c r="CBU1321" s="2"/>
      <c r="CBV1321" s="2"/>
      <c r="CBW1321" s="2"/>
      <c r="CBX1321" s="2"/>
      <c r="CBY1321" s="2"/>
      <c r="CBZ1321" s="2"/>
      <c r="CCA1321" s="2"/>
      <c r="CCB1321" s="2"/>
      <c r="CCC1321" s="2"/>
      <c r="CCD1321" s="2"/>
      <c r="CCE1321" s="2"/>
      <c r="CCF1321" s="2"/>
      <c r="CCG1321" s="2"/>
      <c r="CCH1321" s="2"/>
      <c r="CCI1321" s="2"/>
      <c r="CCJ1321" s="2"/>
      <c r="CCK1321" s="2"/>
      <c r="CCL1321" s="2"/>
      <c r="CCM1321" s="2"/>
      <c r="CCN1321" s="2"/>
      <c r="CCO1321" s="2"/>
      <c r="CCP1321" s="2"/>
      <c r="CCQ1321" s="2"/>
      <c r="CCR1321" s="2"/>
      <c r="CCS1321" s="2"/>
      <c r="CCT1321" s="2"/>
      <c r="CCU1321" s="2"/>
      <c r="CCV1321" s="2"/>
      <c r="CCW1321" s="2"/>
      <c r="CCX1321" s="2"/>
      <c r="CCY1321" s="2"/>
      <c r="CCZ1321" s="2"/>
      <c r="CDA1321" s="2"/>
      <c r="CDB1321" s="2"/>
      <c r="CDC1321" s="2"/>
      <c r="CDD1321" s="2"/>
      <c r="CDE1321" s="2"/>
      <c r="CDF1321" s="2"/>
      <c r="CDG1321" s="2"/>
      <c r="CDH1321" s="2"/>
      <c r="CDI1321" s="2"/>
      <c r="CDJ1321" s="2"/>
      <c r="CDK1321" s="2"/>
      <c r="CDL1321" s="2"/>
      <c r="CDM1321" s="2"/>
      <c r="CDN1321" s="2"/>
      <c r="CDO1321" s="2"/>
      <c r="CDP1321" s="2"/>
      <c r="CDQ1321" s="2"/>
      <c r="CDR1321" s="2"/>
      <c r="CDS1321" s="2"/>
      <c r="CDT1321" s="2"/>
      <c r="CDU1321" s="2"/>
      <c r="CDV1321" s="2"/>
      <c r="CDW1321" s="2"/>
      <c r="CDX1321" s="2"/>
      <c r="CDY1321" s="2"/>
      <c r="CDZ1321" s="2"/>
      <c r="CEA1321" s="2"/>
      <c r="CEB1321" s="2"/>
      <c r="CEC1321" s="2"/>
      <c r="CED1321" s="2"/>
      <c r="CEE1321" s="2"/>
      <c r="CEF1321" s="2"/>
      <c r="CEG1321" s="2"/>
      <c r="CEH1321" s="2"/>
      <c r="CEI1321" s="2"/>
      <c r="CEJ1321" s="2"/>
      <c r="CEK1321" s="2"/>
      <c r="CEL1321" s="2"/>
      <c r="CEM1321" s="2"/>
      <c r="CEN1321" s="2"/>
      <c r="CEO1321" s="2"/>
      <c r="CEP1321" s="2"/>
      <c r="CEQ1321" s="2"/>
      <c r="CER1321" s="2"/>
      <c r="CES1321" s="2"/>
      <c r="CET1321" s="2"/>
      <c r="CEU1321" s="2"/>
      <c r="CEV1321" s="2"/>
      <c r="CEW1321" s="2"/>
      <c r="CEX1321" s="2"/>
      <c r="CEY1321" s="2"/>
      <c r="CEZ1321" s="2"/>
      <c r="CFA1321" s="2"/>
      <c r="CFB1321" s="2"/>
      <c r="CFC1321" s="2"/>
      <c r="CFD1321" s="2"/>
      <c r="CFE1321" s="2"/>
      <c r="CFF1321" s="2"/>
      <c r="CFG1321" s="2"/>
      <c r="CFH1321" s="2"/>
      <c r="CFI1321" s="2"/>
      <c r="CFJ1321" s="2"/>
      <c r="CFK1321" s="2"/>
      <c r="CFL1321" s="2"/>
      <c r="CFM1321" s="2"/>
      <c r="CFN1321" s="2"/>
      <c r="CFO1321" s="2"/>
      <c r="CFP1321" s="2"/>
      <c r="CFQ1321" s="2"/>
      <c r="CFR1321" s="2"/>
      <c r="CFS1321" s="2"/>
      <c r="CFT1321" s="2"/>
      <c r="CFU1321" s="2"/>
      <c r="CFV1321" s="2"/>
      <c r="CFW1321" s="2"/>
      <c r="CFX1321" s="2"/>
      <c r="CFY1321" s="2"/>
      <c r="CFZ1321" s="2"/>
      <c r="CGA1321" s="2"/>
      <c r="CGB1321" s="2"/>
      <c r="CGC1321" s="2"/>
      <c r="CGD1321" s="2"/>
      <c r="CGE1321" s="2"/>
      <c r="CGF1321" s="2"/>
      <c r="CGG1321" s="2"/>
      <c r="CGH1321" s="2"/>
      <c r="CGI1321" s="2"/>
      <c r="CGJ1321" s="2"/>
      <c r="CGK1321" s="2"/>
      <c r="CGL1321" s="2"/>
      <c r="CGM1321" s="2"/>
      <c r="CGN1321" s="2"/>
      <c r="CGO1321" s="2"/>
      <c r="CGP1321" s="2"/>
      <c r="CGQ1321" s="2"/>
      <c r="CGR1321" s="2"/>
      <c r="CGS1321" s="2"/>
      <c r="CGT1321" s="2"/>
      <c r="CGU1321" s="2"/>
      <c r="CGV1321" s="2"/>
      <c r="CGW1321" s="2"/>
      <c r="CGX1321" s="2"/>
      <c r="CGY1321" s="2"/>
      <c r="CGZ1321" s="2"/>
      <c r="CHA1321" s="2"/>
      <c r="CHB1321" s="2"/>
      <c r="CHC1321" s="2"/>
      <c r="CHD1321" s="2"/>
      <c r="CHE1321" s="2"/>
      <c r="CHF1321" s="2"/>
      <c r="CHG1321" s="2"/>
      <c r="CHH1321" s="2"/>
      <c r="CHI1321" s="2"/>
      <c r="CHJ1321" s="2"/>
      <c r="CHK1321" s="2"/>
      <c r="CHL1321" s="2"/>
      <c r="CHM1321" s="2"/>
      <c r="CHN1321" s="2"/>
      <c r="CHO1321" s="2"/>
      <c r="CHP1321" s="2"/>
      <c r="CHQ1321" s="2"/>
      <c r="CHR1321" s="2"/>
      <c r="CHS1321" s="2"/>
      <c r="CHT1321" s="2"/>
      <c r="CHU1321" s="2"/>
      <c r="CHV1321" s="2"/>
      <c r="CHW1321" s="2"/>
      <c r="CHX1321" s="2"/>
      <c r="CHY1321" s="2"/>
      <c r="CHZ1321" s="2"/>
      <c r="CIA1321" s="2"/>
      <c r="CIB1321" s="2"/>
      <c r="CIC1321" s="2"/>
      <c r="CID1321" s="2"/>
      <c r="CIE1321" s="2"/>
      <c r="CIF1321" s="2"/>
      <c r="CIG1321" s="2"/>
      <c r="CIH1321" s="2"/>
      <c r="CII1321" s="2"/>
      <c r="CIJ1321" s="2"/>
      <c r="CIK1321" s="2"/>
      <c r="CIL1321" s="2"/>
      <c r="CIM1321" s="2"/>
      <c r="CIN1321" s="2"/>
      <c r="CIO1321" s="2"/>
      <c r="CIP1321" s="2"/>
      <c r="CIQ1321" s="2"/>
      <c r="CIR1321" s="2"/>
      <c r="CIS1321" s="2"/>
      <c r="CIT1321" s="2"/>
      <c r="CIU1321" s="2"/>
      <c r="CIV1321" s="2"/>
      <c r="CIW1321" s="2"/>
      <c r="CIX1321" s="2"/>
      <c r="CIY1321" s="2"/>
      <c r="CIZ1321" s="2"/>
      <c r="CJA1321" s="2"/>
      <c r="CJB1321" s="2"/>
      <c r="CJC1321" s="2"/>
      <c r="CJD1321" s="2"/>
      <c r="CJE1321" s="2"/>
      <c r="CJF1321" s="2"/>
      <c r="CJG1321" s="2"/>
      <c r="CJH1321" s="2"/>
      <c r="CJI1321" s="2"/>
      <c r="CJJ1321" s="2"/>
      <c r="CJK1321" s="2"/>
      <c r="CJL1321" s="2"/>
      <c r="CJM1321" s="2"/>
      <c r="CJN1321" s="2"/>
      <c r="CJO1321" s="2"/>
      <c r="CJP1321" s="2"/>
      <c r="CJQ1321" s="2"/>
      <c r="CJR1321" s="2"/>
      <c r="CJS1321" s="2"/>
      <c r="CJT1321" s="2"/>
      <c r="CJU1321" s="2"/>
      <c r="CJV1321" s="2"/>
      <c r="CJW1321" s="2"/>
      <c r="CJX1321" s="2"/>
      <c r="CJY1321" s="2"/>
      <c r="CJZ1321" s="2"/>
      <c r="CKA1321" s="2"/>
      <c r="CKB1321" s="2"/>
      <c r="CKC1321" s="2"/>
      <c r="CKD1321" s="2"/>
      <c r="CKE1321" s="2"/>
      <c r="CKF1321" s="2"/>
      <c r="CKG1321" s="2"/>
      <c r="CKH1321" s="2"/>
      <c r="CKI1321" s="2"/>
      <c r="CKJ1321" s="2"/>
      <c r="CKK1321" s="2"/>
      <c r="CKL1321" s="2"/>
      <c r="CKM1321" s="2"/>
      <c r="CKN1321" s="2"/>
      <c r="CKO1321" s="2"/>
      <c r="CKP1321" s="2"/>
      <c r="CKQ1321" s="2"/>
      <c r="CKR1321" s="2"/>
      <c r="CKS1321" s="2"/>
      <c r="CKT1321" s="2"/>
      <c r="CKU1321" s="2"/>
      <c r="CKV1321" s="2"/>
      <c r="CKW1321" s="2"/>
      <c r="CKX1321" s="2"/>
      <c r="CKY1321" s="2"/>
      <c r="CKZ1321" s="2"/>
      <c r="CLA1321" s="2"/>
      <c r="CLB1321" s="2"/>
      <c r="CLC1321" s="2"/>
      <c r="CLD1321" s="2"/>
      <c r="CLE1321" s="2"/>
      <c r="CLF1321" s="2"/>
      <c r="CLG1321" s="2"/>
      <c r="CLH1321" s="2"/>
      <c r="CLI1321" s="2"/>
      <c r="CLJ1321" s="2"/>
      <c r="CLK1321" s="2"/>
      <c r="CLL1321" s="2"/>
      <c r="CLM1321" s="2"/>
      <c r="CLN1321" s="2"/>
      <c r="CLO1321" s="2"/>
      <c r="CLP1321" s="2"/>
      <c r="CLQ1321" s="2"/>
      <c r="CLR1321" s="2"/>
      <c r="CLS1321" s="2"/>
      <c r="CLT1321" s="2"/>
      <c r="CLU1321" s="2"/>
      <c r="CLV1321" s="2"/>
      <c r="CLW1321" s="2"/>
      <c r="CLX1321" s="2"/>
      <c r="CLY1321" s="2"/>
      <c r="CLZ1321" s="2"/>
      <c r="CMA1321" s="2"/>
      <c r="CMB1321" s="2"/>
      <c r="CMC1321" s="2"/>
      <c r="CMD1321" s="2"/>
      <c r="CME1321" s="2"/>
      <c r="CMF1321" s="2"/>
      <c r="CMG1321" s="2"/>
      <c r="CMH1321" s="2"/>
      <c r="CMI1321" s="2"/>
      <c r="CMJ1321" s="2"/>
      <c r="CMK1321" s="2"/>
      <c r="CML1321" s="2"/>
      <c r="CMM1321" s="2"/>
      <c r="CMN1321" s="2"/>
      <c r="CMO1321" s="2"/>
      <c r="CMP1321" s="2"/>
      <c r="CMQ1321" s="2"/>
      <c r="CMR1321" s="2"/>
      <c r="CMS1321" s="2"/>
      <c r="CMT1321" s="2"/>
      <c r="CMU1321" s="2"/>
      <c r="CMV1321" s="2"/>
      <c r="CMW1321" s="2"/>
      <c r="CMX1321" s="2"/>
      <c r="CMY1321" s="2"/>
      <c r="CMZ1321" s="2"/>
      <c r="CNA1321" s="2"/>
      <c r="CNB1321" s="2"/>
      <c r="CNC1321" s="2"/>
      <c r="CND1321" s="2"/>
      <c r="CNE1321" s="2"/>
      <c r="CNF1321" s="2"/>
      <c r="CNG1321" s="2"/>
      <c r="CNH1321" s="2"/>
      <c r="CNI1321" s="2"/>
      <c r="CNJ1321" s="2"/>
      <c r="CNK1321" s="2"/>
      <c r="CNL1321" s="2"/>
      <c r="CNM1321" s="2"/>
      <c r="CNN1321" s="2"/>
      <c r="CNO1321" s="2"/>
      <c r="CNP1321" s="2"/>
      <c r="CNQ1321" s="2"/>
      <c r="CNR1321" s="2"/>
      <c r="CNS1321" s="2"/>
      <c r="CNT1321" s="2"/>
      <c r="CNU1321" s="2"/>
      <c r="CNV1321" s="2"/>
      <c r="CNW1321" s="2"/>
      <c r="CNX1321" s="2"/>
      <c r="CNY1321" s="2"/>
      <c r="CNZ1321" s="2"/>
      <c r="COA1321" s="2"/>
      <c r="COB1321" s="2"/>
      <c r="COC1321" s="2"/>
      <c r="COD1321" s="2"/>
      <c r="COE1321" s="2"/>
      <c r="COF1321" s="2"/>
      <c r="COG1321" s="2"/>
      <c r="COH1321" s="2"/>
      <c r="COI1321" s="2"/>
      <c r="COJ1321" s="2"/>
      <c r="COK1321" s="2"/>
      <c r="COL1321" s="2"/>
      <c r="COM1321" s="2"/>
      <c r="CON1321" s="2"/>
      <c r="COO1321" s="2"/>
      <c r="COP1321" s="2"/>
      <c r="COQ1321" s="2"/>
      <c r="COR1321" s="2"/>
      <c r="COS1321" s="2"/>
      <c r="COT1321" s="2"/>
      <c r="COU1321" s="2"/>
      <c r="COV1321" s="2"/>
      <c r="COW1321" s="2"/>
      <c r="COX1321" s="2"/>
      <c r="COY1321" s="2"/>
      <c r="COZ1321" s="2"/>
      <c r="CPA1321" s="2"/>
      <c r="CPB1321" s="2"/>
      <c r="CPC1321" s="2"/>
      <c r="CPD1321" s="2"/>
      <c r="CPE1321" s="2"/>
      <c r="CPF1321" s="2"/>
      <c r="CPG1321" s="2"/>
      <c r="CPH1321" s="2"/>
      <c r="CPI1321" s="2"/>
      <c r="CPJ1321" s="2"/>
      <c r="CPK1321" s="2"/>
      <c r="CPL1321" s="2"/>
      <c r="CPM1321" s="2"/>
      <c r="CPN1321" s="2"/>
      <c r="CPO1321" s="2"/>
      <c r="CPP1321" s="2"/>
      <c r="CPQ1321" s="2"/>
      <c r="CPR1321" s="2"/>
      <c r="CPS1321" s="2"/>
      <c r="CPT1321" s="2"/>
      <c r="CPU1321" s="2"/>
      <c r="CPV1321" s="2"/>
      <c r="CPW1321" s="2"/>
      <c r="CPX1321" s="2"/>
      <c r="CPY1321" s="2"/>
      <c r="CPZ1321" s="2"/>
      <c r="CQA1321" s="2"/>
      <c r="CQB1321" s="2"/>
      <c r="CQC1321" s="2"/>
      <c r="CQD1321" s="2"/>
      <c r="CQE1321" s="2"/>
      <c r="CQF1321" s="2"/>
      <c r="CQG1321" s="2"/>
      <c r="CQH1321" s="2"/>
      <c r="CQI1321" s="2"/>
      <c r="CQJ1321" s="2"/>
      <c r="CQK1321" s="2"/>
      <c r="CQL1321" s="2"/>
      <c r="CQM1321" s="2"/>
      <c r="CQN1321" s="2"/>
      <c r="CQO1321" s="2"/>
      <c r="CQP1321" s="2"/>
      <c r="CQQ1321" s="2"/>
      <c r="CQR1321" s="2"/>
      <c r="CQS1321" s="2"/>
      <c r="CQT1321" s="2"/>
      <c r="CQU1321" s="2"/>
      <c r="CQV1321" s="2"/>
      <c r="CQW1321" s="2"/>
      <c r="CQX1321" s="2"/>
      <c r="CQY1321" s="2"/>
      <c r="CQZ1321" s="2"/>
      <c r="CRA1321" s="2"/>
      <c r="CRB1321" s="2"/>
      <c r="CRC1321" s="2"/>
      <c r="CRD1321" s="2"/>
      <c r="CRE1321" s="2"/>
      <c r="CRF1321" s="2"/>
      <c r="CRG1321" s="2"/>
      <c r="CRH1321" s="2"/>
      <c r="CRI1321" s="2"/>
      <c r="CRJ1321" s="2"/>
      <c r="CRK1321" s="2"/>
      <c r="CRL1321" s="2"/>
      <c r="CRM1321" s="2"/>
      <c r="CRN1321" s="2"/>
      <c r="CRO1321" s="2"/>
      <c r="CRP1321" s="2"/>
      <c r="CRQ1321" s="2"/>
      <c r="CRR1321" s="2"/>
      <c r="CRS1321" s="2"/>
      <c r="CRT1321" s="2"/>
      <c r="CRU1321" s="2"/>
      <c r="CRV1321" s="2"/>
      <c r="CRW1321" s="2"/>
      <c r="CRX1321" s="2"/>
      <c r="CRY1321" s="2"/>
      <c r="CRZ1321" s="2"/>
      <c r="CSA1321" s="2"/>
      <c r="CSB1321" s="2"/>
      <c r="CSC1321" s="2"/>
      <c r="CSD1321" s="2"/>
      <c r="CSE1321" s="2"/>
      <c r="CSF1321" s="2"/>
      <c r="CSG1321" s="2"/>
      <c r="CSH1321" s="2"/>
      <c r="CSI1321" s="2"/>
      <c r="CSJ1321" s="2"/>
      <c r="CSK1321" s="2"/>
      <c r="CSL1321" s="2"/>
      <c r="CSM1321" s="2"/>
      <c r="CSN1321" s="2"/>
      <c r="CSO1321" s="2"/>
      <c r="CSP1321" s="2"/>
      <c r="CSQ1321" s="2"/>
      <c r="CSR1321" s="2"/>
      <c r="CSS1321" s="2"/>
      <c r="CST1321" s="2"/>
      <c r="CSU1321" s="2"/>
      <c r="CSV1321" s="2"/>
      <c r="CSW1321" s="2"/>
      <c r="CSX1321" s="2"/>
      <c r="CSY1321" s="2"/>
      <c r="CSZ1321" s="2"/>
      <c r="CTA1321" s="2"/>
      <c r="CTB1321" s="2"/>
      <c r="CTC1321" s="2"/>
      <c r="CTD1321" s="2"/>
      <c r="CTE1321" s="2"/>
      <c r="CTF1321" s="2"/>
      <c r="CTG1321" s="2"/>
      <c r="CTH1321" s="2"/>
      <c r="CTI1321" s="2"/>
      <c r="CTJ1321" s="2"/>
      <c r="CTK1321" s="2"/>
      <c r="CTL1321" s="2"/>
      <c r="CTM1321" s="2"/>
      <c r="CTN1321" s="2"/>
      <c r="CTO1321" s="2"/>
      <c r="CTP1321" s="2"/>
      <c r="CTQ1321" s="2"/>
      <c r="CTR1321" s="2"/>
      <c r="CTS1321" s="2"/>
      <c r="CTT1321" s="2"/>
      <c r="CTU1321" s="2"/>
      <c r="CTV1321" s="2"/>
      <c r="CTW1321" s="2"/>
      <c r="CTX1321" s="2"/>
      <c r="CTY1321" s="2"/>
      <c r="CTZ1321" s="2"/>
      <c r="CUA1321" s="2"/>
      <c r="CUB1321" s="2"/>
      <c r="CUC1321" s="2"/>
      <c r="CUD1321" s="2"/>
      <c r="CUE1321" s="2"/>
      <c r="CUF1321" s="2"/>
      <c r="CUG1321" s="2"/>
      <c r="CUH1321" s="2"/>
      <c r="CUI1321" s="2"/>
      <c r="CUJ1321" s="2"/>
      <c r="CUK1321" s="2"/>
      <c r="CUL1321" s="2"/>
      <c r="CUM1321" s="2"/>
      <c r="CUN1321" s="2"/>
      <c r="CUO1321" s="2"/>
      <c r="CUP1321" s="2"/>
      <c r="CUQ1321" s="2"/>
      <c r="CUR1321" s="2"/>
      <c r="CUS1321" s="2"/>
      <c r="CUT1321" s="2"/>
      <c r="CUU1321" s="2"/>
      <c r="CUV1321" s="2"/>
      <c r="CUW1321" s="2"/>
      <c r="CUX1321" s="2"/>
      <c r="CUY1321" s="2"/>
      <c r="CUZ1321" s="2"/>
      <c r="CVA1321" s="2"/>
      <c r="CVB1321" s="2"/>
      <c r="CVC1321" s="2"/>
      <c r="CVD1321" s="2"/>
      <c r="CVE1321" s="2"/>
      <c r="CVF1321" s="2"/>
      <c r="CVG1321" s="2"/>
      <c r="CVH1321" s="2"/>
      <c r="CVI1321" s="2"/>
      <c r="CVJ1321" s="2"/>
      <c r="CVK1321" s="2"/>
      <c r="CVL1321" s="2"/>
      <c r="CVM1321" s="2"/>
      <c r="CVN1321" s="2"/>
      <c r="CVO1321" s="2"/>
      <c r="CVP1321" s="2"/>
      <c r="CVQ1321" s="2"/>
      <c r="CVR1321" s="2"/>
      <c r="CVS1321" s="2"/>
      <c r="CVT1321" s="2"/>
      <c r="CVU1321" s="2"/>
      <c r="CVV1321" s="2"/>
      <c r="CVW1321" s="2"/>
      <c r="CVX1321" s="2"/>
      <c r="CVY1321" s="2"/>
      <c r="CVZ1321" s="2"/>
      <c r="CWA1321" s="2"/>
      <c r="CWB1321" s="2"/>
      <c r="CWC1321" s="2"/>
      <c r="CWD1321" s="2"/>
      <c r="CWE1321" s="2"/>
      <c r="CWF1321" s="2"/>
      <c r="CWG1321" s="2"/>
      <c r="CWH1321" s="2"/>
      <c r="CWI1321" s="2"/>
      <c r="CWJ1321" s="2"/>
      <c r="CWK1321" s="2"/>
      <c r="CWL1321" s="2"/>
      <c r="CWM1321" s="2"/>
      <c r="CWN1321" s="2"/>
      <c r="CWO1321" s="2"/>
      <c r="CWP1321" s="2"/>
      <c r="CWQ1321" s="2"/>
      <c r="CWR1321" s="2"/>
      <c r="CWS1321" s="2"/>
      <c r="CWT1321" s="2"/>
      <c r="CWU1321" s="2"/>
      <c r="CWV1321" s="2"/>
      <c r="CWW1321" s="2"/>
      <c r="CWX1321" s="2"/>
      <c r="CWY1321" s="2"/>
      <c r="CWZ1321" s="2"/>
      <c r="CXA1321" s="2"/>
      <c r="CXB1321" s="2"/>
      <c r="CXC1321" s="2"/>
      <c r="CXD1321" s="2"/>
      <c r="CXE1321" s="2"/>
      <c r="CXF1321" s="2"/>
      <c r="CXG1321" s="2"/>
      <c r="CXH1321" s="2"/>
      <c r="CXI1321" s="2"/>
      <c r="CXJ1321" s="2"/>
      <c r="CXK1321" s="2"/>
      <c r="CXL1321" s="2"/>
      <c r="CXM1321" s="2"/>
      <c r="CXN1321" s="2"/>
      <c r="CXO1321" s="2"/>
      <c r="CXP1321" s="2"/>
      <c r="CXQ1321" s="2"/>
      <c r="CXR1321" s="2"/>
      <c r="CXS1321" s="2"/>
      <c r="CXT1321" s="2"/>
      <c r="CXU1321" s="2"/>
      <c r="CXV1321" s="2"/>
      <c r="CXW1321" s="2"/>
      <c r="CXX1321" s="2"/>
      <c r="CXY1321" s="2"/>
      <c r="CXZ1321" s="2"/>
      <c r="CYA1321" s="2"/>
      <c r="CYB1321" s="2"/>
      <c r="CYC1321" s="2"/>
      <c r="CYD1321" s="2"/>
      <c r="CYE1321" s="2"/>
      <c r="CYF1321" s="2"/>
      <c r="CYG1321" s="2"/>
      <c r="CYH1321" s="2"/>
      <c r="CYI1321" s="2"/>
      <c r="CYJ1321" s="2"/>
      <c r="CYK1321" s="2"/>
      <c r="CYL1321" s="2"/>
      <c r="CYM1321" s="2"/>
      <c r="CYN1321" s="2"/>
      <c r="CYO1321" s="2"/>
      <c r="CYP1321" s="2"/>
      <c r="CYQ1321" s="2"/>
      <c r="CYR1321" s="2"/>
      <c r="CYS1321" s="2"/>
      <c r="CYT1321" s="2"/>
      <c r="CYU1321" s="2"/>
      <c r="CYV1321" s="2"/>
      <c r="CYW1321" s="2"/>
      <c r="CYX1321" s="2"/>
      <c r="CYY1321" s="2"/>
      <c r="CYZ1321" s="2"/>
      <c r="CZA1321" s="2"/>
      <c r="CZB1321" s="2"/>
      <c r="CZC1321" s="2"/>
      <c r="CZD1321" s="2"/>
      <c r="CZE1321" s="2"/>
      <c r="CZF1321" s="2"/>
      <c r="CZG1321" s="2"/>
      <c r="CZH1321" s="2"/>
      <c r="CZI1321" s="2"/>
      <c r="CZJ1321" s="2"/>
      <c r="CZK1321" s="2"/>
      <c r="CZL1321" s="2"/>
      <c r="CZM1321" s="2"/>
      <c r="CZN1321" s="2"/>
      <c r="CZO1321" s="2"/>
      <c r="CZP1321" s="2"/>
      <c r="CZQ1321" s="2"/>
      <c r="CZR1321" s="2"/>
      <c r="CZS1321" s="2"/>
      <c r="CZT1321" s="2"/>
      <c r="CZU1321" s="2"/>
      <c r="CZV1321" s="2"/>
      <c r="CZW1321" s="2"/>
      <c r="CZX1321" s="2"/>
      <c r="CZY1321" s="2"/>
      <c r="CZZ1321" s="2"/>
      <c r="DAA1321" s="2"/>
      <c r="DAB1321" s="2"/>
      <c r="DAC1321" s="2"/>
      <c r="DAD1321" s="2"/>
      <c r="DAE1321" s="2"/>
      <c r="DAF1321" s="2"/>
      <c r="DAG1321" s="2"/>
      <c r="DAH1321" s="2"/>
      <c r="DAI1321" s="2"/>
      <c r="DAJ1321" s="2"/>
      <c r="DAK1321" s="2"/>
      <c r="DAL1321" s="2"/>
      <c r="DAM1321" s="2"/>
      <c r="DAN1321" s="2"/>
      <c r="DAO1321" s="2"/>
      <c r="DAP1321" s="2"/>
      <c r="DAQ1321" s="2"/>
      <c r="DAR1321" s="2"/>
      <c r="DAS1321" s="2"/>
      <c r="DAT1321" s="2"/>
      <c r="DAU1321" s="2"/>
      <c r="DAV1321" s="2"/>
      <c r="DAW1321" s="2"/>
      <c r="DAX1321" s="2"/>
      <c r="DAY1321" s="2"/>
      <c r="DAZ1321" s="2"/>
      <c r="DBA1321" s="2"/>
      <c r="DBB1321" s="2"/>
      <c r="DBC1321" s="2"/>
      <c r="DBD1321" s="2"/>
      <c r="DBE1321" s="2"/>
      <c r="DBF1321" s="2"/>
      <c r="DBG1321" s="2"/>
      <c r="DBH1321" s="2"/>
      <c r="DBI1321" s="2"/>
      <c r="DBJ1321" s="2"/>
      <c r="DBK1321" s="2"/>
      <c r="DBL1321" s="2"/>
      <c r="DBM1321" s="2"/>
      <c r="DBN1321" s="2"/>
      <c r="DBO1321" s="2"/>
      <c r="DBP1321" s="2"/>
      <c r="DBQ1321" s="2"/>
      <c r="DBR1321" s="2"/>
      <c r="DBS1321" s="2"/>
      <c r="DBT1321" s="2"/>
      <c r="DBU1321" s="2"/>
      <c r="DBV1321" s="2"/>
      <c r="DBW1321" s="2"/>
      <c r="DBX1321" s="2"/>
      <c r="DBY1321" s="2"/>
      <c r="DBZ1321" s="2"/>
      <c r="DCA1321" s="2"/>
      <c r="DCB1321" s="2"/>
      <c r="DCC1321" s="2"/>
      <c r="DCD1321" s="2"/>
      <c r="DCE1321" s="2"/>
      <c r="DCF1321" s="2"/>
      <c r="DCG1321" s="2"/>
      <c r="DCH1321" s="2"/>
      <c r="DCI1321" s="2"/>
      <c r="DCJ1321" s="2"/>
      <c r="DCK1321" s="2"/>
      <c r="DCL1321" s="2"/>
      <c r="DCM1321" s="2"/>
      <c r="DCN1321" s="2"/>
      <c r="DCO1321" s="2"/>
      <c r="DCP1321" s="2"/>
      <c r="DCQ1321" s="2"/>
      <c r="DCR1321" s="2"/>
      <c r="DCS1321" s="2"/>
      <c r="DCT1321" s="2"/>
      <c r="DCU1321" s="2"/>
      <c r="DCV1321" s="2"/>
      <c r="DCW1321" s="2"/>
      <c r="DCX1321" s="2"/>
      <c r="DCY1321" s="2"/>
      <c r="DCZ1321" s="2"/>
      <c r="DDA1321" s="2"/>
      <c r="DDB1321" s="2"/>
      <c r="DDC1321" s="2"/>
      <c r="DDD1321" s="2"/>
      <c r="DDE1321" s="2"/>
      <c r="DDF1321" s="2"/>
      <c r="DDG1321" s="2"/>
      <c r="DDH1321" s="2"/>
      <c r="DDI1321" s="2"/>
      <c r="DDJ1321" s="2"/>
      <c r="DDK1321" s="2"/>
      <c r="DDL1321" s="2"/>
      <c r="DDM1321" s="2"/>
      <c r="DDN1321" s="2"/>
      <c r="DDO1321" s="2"/>
      <c r="DDP1321" s="2"/>
      <c r="DDQ1321" s="2"/>
      <c r="DDR1321" s="2"/>
      <c r="DDS1321" s="2"/>
      <c r="DDT1321" s="2"/>
      <c r="DDU1321" s="2"/>
      <c r="DDV1321" s="2"/>
      <c r="DDW1321" s="2"/>
      <c r="DDX1321" s="2"/>
      <c r="DDY1321" s="2"/>
      <c r="DDZ1321" s="2"/>
      <c r="DEA1321" s="2"/>
      <c r="DEB1321" s="2"/>
      <c r="DEC1321" s="2"/>
      <c r="DED1321" s="2"/>
      <c r="DEE1321" s="2"/>
      <c r="DEF1321" s="2"/>
      <c r="DEG1321" s="2"/>
      <c r="DEH1321" s="2"/>
      <c r="DEI1321" s="2"/>
      <c r="DEJ1321" s="2"/>
      <c r="DEK1321" s="2"/>
      <c r="DEL1321" s="2"/>
      <c r="DEM1321" s="2"/>
      <c r="DEN1321" s="2"/>
      <c r="DEO1321" s="2"/>
      <c r="DEP1321" s="2"/>
      <c r="DEQ1321" s="2"/>
      <c r="DER1321" s="2"/>
      <c r="DES1321" s="2"/>
      <c r="DET1321" s="2"/>
      <c r="DEU1321" s="2"/>
      <c r="DEV1321" s="2"/>
      <c r="DEW1321" s="2"/>
      <c r="DEX1321" s="2"/>
      <c r="DEY1321" s="2"/>
      <c r="DEZ1321" s="2"/>
      <c r="DFA1321" s="2"/>
      <c r="DFB1321" s="2"/>
      <c r="DFC1321" s="2"/>
      <c r="DFD1321" s="2"/>
      <c r="DFE1321" s="2"/>
      <c r="DFF1321" s="2"/>
      <c r="DFG1321" s="2"/>
      <c r="DFH1321" s="2"/>
      <c r="DFI1321" s="2"/>
      <c r="DFJ1321" s="2"/>
      <c r="DFK1321" s="2"/>
      <c r="DFL1321" s="2"/>
      <c r="DFM1321" s="2"/>
      <c r="DFN1321" s="2"/>
      <c r="DFO1321" s="2"/>
      <c r="DFP1321" s="2"/>
      <c r="DFQ1321" s="2"/>
      <c r="DFR1321" s="2"/>
      <c r="DFS1321" s="2"/>
      <c r="DFT1321" s="2"/>
      <c r="DFU1321" s="2"/>
      <c r="DFV1321" s="2"/>
      <c r="DFW1321" s="2"/>
      <c r="DFX1321" s="2"/>
      <c r="DFY1321" s="2"/>
      <c r="DFZ1321" s="2"/>
      <c r="DGA1321" s="2"/>
      <c r="DGB1321" s="2"/>
      <c r="DGC1321" s="2"/>
      <c r="DGD1321" s="2"/>
      <c r="DGE1321" s="2"/>
      <c r="DGF1321" s="2"/>
      <c r="DGG1321" s="2"/>
      <c r="DGH1321" s="2"/>
      <c r="DGI1321" s="2"/>
      <c r="DGJ1321" s="2"/>
      <c r="DGK1321" s="2"/>
      <c r="DGL1321" s="2"/>
      <c r="DGM1321" s="2"/>
      <c r="DGN1321" s="2"/>
      <c r="DGO1321" s="2"/>
      <c r="DGP1321" s="2"/>
      <c r="DGQ1321" s="2"/>
      <c r="DGR1321" s="2"/>
      <c r="DGS1321" s="2"/>
      <c r="DGT1321" s="2"/>
      <c r="DGU1321" s="2"/>
      <c r="DGV1321" s="2"/>
      <c r="DGW1321" s="2"/>
      <c r="DGX1321" s="2"/>
      <c r="DGY1321" s="2"/>
      <c r="DGZ1321" s="2"/>
      <c r="DHA1321" s="2"/>
      <c r="DHB1321" s="2"/>
      <c r="DHC1321" s="2"/>
      <c r="DHD1321" s="2"/>
      <c r="DHE1321" s="2"/>
      <c r="DHF1321" s="2"/>
      <c r="DHG1321" s="2"/>
      <c r="DHH1321" s="2"/>
      <c r="DHI1321" s="2"/>
      <c r="DHJ1321" s="2"/>
      <c r="DHK1321" s="2"/>
      <c r="DHL1321" s="2"/>
      <c r="DHM1321" s="2"/>
      <c r="DHN1321" s="2"/>
      <c r="DHO1321" s="2"/>
      <c r="DHP1321" s="2"/>
      <c r="DHQ1321" s="2"/>
      <c r="DHR1321" s="2"/>
      <c r="DHS1321" s="2"/>
      <c r="DHT1321" s="2"/>
      <c r="DHU1321" s="2"/>
      <c r="DHV1321" s="2"/>
      <c r="DHW1321" s="2"/>
      <c r="DHX1321" s="2"/>
      <c r="DHY1321" s="2"/>
      <c r="DHZ1321" s="2"/>
      <c r="DIA1321" s="2"/>
      <c r="DIB1321" s="2"/>
      <c r="DIC1321" s="2"/>
      <c r="DID1321" s="2"/>
      <c r="DIE1321" s="2"/>
      <c r="DIF1321" s="2"/>
      <c r="DIG1321" s="2"/>
      <c r="DIH1321" s="2"/>
      <c r="DII1321" s="2"/>
      <c r="DIJ1321" s="2"/>
      <c r="DIK1321" s="2"/>
      <c r="DIL1321" s="2"/>
      <c r="DIM1321" s="2"/>
      <c r="DIN1321" s="2"/>
      <c r="DIO1321" s="2"/>
      <c r="DIP1321" s="2"/>
      <c r="DIQ1321" s="2"/>
      <c r="DIR1321" s="2"/>
      <c r="DIS1321" s="2"/>
      <c r="DIT1321" s="2"/>
      <c r="DIU1321" s="2"/>
      <c r="DIV1321" s="2"/>
      <c r="DIW1321" s="2"/>
      <c r="DIX1321" s="2"/>
      <c r="DIY1321" s="2"/>
      <c r="DIZ1321" s="2"/>
      <c r="DJA1321" s="2"/>
      <c r="DJB1321" s="2"/>
      <c r="DJC1321" s="2"/>
      <c r="DJD1321" s="2"/>
      <c r="DJE1321" s="2"/>
      <c r="DJF1321" s="2"/>
      <c r="DJG1321" s="2"/>
      <c r="DJH1321" s="2"/>
      <c r="DJI1321" s="2"/>
      <c r="DJJ1321" s="2"/>
      <c r="DJK1321" s="2"/>
      <c r="DJL1321" s="2"/>
      <c r="DJM1321" s="2"/>
      <c r="DJN1321" s="2"/>
      <c r="DJO1321" s="2"/>
      <c r="DJP1321" s="2"/>
      <c r="DJQ1321" s="2"/>
      <c r="DJR1321" s="2"/>
      <c r="DJS1321" s="2"/>
      <c r="DJT1321" s="2"/>
      <c r="DJU1321" s="2"/>
      <c r="DJV1321" s="2"/>
      <c r="DJW1321" s="2"/>
      <c r="DJX1321" s="2"/>
      <c r="DJY1321" s="2"/>
      <c r="DJZ1321" s="2"/>
      <c r="DKA1321" s="2"/>
      <c r="DKB1321" s="2"/>
      <c r="DKC1321" s="2"/>
      <c r="DKD1321" s="2"/>
      <c r="DKE1321" s="2"/>
      <c r="DKF1321" s="2"/>
      <c r="DKG1321" s="2"/>
      <c r="DKH1321" s="2"/>
      <c r="DKI1321" s="2"/>
      <c r="DKJ1321" s="2"/>
      <c r="DKK1321" s="2"/>
      <c r="DKL1321" s="2"/>
      <c r="DKM1321" s="2"/>
      <c r="DKN1321" s="2"/>
      <c r="DKO1321" s="2"/>
      <c r="DKP1321" s="2"/>
      <c r="DKQ1321" s="2"/>
      <c r="DKR1321" s="2"/>
      <c r="DKS1321" s="2"/>
      <c r="DKT1321" s="2"/>
      <c r="DKU1321" s="2"/>
      <c r="DKV1321" s="2"/>
      <c r="DKW1321" s="2"/>
      <c r="DKX1321" s="2"/>
      <c r="DKY1321" s="2"/>
      <c r="DKZ1321" s="2"/>
      <c r="DLA1321" s="2"/>
      <c r="DLB1321" s="2"/>
      <c r="DLC1321" s="2"/>
      <c r="DLD1321" s="2"/>
      <c r="DLE1321" s="2"/>
      <c r="DLF1321" s="2"/>
      <c r="DLG1321" s="2"/>
      <c r="DLH1321" s="2"/>
      <c r="DLI1321" s="2"/>
      <c r="DLJ1321" s="2"/>
      <c r="DLK1321" s="2"/>
      <c r="DLL1321" s="2"/>
      <c r="DLM1321" s="2"/>
      <c r="DLN1321" s="2"/>
      <c r="DLO1321" s="2"/>
      <c r="DLP1321" s="2"/>
      <c r="DLQ1321" s="2"/>
      <c r="DLR1321" s="2"/>
      <c r="DLS1321" s="2"/>
      <c r="DLT1321" s="2"/>
      <c r="DLU1321" s="2"/>
      <c r="DLV1321" s="2"/>
      <c r="DLW1321" s="2"/>
      <c r="DLX1321" s="2"/>
      <c r="DLY1321" s="2"/>
      <c r="DLZ1321" s="2"/>
      <c r="DMA1321" s="2"/>
      <c r="DMB1321" s="2"/>
      <c r="DMC1321" s="2"/>
      <c r="DMD1321" s="2"/>
      <c r="DME1321" s="2"/>
      <c r="DMF1321" s="2"/>
      <c r="DMG1321" s="2"/>
      <c r="DMH1321" s="2"/>
      <c r="DMI1321" s="2"/>
      <c r="DMJ1321" s="2"/>
      <c r="DMK1321" s="2"/>
      <c r="DML1321" s="2"/>
      <c r="DMM1321" s="2"/>
      <c r="DMN1321" s="2"/>
      <c r="DMO1321" s="2"/>
      <c r="DMP1321" s="2"/>
      <c r="DMQ1321" s="2"/>
      <c r="DMR1321" s="2"/>
      <c r="DMS1321" s="2"/>
      <c r="DMT1321" s="2"/>
      <c r="DMU1321" s="2"/>
      <c r="DMV1321" s="2"/>
      <c r="DMW1321" s="2"/>
      <c r="DMX1321" s="2"/>
      <c r="DMY1321" s="2"/>
      <c r="DMZ1321" s="2"/>
      <c r="DNA1321" s="2"/>
      <c r="DNB1321" s="2"/>
      <c r="DNC1321" s="2"/>
      <c r="DND1321" s="2"/>
      <c r="DNE1321" s="2"/>
      <c r="DNF1321" s="2"/>
      <c r="DNG1321" s="2"/>
      <c r="DNH1321" s="2"/>
      <c r="DNI1321" s="2"/>
      <c r="DNJ1321" s="2"/>
      <c r="DNK1321" s="2"/>
      <c r="DNL1321" s="2"/>
      <c r="DNM1321" s="2"/>
      <c r="DNN1321" s="2"/>
      <c r="DNO1321" s="2"/>
      <c r="DNP1321" s="2"/>
      <c r="DNQ1321" s="2"/>
      <c r="DNR1321" s="2"/>
      <c r="DNS1321" s="2"/>
      <c r="DNT1321" s="2"/>
      <c r="DNU1321" s="2"/>
      <c r="DNV1321" s="2"/>
      <c r="DNW1321" s="2"/>
      <c r="DNX1321" s="2"/>
      <c r="DNY1321" s="2"/>
      <c r="DNZ1321" s="2"/>
      <c r="DOA1321" s="2"/>
      <c r="DOB1321" s="2"/>
      <c r="DOC1321" s="2"/>
      <c r="DOD1321" s="2"/>
      <c r="DOE1321" s="2"/>
      <c r="DOF1321" s="2"/>
      <c r="DOG1321" s="2"/>
      <c r="DOH1321" s="2"/>
      <c r="DOI1321" s="2"/>
      <c r="DOJ1321" s="2"/>
      <c r="DOK1321" s="2"/>
      <c r="DOL1321" s="2"/>
      <c r="DOM1321" s="2"/>
      <c r="DON1321" s="2"/>
      <c r="DOO1321" s="2"/>
      <c r="DOP1321" s="2"/>
      <c r="DOQ1321" s="2"/>
      <c r="DOR1321" s="2"/>
      <c r="DOS1321" s="2"/>
      <c r="DOT1321" s="2"/>
      <c r="DOU1321" s="2"/>
      <c r="DOV1321" s="2"/>
      <c r="DOW1321" s="2"/>
      <c r="DOX1321" s="2"/>
      <c r="DOY1321" s="2"/>
      <c r="DOZ1321" s="2"/>
      <c r="DPA1321" s="2"/>
      <c r="DPB1321" s="2"/>
      <c r="DPC1321" s="2"/>
      <c r="DPD1321" s="2"/>
      <c r="DPE1321" s="2"/>
      <c r="DPF1321" s="2"/>
      <c r="DPG1321" s="2"/>
      <c r="DPH1321" s="2"/>
      <c r="DPI1321" s="2"/>
      <c r="DPJ1321" s="2"/>
      <c r="DPK1321" s="2"/>
      <c r="DPL1321" s="2"/>
      <c r="DPM1321" s="2"/>
      <c r="DPN1321" s="2"/>
      <c r="DPO1321" s="2"/>
      <c r="DPP1321" s="2"/>
      <c r="DPQ1321" s="2"/>
      <c r="DPR1321" s="2"/>
      <c r="DPS1321" s="2"/>
      <c r="DPT1321" s="2"/>
      <c r="DPU1321" s="2"/>
      <c r="DPV1321" s="2"/>
      <c r="DPW1321" s="2"/>
      <c r="DPX1321" s="2"/>
      <c r="DPY1321" s="2"/>
      <c r="DPZ1321" s="2"/>
      <c r="DQA1321" s="2"/>
      <c r="DQB1321" s="2"/>
      <c r="DQC1321" s="2"/>
      <c r="DQD1321" s="2"/>
      <c r="DQE1321" s="2"/>
      <c r="DQF1321" s="2"/>
      <c r="DQG1321" s="2"/>
      <c r="DQH1321" s="2"/>
      <c r="DQI1321" s="2"/>
      <c r="DQJ1321" s="2"/>
      <c r="DQK1321" s="2"/>
      <c r="DQL1321" s="2"/>
      <c r="DQM1321" s="2"/>
      <c r="DQN1321" s="2"/>
      <c r="DQO1321" s="2"/>
      <c r="DQP1321" s="2"/>
      <c r="DQQ1321" s="2"/>
      <c r="DQR1321" s="2"/>
      <c r="DQS1321" s="2"/>
      <c r="DQT1321" s="2"/>
      <c r="DQU1321" s="2"/>
      <c r="DQV1321" s="2"/>
      <c r="DQW1321" s="2"/>
      <c r="DQX1321" s="2"/>
      <c r="DQY1321" s="2"/>
      <c r="DQZ1321" s="2"/>
      <c r="DRA1321" s="2"/>
      <c r="DRB1321" s="2"/>
      <c r="DRC1321" s="2"/>
      <c r="DRD1321" s="2"/>
      <c r="DRE1321" s="2"/>
      <c r="DRF1321" s="2"/>
      <c r="DRG1321" s="2"/>
      <c r="DRH1321" s="2"/>
      <c r="DRI1321" s="2"/>
      <c r="DRJ1321" s="2"/>
      <c r="DRK1321" s="2"/>
      <c r="DRL1321" s="2"/>
      <c r="DRM1321" s="2"/>
      <c r="DRN1321" s="2"/>
      <c r="DRO1321" s="2"/>
      <c r="DRP1321" s="2"/>
      <c r="DRQ1321" s="2"/>
      <c r="DRR1321" s="2"/>
      <c r="DRS1321" s="2"/>
      <c r="DRT1321" s="2"/>
      <c r="DRU1321" s="2"/>
      <c r="DRV1321" s="2"/>
      <c r="DRW1321" s="2"/>
      <c r="DRX1321" s="2"/>
      <c r="DRY1321" s="2"/>
      <c r="DRZ1321" s="2"/>
      <c r="DSA1321" s="2"/>
      <c r="DSB1321" s="2"/>
      <c r="DSC1321" s="2"/>
      <c r="DSD1321" s="2"/>
      <c r="DSE1321" s="2"/>
      <c r="DSF1321" s="2"/>
      <c r="DSG1321" s="2"/>
      <c r="DSH1321" s="2"/>
      <c r="DSI1321" s="2"/>
      <c r="DSJ1321" s="2"/>
      <c r="DSK1321" s="2"/>
      <c r="DSL1321" s="2"/>
      <c r="DSM1321" s="2"/>
      <c r="DSN1321" s="2"/>
      <c r="DSO1321" s="2"/>
      <c r="DSP1321" s="2"/>
      <c r="DSQ1321" s="2"/>
      <c r="DSR1321" s="2"/>
      <c r="DSS1321" s="2"/>
      <c r="DST1321" s="2"/>
      <c r="DSU1321" s="2"/>
      <c r="DSV1321" s="2"/>
      <c r="DSW1321" s="2"/>
      <c r="DSX1321" s="2"/>
      <c r="DSY1321" s="2"/>
      <c r="DSZ1321" s="2"/>
      <c r="DTA1321" s="2"/>
      <c r="DTB1321" s="2"/>
      <c r="DTC1321" s="2"/>
      <c r="DTD1321" s="2"/>
      <c r="DTE1321" s="2"/>
      <c r="DTF1321" s="2"/>
      <c r="DTG1321" s="2"/>
      <c r="DTH1321" s="2"/>
      <c r="DTI1321" s="2"/>
      <c r="DTJ1321" s="2"/>
      <c r="DTK1321" s="2"/>
      <c r="DTL1321" s="2"/>
      <c r="DTM1321" s="2"/>
      <c r="DTN1321" s="2"/>
      <c r="DTO1321" s="2"/>
      <c r="DTP1321" s="2"/>
      <c r="DTQ1321" s="2"/>
      <c r="DTR1321" s="2"/>
      <c r="DTS1321" s="2"/>
      <c r="DTT1321" s="2"/>
      <c r="DTU1321" s="2"/>
      <c r="DTV1321" s="2"/>
      <c r="DTW1321" s="2"/>
      <c r="DTX1321" s="2"/>
      <c r="DTY1321" s="2"/>
      <c r="DTZ1321" s="2"/>
      <c r="DUA1321" s="2"/>
      <c r="DUB1321" s="2"/>
      <c r="DUC1321" s="2"/>
      <c r="DUD1321" s="2"/>
      <c r="DUE1321" s="2"/>
      <c r="DUF1321" s="2"/>
      <c r="DUG1321" s="2"/>
      <c r="DUH1321" s="2"/>
      <c r="DUI1321" s="2"/>
      <c r="DUJ1321" s="2"/>
      <c r="DUK1321" s="2"/>
      <c r="DUL1321" s="2"/>
      <c r="DUM1321" s="2"/>
      <c r="DUN1321" s="2"/>
      <c r="DUO1321" s="2"/>
      <c r="DUP1321" s="2"/>
      <c r="DUQ1321" s="2"/>
      <c r="DUR1321" s="2"/>
      <c r="DUS1321" s="2"/>
      <c r="DUT1321" s="2"/>
      <c r="DUU1321" s="2"/>
      <c r="DUV1321" s="2"/>
      <c r="DUW1321" s="2"/>
      <c r="DUX1321" s="2"/>
      <c r="DUY1321" s="2"/>
      <c r="DUZ1321" s="2"/>
      <c r="DVA1321" s="2"/>
      <c r="DVB1321" s="2"/>
      <c r="DVC1321" s="2"/>
      <c r="DVD1321" s="2"/>
      <c r="DVE1321" s="2"/>
      <c r="DVF1321" s="2"/>
      <c r="DVG1321" s="2"/>
      <c r="DVH1321" s="2"/>
      <c r="DVI1321" s="2"/>
      <c r="DVJ1321" s="2"/>
      <c r="DVK1321" s="2"/>
      <c r="DVL1321" s="2"/>
      <c r="DVM1321" s="2"/>
      <c r="DVN1321" s="2"/>
      <c r="DVO1321" s="2"/>
      <c r="DVP1321" s="2"/>
      <c r="DVQ1321" s="2"/>
      <c r="DVR1321" s="2"/>
      <c r="DVS1321" s="2"/>
      <c r="DVT1321" s="2"/>
      <c r="DVU1321" s="2"/>
      <c r="DVV1321" s="2"/>
      <c r="DVW1321" s="2"/>
      <c r="DVX1321" s="2"/>
      <c r="DVY1321" s="2"/>
      <c r="DVZ1321" s="2"/>
      <c r="DWA1321" s="2"/>
      <c r="DWB1321" s="2"/>
      <c r="DWC1321" s="2"/>
      <c r="DWD1321" s="2"/>
      <c r="DWE1321" s="2"/>
      <c r="DWF1321" s="2"/>
      <c r="DWG1321" s="2"/>
      <c r="DWH1321" s="2"/>
      <c r="DWI1321" s="2"/>
      <c r="DWJ1321" s="2"/>
      <c r="DWK1321" s="2"/>
      <c r="DWL1321" s="2"/>
      <c r="DWM1321" s="2"/>
      <c r="DWN1321" s="2"/>
      <c r="DWO1321" s="2"/>
      <c r="DWP1321" s="2"/>
      <c r="DWQ1321" s="2"/>
      <c r="DWR1321" s="2"/>
      <c r="DWS1321" s="2"/>
      <c r="DWT1321" s="2"/>
      <c r="DWU1321" s="2"/>
      <c r="DWV1321" s="2"/>
      <c r="DWW1321" s="2"/>
      <c r="DWX1321" s="2"/>
      <c r="DWY1321" s="2"/>
      <c r="DWZ1321" s="2"/>
      <c r="DXA1321" s="2"/>
      <c r="DXB1321" s="2"/>
      <c r="DXC1321" s="2"/>
      <c r="DXD1321" s="2"/>
      <c r="DXE1321" s="2"/>
      <c r="DXF1321" s="2"/>
      <c r="DXG1321" s="2"/>
      <c r="DXH1321" s="2"/>
      <c r="DXI1321" s="2"/>
      <c r="DXJ1321" s="2"/>
      <c r="DXK1321" s="2"/>
      <c r="DXL1321" s="2"/>
      <c r="DXM1321" s="2"/>
      <c r="DXN1321" s="2"/>
      <c r="DXO1321" s="2"/>
      <c r="DXP1321" s="2"/>
      <c r="DXQ1321" s="2"/>
      <c r="DXR1321" s="2"/>
      <c r="DXS1321" s="2"/>
      <c r="DXT1321" s="2"/>
      <c r="DXU1321" s="2"/>
      <c r="DXV1321" s="2"/>
      <c r="DXW1321" s="2"/>
      <c r="DXX1321" s="2"/>
      <c r="DXY1321" s="2"/>
      <c r="DXZ1321" s="2"/>
      <c r="DYA1321" s="2"/>
      <c r="DYB1321" s="2"/>
      <c r="DYC1321" s="2"/>
      <c r="DYD1321" s="2"/>
      <c r="DYE1321" s="2"/>
      <c r="DYF1321" s="2"/>
      <c r="DYG1321" s="2"/>
      <c r="DYH1321" s="2"/>
      <c r="DYI1321" s="2"/>
      <c r="DYJ1321" s="2"/>
      <c r="DYK1321" s="2"/>
      <c r="DYL1321" s="2"/>
      <c r="DYM1321" s="2"/>
      <c r="DYN1321" s="2"/>
      <c r="DYO1321" s="2"/>
      <c r="DYP1321" s="2"/>
      <c r="DYQ1321" s="2"/>
      <c r="DYR1321" s="2"/>
      <c r="DYS1321" s="2"/>
      <c r="DYT1321" s="2"/>
      <c r="DYU1321" s="2"/>
      <c r="DYV1321" s="2"/>
      <c r="DYW1321" s="2"/>
      <c r="DYX1321" s="2"/>
      <c r="DYY1321" s="2"/>
      <c r="DYZ1321" s="2"/>
      <c r="DZA1321" s="2"/>
      <c r="DZB1321" s="2"/>
      <c r="DZC1321" s="2"/>
      <c r="DZD1321" s="2"/>
      <c r="DZE1321" s="2"/>
      <c r="DZF1321" s="2"/>
      <c r="DZG1321" s="2"/>
      <c r="DZH1321" s="2"/>
      <c r="DZI1321" s="2"/>
      <c r="DZJ1321" s="2"/>
      <c r="DZK1321" s="2"/>
      <c r="DZL1321" s="2"/>
      <c r="DZM1321" s="2"/>
      <c r="DZN1321" s="2"/>
      <c r="DZO1321" s="2"/>
      <c r="DZP1321" s="2"/>
      <c r="DZQ1321" s="2"/>
      <c r="DZR1321" s="2"/>
      <c r="DZS1321" s="2"/>
      <c r="DZT1321" s="2"/>
      <c r="DZU1321" s="2"/>
      <c r="DZV1321" s="2"/>
      <c r="DZW1321" s="2"/>
      <c r="DZX1321" s="2"/>
      <c r="DZY1321" s="2"/>
      <c r="DZZ1321" s="2"/>
      <c r="EAA1321" s="2"/>
      <c r="EAB1321" s="2"/>
      <c r="EAC1321" s="2"/>
      <c r="EAD1321" s="2"/>
      <c r="EAE1321" s="2"/>
      <c r="EAF1321" s="2"/>
      <c r="EAG1321" s="2"/>
      <c r="EAH1321" s="2"/>
      <c r="EAI1321" s="2"/>
      <c r="EAJ1321" s="2"/>
      <c r="EAK1321" s="2"/>
      <c r="EAL1321" s="2"/>
      <c r="EAM1321" s="2"/>
      <c r="EAN1321" s="2"/>
      <c r="EAO1321" s="2"/>
      <c r="EAP1321" s="2"/>
      <c r="EAQ1321" s="2"/>
      <c r="EAR1321" s="2"/>
      <c r="EAS1321" s="2"/>
      <c r="EAT1321" s="2"/>
      <c r="EAU1321" s="2"/>
      <c r="EAV1321" s="2"/>
      <c r="EAW1321" s="2"/>
      <c r="EAX1321" s="2"/>
      <c r="EAY1321" s="2"/>
      <c r="EAZ1321" s="2"/>
      <c r="EBA1321" s="2"/>
      <c r="EBB1321" s="2"/>
      <c r="EBC1321" s="2"/>
      <c r="EBD1321" s="2"/>
      <c r="EBE1321" s="2"/>
      <c r="EBF1321" s="2"/>
      <c r="EBG1321" s="2"/>
      <c r="EBH1321" s="2"/>
      <c r="EBI1321" s="2"/>
      <c r="EBJ1321" s="2"/>
      <c r="EBK1321" s="2"/>
      <c r="EBL1321" s="2"/>
      <c r="EBM1321" s="2"/>
      <c r="EBN1321" s="2"/>
      <c r="EBO1321" s="2"/>
      <c r="EBP1321" s="2"/>
      <c r="EBQ1321" s="2"/>
      <c r="EBR1321" s="2"/>
      <c r="EBS1321" s="2"/>
      <c r="EBT1321" s="2"/>
      <c r="EBU1321" s="2"/>
      <c r="EBV1321" s="2"/>
      <c r="EBW1321" s="2"/>
      <c r="EBX1321" s="2"/>
      <c r="EBY1321" s="2"/>
      <c r="EBZ1321" s="2"/>
      <c r="ECA1321" s="2"/>
      <c r="ECB1321" s="2"/>
      <c r="ECC1321" s="2"/>
      <c r="ECD1321" s="2"/>
      <c r="ECE1321" s="2"/>
      <c r="ECF1321" s="2"/>
      <c r="ECG1321" s="2"/>
      <c r="ECH1321" s="2"/>
      <c r="ECI1321" s="2"/>
      <c r="ECJ1321" s="2"/>
      <c r="ECK1321" s="2"/>
      <c r="ECL1321" s="2"/>
      <c r="ECM1321" s="2"/>
      <c r="ECN1321" s="2"/>
      <c r="ECO1321" s="2"/>
      <c r="ECP1321" s="2"/>
      <c r="ECQ1321" s="2"/>
      <c r="ECR1321" s="2"/>
      <c r="ECS1321" s="2"/>
      <c r="ECT1321" s="2"/>
      <c r="ECU1321" s="2"/>
      <c r="ECV1321" s="2"/>
      <c r="ECW1321" s="2"/>
      <c r="ECX1321" s="2"/>
      <c r="ECY1321" s="2"/>
      <c r="ECZ1321" s="2"/>
      <c r="EDA1321" s="2"/>
      <c r="EDB1321" s="2"/>
      <c r="EDC1321" s="2"/>
      <c r="EDD1321" s="2"/>
      <c r="EDE1321" s="2"/>
      <c r="EDF1321" s="2"/>
      <c r="EDG1321" s="2"/>
      <c r="EDH1321" s="2"/>
      <c r="EDI1321" s="2"/>
      <c r="EDJ1321" s="2"/>
      <c r="EDK1321" s="2"/>
      <c r="EDL1321" s="2"/>
      <c r="EDM1321" s="2"/>
      <c r="EDN1321" s="2"/>
      <c r="EDO1321" s="2"/>
      <c r="EDP1321" s="2"/>
      <c r="EDQ1321" s="2"/>
      <c r="EDR1321" s="2"/>
      <c r="EDS1321" s="2"/>
      <c r="EDT1321" s="2"/>
      <c r="EDU1321" s="2"/>
      <c r="EDV1321" s="2"/>
      <c r="EDW1321" s="2"/>
      <c r="EDX1321" s="2"/>
      <c r="EDY1321" s="2"/>
      <c r="EDZ1321" s="2"/>
      <c r="EEA1321" s="2"/>
      <c r="EEB1321" s="2"/>
      <c r="EEC1321" s="2"/>
      <c r="EED1321" s="2"/>
      <c r="EEE1321" s="2"/>
      <c r="EEF1321" s="2"/>
      <c r="EEG1321" s="2"/>
      <c r="EEH1321" s="2"/>
      <c r="EEI1321" s="2"/>
      <c r="EEJ1321" s="2"/>
      <c r="EEK1321" s="2"/>
      <c r="EEL1321" s="2"/>
      <c r="EEM1321" s="2"/>
      <c r="EEN1321" s="2"/>
      <c r="EEO1321" s="2"/>
      <c r="EEP1321" s="2"/>
      <c r="EEQ1321" s="2"/>
      <c r="EER1321" s="2"/>
      <c r="EES1321" s="2"/>
      <c r="EET1321" s="2"/>
      <c r="EEU1321" s="2"/>
      <c r="EEV1321" s="2"/>
      <c r="EEW1321" s="2"/>
      <c r="EEX1321" s="2"/>
      <c r="EEY1321" s="2"/>
      <c r="EEZ1321" s="2"/>
      <c r="EFA1321" s="2"/>
      <c r="EFB1321" s="2"/>
      <c r="EFC1321" s="2"/>
      <c r="EFD1321" s="2"/>
      <c r="EFE1321" s="2"/>
      <c r="EFF1321" s="2"/>
      <c r="EFG1321" s="2"/>
      <c r="EFH1321" s="2"/>
      <c r="EFI1321" s="2"/>
      <c r="EFJ1321" s="2"/>
      <c r="EFK1321" s="2"/>
      <c r="EFL1321" s="2"/>
      <c r="EFM1321" s="2"/>
      <c r="EFN1321" s="2"/>
      <c r="EFO1321" s="2"/>
      <c r="EFP1321" s="2"/>
      <c r="EFQ1321" s="2"/>
      <c r="EFR1321" s="2"/>
      <c r="EFS1321" s="2"/>
      <c r="EFT1321" s="2"/>
      <c r="EFU1321" s="2"/>
      <c r="EFV1321" s="2"/>
      <c r="EFW1321" s="2"/>
      <c r="EFX1321" s="2"/>
      <c r="EFY1321" s="2"/>
      <c r="EFZ1321" s="2"/>
      <c r="EGA1321" s="2"/>
      <c r="EGB1321" s="2"/>
      <c r="EGC1321" s="2"/>
      <c r="EGD1321" s="2"/>
      <c r="EGE1321" s="2"/>
      <c r="EGF1321" s="2"/>
      <c r="EGG1321" s="2"/>
      <c r="EGH1321" s="2"/>
      <c r="EGI1321" s="2"/>
      <c r="EGJ1321" s="2"/>
      <c r="EGK1321" s="2"/>
      <c r="EGL1321" s="2"/>
      <c r="EGM1321" s="2"/>
      <c r="EGN1321" s="2"/>
      <c r="EGO1321" s="2"/>
      <c r="EGP1321" s="2"/>
      <c r="EGQ1321" s="2"/>
      <c r="EGR1321" s="2"/>
      <c r="EGS1321" s="2"/>
      <c r="EGT1321" s="2"/>
      <c r="EGU1321" s="2"/>
      <c r="EGV1321" s="2"/>
      <c r="EGW1321" s="2"/>
      <c r="EGX1321" s="2"/>
      <c r="EGY1321" s="2"/>
      <c r="EGZ1321" s="2"/>
      <c r="EHA1321" s="2"/>
      <c r="EHB1321" s="2"/>
      <c r="EHC1321" s="2"/>
      <c r="EHD1321" s="2"/>
      <c r="EHE1321" s="2"/>
      <c r="EHF1321" s="2"/>
      <c r="EHG1321" s="2"/>
      <c r="EHH1321" s="2"/>
      <c r="EHI1321" s="2"/>
      <c r="EHJ1321" s="2"/>
      <c r="EHK1321" s="2"/>
      <c r="EHL1321" s="2"/>
      <c r="EHM1321" s="2"/>
      <c r="EHN1321" s="2"/>
      <c r="EHO1321" s="2"/>
      <c r="EHP1321" s="2"/>
      <c r="EHQ1321" s="2"/>
      <c r="EHR1321" s="2"/>
      <c r="EHS1321" s="2"/>
      <c r="EHT1321" s="2"/>
      <c r="EHU1321" s="2"/>
      <c r="EHV1321" s="2"/>
      <c r="EHW1321" s="2"/>
      <c r="EHX1321" s="2"/>
      <c r="EHY1321" s="2"/>
      <c r="EHZ1321" s="2"/>
      <c r="EIA1321" s="2"/>
      <c r="EIB1321" s="2"/>
      <c r="EIC1321" s="2"/>
      <c r="EID1321" s="2"/>
      <c r="EIE1321" s="2"/>
      <c r="EIF1321" s="2"/>
      <c r="EIG1321" s="2"/>
      <c r="EIH1321" s="2"/>
      <c r="EII1321" s="2"/>
      <c r="EIJ1321" s="2"/>
      <c r="EIK1321" s="2"/>
      <c r="EIL1321" s="2"/>
      <c r="EIM1321" s="2"/>
      <c r="EIN1321" s="2"/>
      <c r="EIO1321" s="2"/>
      <c r="EIP1321" s="2"/>
      <c r="EIQ1321" s="2"/>
      <c r="EIR1321" s="2"/>
      <c r="EIS1321" s="2"/>
      <c r="EIT1321" s="2"/>
      <c r="EIU1321" s="2"/>
      <c r="EIV1321" s="2"/>
      <c r="EIW1321" s="2"/>
      <c r="EIX1321" s="2"/>
      <c r="EIY1321" s="2"/>
      <c r="EIZ1321" s="2"/>
      <c r="EJA1321" s="2"/>
      <c r="EJB1321" s="2"/>
      <c r="EJC1321" s="2"/>
      <c r="EJD1321" s="2"/>
      <c r="EJE1321" s="2"/>
      <c r="EJF1321" s="2"/>
      <c r="EJG1321" s="2"/>
      <c r="EJH1321" s="2"/>
      <c r="EJI1321" s="2"/>
      <c r="EJJ1321" s="2"/>
      <c r="EJK1321" s="2"/>
      <c r="EJL1321" s="2"/>
      <c r="EJM1321" s="2"/>
      <c r="EJN1321" s="2"/>
      <c r="EJO1321" s="2"/>
      <c r="EJP1321" s="2"/>
      <c r="EJQ1321" s="2"/>
      <c r="EJR1321" s="2"/>
      <c r="EJS1321" s="2"/>
      <c r="EJT1321" s="2"/>
      <c r="EJU1321" s="2"/>
      <c r="EJV1321" s="2"/>
      <c r="EJW1321" s="2"/>
      <c r="EJX1321" s="2"/>
      <c r="EJY1321" s="2"/>
      <c r="EJZ1321" s="2"/>
      <c r="EKA1321" s="2"/>
      <c r="EKB1321" s="2"/>
      <c r="EKC1321" s="2"/>
      <c r="EKD1321" s="2"/>
      <c r="EKE1321" s="2"/>
      <c r="EKF1321" s="2"/>
      <c r="EKG1321" s="2"/>
      <c r="EKH1321" s="2"/>
      <c r="EKI1321" s="2"/>
      <c r="EKJ1321" s="2"/>
      <c r="EKK1321" s="2"/>
      <c r="EKL1321" s="2"/>
      <c r="EKM1321" s="2"/>
      <c r="EKN1321" s="2"/>
      <c r="EKO1321" s="2"/>
      <c r="EKP1321" s="2"/>
      <c r="EKQ1321" s="2"/>
      <c r="EKR1321" s="2"/>
      <c r="EKS1321" s="2"/>
      <c r="EKT1321" s="2"/>
      <c r="EKU1321" s="2"/>
      <c r="EKV1321" s="2"/>
      <c r="EKW1321" s="2"/>
      <c r="EKX1321" s="2"/>
      <c r="EKY1321" s="2"/>
      <c r="EKZ1321" s="2"/>
      <c r="ELA1321" s="2"/>
      <c r="ELB1321" s="2"/>
      <c r="ELC1321" s="2"/>
      <c r="ELD1321" s="2"/>
      <c r="ELE1321" s="2"/>
      <c r="ELF1321" s="2"/>
      <c r="ELG1321" s="2"/>
      <c r="ELH1321" s="2"/>
      <c r="ELI1321" s="2"/>
      <c r="ELJ1321" s="2"/>
      <c r="ELK1321" s="2"/>
      <c r="ELL1321" s="2"/>
      <c r="ELM1321" s="2"/>
      <c r="ELN1321" s="2"/>
      <c r="ELO1321" s="2"/>
      <c r="ELP1321" s="2"/>
      <c r="ELQ1321" s="2"/>
      <c r="ELR1321" s="2"/>
      <c r="ELS1321" s="2"/>
      <c r="ELT1321" s="2"/>
      <c r="ELU1321" s="2"/>
      <c r="ELV1321" s="2"/>
      <c r="ELW1321" s="2"/>
      <c r="ELX1321" s="2"/>
      <c r="ELY1321" s="2"/>
      <c r="ELZ1321" s="2"/>
      <c r="EMA1321" s="2"/>
      <c r="EMB1321" s="2"/>
      <c r="EMC1321" s="2"/>
      <c r="EMD1321" s="2"/>
      <c r="EME1321" s="2"/>
      <c r="EMF1321" s="2"/>
      <c r="EMG1321" s="2"/>
      <c r="EMH1321" s="2"/>
      <c r="EMI1321" s="2"/>
      <c r="EMJ1321" s="2"/>
      <c r="EMK1321" s="2"/>
      <c r="EML1321" s="2"/>
      <c r="EMM1321" s="2"/>
      <c r="EMN1321" s="2"/>
      <c r="EMO1321" s="2"/>
      <c r="EMP1321" s="2"/>
      <c r="EMQ1321" s="2"/>
      <c r="EMR1321" s="2"/>
      <c r="EMS1321" s="2"/>
      <c r="EMT1321" s="2"/>
      <c r="EMU1321" s="2"/>
      <c r="EMV1321" s="2"/>
      <c r="EMW1321" s="2"/>
      <c r="EMX1321" s="2"/>
      <c r="EMY1321" s="2"/>
      <c r="EMZ1321" s="2"/>
      <c r="ENA1321" s="2"/>
      <c r="ENB1321" s="2"/>
      <c r="ENC1321" s="2"/>
      <c r="END1321" s="2"/>
      <c r="ENE1321" s="2"/>
      <c r="ENF1321" s="2"/>
      <c r="ENG1321" s="2"/>
      <c r="ENH1321" s="2"/>
      <c r="ENI1321" s="2"/>
      <c r="ENJ1321" s="2"/>
      <c r="ENK1321" s="2"/>
      <c r="ENL1321" s="2"/>
      <c r="ENM1321" s="2"/>
      <c r="ENN1321" s="2"/>
      <c r="ENO1321" s="2"/>
      <c r="ENP1321" s="2"/>
      <c r="ENQ1321" s="2"/>
      <c r="ENR1321" s="2"/>
      <c r="ENS1321" s="2"/>
      <c r="ENT1321" s="2"/>
      <c r="ENU1321" s="2"/>
      <c r="ENV1321" s="2"/>
      <c r="ENW1321" s="2"/>
      <c r="ENX1321" s="2"/>
      <c r="ENY1321" s="2"/>
      <c r="ENZ1321" s="2"/>
      <c r="EOA1321" s="2"/>
      <c r="EOB1321" s="2"/>
      <c r="EOC1321" s="2"/>
      <c r="EOD1321" s="2"/>
      <c r="EOE1321" s="2"/>
      <c r="EOF1321" s="2"/>
      <c r="EOG1321" s="2"/>
      <c r="EOH1321" s="2"/>
      <c r="EOI1321" s="2"/>
      <c r="EOJ1321" s="2"/>
      <c r="EOK1321" s="2"/>
      <c r="EOL1321" s="2"/>
      <c r="EOM1321" s="2"/>
      <c r="EON1321" s="2"/>
      <c r="EOO1321" s="2"/>
      <c r="EOP1321" s="2"/>
      <c r="EOQ1321" s="2"/>
      <c r="EOR1321" s="2"/>
      <c r="EOS1321" s="2"/>
      <c r="EOT1321" s="2"/>
      <c r="EOU1321" s="2"/>
      <c r="EOV1321" s="2"/>
      <c r="EOW1321" s="2"/>
      <c r="EOX1321" s="2"/>
      <c r="EOY1321" s="2"/>
      <c r="EOZ1321" s="2"/>
      <c r="EPA1321" s="2"/>
      <c r="EPB1321" s="2"/>
      <c r="EPC1321" s="2"/>
      <c r="EPD1321" s="2"/>
      <c r="EPE1321" s="2"/>
      <c r="EPF1321" s="2"/>
      <c r="EPG1321" s="2"/>
      <c r="EPH1321" s="2"/>
      <c r="EPI1321" s="2"/>
      <c r="EPJ1321" s="2"/>
      <c r="EPK1321" s="2"/>
      <c r="EPL1321" s="2"/>
      <c r="EPM1321" s="2"/>
      <c r="EPN1321" s="2"/>
      <c r="EPO1321" s="2"/>
      <c r="EPP1321" s="2"/>
      <c r="EPQ1321" s="2"/>
      <c r="EPR1321" s="2"/>
      <c r="EPS1321" s="2"/>
      <c r="EPT1321" s="2"/>
      <c r="EPU1321" s="2"/>
      <c r="EPV1321" s="2"/>
      <c r="EPW1321" s="2"/>
      <c r="EPX1321" s="2"/>
      <c r="EPY1321" s="2"/>
      <c r="EPZ1321" s="2"/>
      <c r="EQA1321" s="2"/>
      <c r="EQB1321" s="2"/>
      <c r="EQC1321" s="2"/>
      <c r="EQD1321" s="2"/>
      <c r="EQE1321" s="2"/>
      <c r="EQF1321" s="2"/>
      <c r="EQG1321" s="2"/>
      <c r="EQH1321" s="2"/>
      <c r="EQI1321" s="2"/>
      <c r="EQJ1321" s="2"/>
      <c r="EQK1321" s="2"/>
      <c r="EQL1321" s="2"/>
      <c r="EQM1321" s="2"/>
      <c r="EQN1321" s="2"/>
      <c r="EQO1321" s="2"/>
      <c r="EQP1321" s="2"/>
      <c r="EQQ1321" s="2"/>
      <c r="EQR1321" s="2"/>
      <c r="EQS1321" s="2"/>
      <c r="EQT1321" s="2"/>
      <c r="EQU1321" s="2"/>
      <c r="EQV1321" s="2"/>
      <c r="EQW1321" s="2"/>
      <c r="EQX1321" s="2"/>
      <c r="EQY1321" s="2"/>
      <c r="EQZ1321" s="2"/>
      <c r="ERA1321" s="2"/>
      <c r="ERB1321" s="2"/>
      <c r="ERC1321" s="2"/>
      <c r="ERD1321" s="2"/>
      <c r="ERE1321" s="2"/>
      <c r="ERF1321" s="2"/>
      <c r="ERG1321" s="2"/>
      <c r="ERH1321" s="2"/>
      <c r="ERI1321" s="2"/>
      <c r="ERJ1321" s="2"/>
      <c r="ERK1321" s="2"/>
      <c r="ERL1321" s="2"/>
      <c r="ERM1321" s="2"/>
      <c r="ERN1321" s="2"/>
      <c r="ERO1321" s="2"/>
      <c r="ERP1321" s="2"/>
      <c r="ERQ1321" s="2"/>
      <c r="ERR1321" s="2"/>
      <c r="ERS1321" s="2"/>
      <c r="ERT1321" s="2"/>
      <c r="ERU1321" s="2"/>
      <c r="ERV1321" s="2"/>
      <c r="ERW1321" s="2"/>
      <c r="ERX1321" s="2"/>
      <c r="ERY1321" s="2"/>
      <c r="ERZ1321" s="2"/>
      <c r="ESA1321" s="2"/>
      <c r="ESB1321" s="2"/>
      <c r="ESC1321" s="2"/>
      <c r="ESD1321" s="2"/>
      <c r="ESE1321" s="2"/>
      <c r="ESF1321" s="2"/>
      <c r="ESG1321" s="2"/>
      <c r="ESH1321" s="2"/>
      <c r="ESI1321" s="2"/>
      <c r="ESJ1321" s="2"/>
      <c r="ESK1321" s="2"/>
      <c r="ESL1321" s="2"/>
      <c r="ESM1321" s="2"/>
      <c r="ESN1321" s="2"/>
      <c r="ESO1321" s="2"/>
      <c r="ESP1321" s="2"/>
      <c r="ESQ1321" s="2"/>
      <c r="ESR1321" s="2"/>
      <c r="ESS1321" s="2"/>
      <c r="EST1321" s="2"/>
      <c r="ESU1321" s="2"/>
      <c r="ESV1321" s="2"/>
      <c r="ESW1321" s="2"/>
      <c r="ESX1321" s="2"/>
      <c r="ESY1321" s="2"/>
      <c r="ESZ1321" s="2"/>
      <c r="ETA1321" s="2"/>
      <c r="ETB1321" s="2"/>
      <c r="ETC1321" s="2"/>
      <c r="ETD1321" s="2"/>
      <c r="ETE1321" s="2"/>
      <c r="ETF1321" s="2"/>
      <c r="ETG1321" s="2"/>
      <c r="ETH1321" s="2"/>
      <c r="ETI1321" s="2"/>
      <c r="ETJ1321" s="2"/>
      <c r="ETK1321" s="2"/>
      <c r="ETL1321" s="2"/>
      <c r="ETM1321" s="2"/>
      <c r="ETN1321" s="2"/>
      <c r="ETO1321" s="2"/>
      <c r="ETP1321" s="2"/>
      <c r="ETQ1321" s="2"/>
      <c r="ETR1321" s="2"/>
      <c r="ETS1321" s="2"/>
      <c r="ETT1321" s="2"/>
      <c r="ETU1321" s="2"/>
      <c r="ETV1321" s="2"/>
      <c r="ETW1321" s="2"/>
      <c r="ETX1321" s="2"/>
      <c r="ETY1321" s="2"/>
      <c r="ETZ1321" s="2"/>
      <c r="EUA1321" s="2"/>
      <c r="EUB1321" s="2"/>
      <c r="EUC1321" s="2"/>
      <c r="EUD1321" s="2"/>
      <c r="EUE1321" s="2"/>
      <c r="EUF1321" s="2"/>
      <c r="EUG1321" s="2"/>
      <c r="EUH1321" s="2"/>
      <c r="EUI1321" s="2"/>
      <c r="EUJ1321" s="2"/>
      <c r="EUK1321" s="2"/>
      <c r="EUL1321" s="2"/>
      <c r="EUM1321" s="2"/>
      <c r="EUN1321" s="2"/>
      <c r="EUO1321" s="2"/>
      <c r="EUP1321" s="2"/>
      <c r="EUQ1321" s="2"/>
      <c r="EUR1321" s="2"/>
      <c r="EUS1321" s="2"/>
      <c r="EUT1321" s="2"/>
      <c r="EUU1321" s="2"/>
      <c r="EUV1321" s="2"/>
      <c r="EUW1321" s="2"/>
      <c r="EUX1321" s="2"/>
      <c r="EUY1321" s="2"/>
      <c r="EUZ1321" s="2"/>
      <c r="EVA1321" s="2"/>
      <c r="EVB1321" s="2"/>
      <c r="EVC1321" s="2"/>
      <c r="EVD1321" s="2"/>
      <c r="EVE1321" s="2"/>
      <c r="EVF1321" s="2"/>
      <c r="EVG1321" s="2"/>
      <c r="EVH1321" s="2"/>
      <c r="EVI1321" s="2"/>
      <c r="EVJ1321" s="2"/>
      <c r="EVK1321" s="2"/>
      <c r="EVL1321" s="2"/>
      <c r="EVM1321" s="2"/>
      <c r="EVN1321" s="2"/>
      <c r="EVO1321" s="2"/>
      <c r="EVP1321" s="2"/>
      <c r="EVQ1321" s="2"/>
      <c r="EVR1321" s="2"/>
      <c r="EVS1321" s="2"/>
      <c r="EVT1321" s="2"/>
      <c r="EVU1321" s="2"/>
      <c r="EVV1321" s="2"/>
      <c r="EVW1321" s="2"/>
      <c r="EVX1321" s="2"/>
      <c r="EVY1321" s="2"/>
      <c r="EVZ1321" s="2"/>
      <c r="EWA1321" s="2"/>
      <c r="EWB1321" s="2"/>
      <c r="EWC1321" s="2"/>
      <c r="EWD1321" s="2"/>
      <c r="EWE1321" s="2"/>
      <c r="EWF1321" s="2"/>
      <c r="EWG1321" s="2"/>
      <c r="EWH1321" s="2"/>
      <c r="EWI1321" s="2"/>
      <c r="EWJ1321" s="2"/>
      <c r="EWK1321" s="2"/>
      <c r="EWL1321" s="2"/>
      <c r="EWM1321" s="2"/>
      <c r="EWN1321" s="2"/>
      <c r="EWO1321" s="2"/>
      <c r="EWP1321" s="2"/>
      <c r="EWQ1321" s="2"/>
      <c r="EWR1321" s="2"/>
      <c r="EWS1321" s="2"/>
      <c r="EWT1321" s="2"/>
      <c r="EWU1321" s="2"/>
      <c r="EWV1321" s="2"/>
      <c r="EWW1321" s="2"/>
      <c r="EWX1321" s="2"/>
      <c r="EWY1321" s="2"/>
      <c r="EWZ1321" s="2"/>
      <c r="EXA1321" s="2"/>
      <c r="EXB1321" s="2"/>
      <c r="EXC1321" s="2"/>
      <c r="EXD1321" s="2"/>
      <c r="EXE1321" s="2"/>
      <c r="EXF1321" s="2"/>
      <c r="EXG1321" s="2"/>
      <c r="EXH1321" s="2"/>
      <c r="EXI1321" s="2"/>
      <c r="EXJ1321" s="2"/>
      <c r="EXK1321" s="2"/>
      <c r="EXL1321" s="2"/>
      <c r="EXM1321" s="2"/>
      <c r="EXN1321" s="2"/>
      <c r="EXO1321" s="2"/>
      <c r="EXP1321" s="2"/>
      <c r="EXQ1321" s="2"/>
      <c r="EXR1321" s="2"/>
      <c r="EXS1321" s="2"/>
      <c r="EXT1321" s="2"/>
      <c r="EXU1321" s="2"/>
      <c r="EXV1321" s="2"/>
      <c r="EXW1321" s="2"/>
      <c r="EXX1321" s="2"/>
      <c r="EXY1321" s="2"/>
      <c r="EXZ1321" s="2"/>
      <c r="EYA1321" s="2"/>
      <c r="EYB1321" s="2"/>
      <c r="EYC1321" s="2"/>
      <c r="EYD1321" s="2"/>
      <c r="EYE1321" s="2"/>
      <c r="EYF1321" s="2"/>
      <c r="EYG1321" s="2"/>
      <c r="EYH1321" s="2"/>
      <c r="EYI1321" s="2"/>
      <c r="EYJ1321" s="2"/>
      <c r="EYK1321" s="2"/>
      <c r="EYL1321" s="2"/>
      <c r="EYM1321" s="2"/>
      <c r="EYN1321" s="2"/>
      <c r="EYO1321" s="2"/>
      <c r="EYP1321" s="2"/>
      <c r="EYQ1321" s="2"/>
      <c r="EYR1321" s="2"/>
      <c r="EYS1321" s="2"/>
      <c r="EYT1321" s="2"/>
      <c r="EYU1321" s="2"/>
      <c r="EYV1321" s="2"/>
      <c r="EYW1321" s="2"/>
      <c r="EYX1321" s="2"/>
      <c r="EYY1321" s="2"/>
      <c r="EYZ1321" s="2"/>
      <c r="EZA1321" s="2"/>
      <c r="EZB1321" s="2"/>
      <c r="EZC1321" s="2"/>
      <c r="EZD1321" s="2"/>
      <c r="EZE1321" s="2"/>
      <c r="EZF1321" s="2"/>
      <c r="EZG1321" s="2"/>
      <c r="EZH1321" s="2"/>
      <c r="EZI1321" s="2"/>
      <c r="EZJ1321" s="2"/>
      <c r="EZK1321" s="2"/>
      <c r="EZL1321" s="2"/>
      <c r="EZM1321" s="2"/>
      <c r="EZN1321" s="2"/>
      <c r="EZO1321" s="2"/>
      <c r="EZP1321" s="2"/>
      <c r="EZQ1321" s="2"/>
      <c r="EZR1321" s="2"/>
      <c r="EZS1321" s="2"/>
      <c r="EZT1321" s="2"/>
      <c r="EZU1321" s="2"/>
      <c r="EZV1321" s="2"/>
      <c r="EZW1321" s="2"/>
      <c r="EZX1321" s="2"/>
      <c r="EZY1321" s="2"/>
      <c r="EZZ1321" s="2"/>
      <c r="FAA1321" s="2"/>
      <c r="FAB1321" s="2"/>
      <c r="FAC1321" s="2"/>
      <c r="FAD1321" s="2"/>
      <c r="FAE1321" s="2"/>
      <c r="FAF1321" s="2"/>
      <c r="FAG1321" s="2"/>
      <c r="FAH1321" s="2"/>
      <c r="FAI1321" s="2"/>
      <c r="FAJ1321" s="2"/>
      <c r="FAK1321" s="2"/>
      <c r="FAL1321" s="2"/>
      <c r="FAM1321" s="2"/>
      <c r="FAN1321" s="2"/>
      <c r="FAO1321" s="2"/>
      <c r="FAP1321" s="2"/>
      <c r="FAQ1321" s="2"/>
      <c r="FAR1321" s="2"/>
      <c r="FAS1321" s="2"/>
      <c r="FAT1321" s="2"/>
      <c r="FAU1321" s="2"/>
      <c r="FAV1321" s="2"/>
      <c r="FAW1321" s="2"/>
      <c r="FAX1321" s="2"/>
      <c r="FAY1321" s="2"/>
      <c r="FAZ1321" s="2"/>
      <c r="FBA1321" s="2"/>
      <c r="FBB1321" s="2"/>
      <c r="FBC1321" s="2"/>
      <c r="FBD1321" s="2"/>
      <c r="FBE1321" s="2"/>
      <c r="FBF1321" s="2"/>
      <c r="FBG1321" s="2"/>
      <c r="FBH1321" s="2"/>
      <c r="FBI1321" s="2"/>
      <c r="FBJ1321" s="2"/>
      <c r="FBK1321" s="2"/>
      <c r="FBL1321" s="2"/>
      <c r="FBM1321" s="2"/>
      <c r="FBN1321" s="2"/>
      <c r="FBO1321" s="2"/>
      <c r="FBP1321" s="2"/>
      <c r="FBQ1321" s="2"/>
      <c r="FBR1321" s="2"/>
      <c r="FBS1321" s="2"/>
      <c r="FBT1321" s="2"/>
      <c r="FBU1321" s="2"/>
      <c r="FBV1321" s="2"/>
      <c r="FBW1321" s="2"/>
      <c r="FBX1321" s="2"/>
      <c r="FBY1321" s="2"/>
      <c r="FBZ1321" s="2"/>
      <c r="FCA1321" s="2"/>
      <c r="FCB1321" s="2"/>
      <c r="FCC1321" s="2"/>
      <c r="FCD1321" s="2"/>
      <c r="FCE1321" s="2"/>
      <c r="FCF1321" s="2"/>
      <c r="FCG1321" s="2"/>
      <c r="FCH1321" s="2"/>
      <c r="FCI1321" s="2"/>
      <c r="FCJ1321" s="2"/>
      <c r="FCK1321" s="2"/>
      <c r="FCL1321" s="2"/>
      <c r="FCM1321" s="2"/>
      <c r="FCN1321" s="2"/>
      <c r="FCO1321" s="2"/>
      <c r="FCP1321" s="2"/>
      <c r="FCQ1321" s="2"/>
      <c r="FCR1321" s="2"/>
      <c r="FCS1321" s="2"/>
      <c r="FCT1321" s="2"/>
      <c r="FCU1321" s="2"/>
      <c r="FCV1321" s="2"/>
      <c r="FCW1321" s="2"/>
      <c r="FCX1321" s="2"/>
      <c r="FCY1321" s="2"/>
      <c r="FCZ1321" s="2"/>
      <c r="FDA1321" s="2"/>
      <c r="FDB1321" s="2"/>
      <c r="FDC1321" s="2"/>
      <c r="FDD1321" s="2"/>
      <c r="FDE1321" s="2"/>
      <c r="FDF1321" s="2"/>
      <c r="FDG1321" s="2"/>
      <c r="FDH1321" s="2"/>
      <c r="FDI1321" s="2"/>
      <c r="FDJ1321" s="2"/>
      <c r="FDK1321" s="2"/>
      <c r="FDL1321" s="2"/>
      <c r="FDM1321" s="2"/>
      <c r="FDN1321" s="2"/>
      <c r="FDO1321" s="2"/>
      <c r="FDP1321" s="2"/>
      <c r="FDQ1321" s="2"/>
      <c r="FDR1321" s="2"/>
      <c r="FDS1321" s="2"/>
      <c r="FDT1321" s="2"/>
      <c r="FDU1321" s="2"/>
      <c r="FDV1321" s="2"/>
      <c r="FDW1321" s="2"/>
      <c r="FDX1321" s="2"/>
      <c r="FDY1321" s="2"/>
      <c r="FDZ1321" s="2"/>
      <c r="FEA1321" s="2"/>
      <c r="FEB1321" s="2"/>
      <c r="FEC1321" s="2"/>
      <c r="FED1321" s="2"/>
      <c r="FEE1321" s="2"/>
      <c r="FEF1321" s="2"/>
      <c r="FEG1321" s="2"/>
      <c r="FEH1321" s="2"/>
      <c r="FEI1321" s="2"/>
      <c r="FEJ1321" s="2"/>
      <c r="FEK1321" s="2"/>
      <c r="FEL1321" s="2"/>
      <c r="FEM1321" s="2"/>
      <c r="FEN1321" s="2"/>
      <c r="FEO1321" s="2"/>
      <c r="FEP1321" s="2"/>
      <c r="FEQ1321" s="2"/>
      <c r="FER1321" s="2"/>
      <c r="FES1321" s="2"/>
      <c r="FET1321" s="2"/>
      <c r="FEU1321" s="2"/>
      <c r="FEV1321" s="2"/>
      <c r="FEW1321" s="2"/>
      <c r="FEX1321" s="2"/>
      <c r="FEY1321" s="2"/>
      <c r="FEZ1321" s="2"/>
      <c r="FFA1321" s="2"/>
      <c r="FFB1321" s="2"/>
      <c r="FFC1321" s="2"/>
      <c r="FFD1321" s="2"/>
      <c r="FFE1321" s="2"/>
      <c r="FFF1321" s="2"/>
      <c r="FFG1321" s="2"/>
      <c r="FFH1321" s="2"/>
      <c r="FFI1321" s="2"/>
      <c r="FFJ1321" s="2"/>
      <c r="FFK1321" s="2"/>
      <c r="FFL1321" s="2"/>
      <c r="FFM1321" s="2"/>
      <c r="FFN1321" s="2"/>
      <c r="FFO1321" s="2"/>
      <c r="FFP1321" s="2"/>
      <c r="FFQ1321" s="2"/>
      <c r="FFR1321" s="2"/>
      <c r="FFS1321" s="2"/>
      <c r="FFT1321" s="2"/>
      <c r="FFU1321" s="2"/>
      <c r="FFV1321" s="2"/>
      <c r="FFW1321" s="2"/>
      <c r="FFX1321" s="2"/>
      <c r="FFY1321" s="2"/>
      <c r="FFZ1321" s="2"/>
      <c r="FGA1321" s="2"/>
      <c r="FGB1321" s="2"/>
      <c r="FGC1321" s="2"/>
      <c r="FGD1321" s="2"/>
      <c r="FGE1321" s="2"/>
      <c r="FGF1321" s="2"/>
      <c r="FGG1321" s="2"/>
      <c r="FGH1321" s="2"/>
      <c r="FGI1321" s="2"/>
      <c r="FGJ1321" s="2"/>
      <c r="FGK1321" s="2"/>
      <c r="FGL1321" s="2"/>
      <c r="FGM1321" s="2"/>
      <c r="FGN1321" s="2"/>
      <c r="FGO1321" s="2"/>
      <c r="FGP1321" s="2"/>
      <c r="FGQ1321" s="2"/>
      <c r="FGR1321" s="2"/>
      <c r="FGS1321" s="2"/>
      <c r="FGT1321" s="2"/>
      <c r="FGU1321" s="2"/>
      <c r="FGV1321" s="2"/>
      <c r="FGW1321" s="2"/>
      <c r="FGX1321" s="2"/>
      <c r="FGY1321" s="2"/>
      <c r="FGZ1321" s="2"/>
      <c r="FHA1321" s="2"/>
      <c r="FHB1321" s="2"/>
      <c r="FHC1321" s="2"/>
      <c r="FHD1321" s="2"/>
      <c r="FHE1321" s="2"/>
      <c r="FHF1321" s="2"/>
      <c r="FHG1321" s="2"/>
      <c r="FHH1321" s="2"/>
      <c r="FHI1321" s="2"/>
      <c r="FHJ1321" s="2"/>
      <c r="FHK1321" s="2"/>
      <c r="FHL1321" s="2"/>
      <c r="FHM1321" s="2"/>
      <c r="FHN1321" s="2"/>
      <c r="FHO1321" s="2"/>
      <c r="FHP1321" s="2"/>
      <c r="FHQ1321" s="2"/>
      <c r="FHR1321" s="2"/>
      <c r="FHS1321" s="2"/>
      <c r="FHT1321" s="2"/>
      <c r="FHU1321" s="2"/>
      <c r="FHV1321" s="2"/>
      <c r="FHW1321" s="2"/>
      <c r="FHX1321" s="2"/>
      <c r="FHY1321" s="2"/>
      <c r="FHZ1321" s="2"/>
      <c r="FIA1321" s="2"/>
      <c r="FIB1321" s="2"/>
      <c r="FIC1321" s="2"/>
      <c r="FID1321" s="2"/>
      <c r="FIE1321" s="2"/>
      <c r="FIF1321" s="2"/>
      <c r="FIG1321" s="2"/>
      <c r="FIH1321" s="2"/>
      <c r="FII1321" s="2"/>
      <c r="FIJ1321" s="2"/>
      <c r="FIK1321" s="2"/>
      <c r="FIL1321" s="2"/>
      <c r="FIM1321" s="2"/>
      <c r="FIN1321" s="2"/>
      <c r="FIO1321" s="2"/>
      <c r="FIP1321" s="2"/>
      <c r="FIQ1321" s="2"/>
      <c r="FIR1321" s="2"/>
      <c r="FIS1321" s="2"/>
      <c r="FIT1321" s="2"/>
      <c r="FIU1321" s="2"/>
      <c r="FIV1321" s="2"/>
      <c r="FIW1321" s="2"/>
      <c r="FIX1321" s="2"/>
      <c r="FIY1321" s="2"/>
      <c r="FIZ1321" s="2"/>
      <c r="FJA1321" s="2"/>
      <c r="FJB1321" s="2"/>
      <c r="FJC1321" s="2"/>
      <c r="FJD1321" s="2"/>
      <c r="FJE1321" s="2"/>
      <c r="FJF1321" s="2"/>
      <c r="FJG1321" s="2"/>
      <c r="FJH1321" s="2"/>
      <c r="FJI1321" s="2"/>
      <c r="FJJ1321" s="2"/>
      <c r="FJK1321" s="2"/>
      <c r="FJL1321" s="2"/>
      <c r="FJM1321" s="2"/>
      <c r="FJN1321" s="2"/>
      <c r="FJO1321" s="2"/>
      <c r="FJP1321" s="2"/>
      <c r="FJQ1321" s="2"/>
      <c r="FJR1321" s="2"/>
      <c r="FJS1321" s="2"/>
      <c r="FJT1321" s="2"/>
      <c r="FJU1321" s="2"/>
      <c r="FJV1321" s="2"/>
      <c r="FJW1321" s="2"/>
      <c r="FJX1321" s="2"/>
      <c r="FJY1321" s="2"/>
      <c r="FJZ1321" s="2"/>
      <c r="FKA1321" s="2"/>
      <c r="FKB1321" s="2"/>
      <c r="FKC1321" s="2"/>
      <c r="FKD1321" s="2"/>
      <c r="FKE1321" s="2"/>
      <c r="FKF1321" s="2"/>
      <c r="FKG1321" s="2"/>
      <c r="FKH1321" s="2"/>
      <c r="FKI1321" s="2"/>
      <c r="FKJ1321" s="2"/>
      <c r="FKK1321" s="2"/>
      <c r="FKL1321" s="2"/>
      <c r="FKM1321" s="2"/>
      <c r="FKN1321" s="2"/>
      <c r="FKO1321" s="2"/>
      <c r="FKP1321" s="2"/>
      <c r="FKQ1321" s="2"/>
      <c r="FKR1321" s="2"/>
      <c r="FKS1321" s="2"/>
      <c r="FKT1321" s="2"/>
      <c r="FKU1321" s="2"/>
      <c r="FKV1321" s="2"/>
      <c r="FKW1321" s="2"/>
      <c r="FKX1321" s="2"/>
      <c r="FKY1321" s="2"/>
      <c r="FKZ1321" s="2"/>
      <c r="FLA1321" s="2"/>
      <c r="FLB1321" s="2"/>
      <c r="FLC1321" s="2"/>
      <c r="FLD1321" s="2"/>
      <c r="FLE1321" s="2"/>
      <c r="FLF1321" s="2"/>
      <c r="FLG1321" s="2"/>
      <c r="FLH1321" s="2"/>
      <c r="FLI1321" s="2"/>
      <c r="FLJ1321" s="2"/>
      <c r="FLK1321" s="2"/>
      <c r="FLL1321" s="2"/>
      <c r="FLM1321" s="2"/>
      <c r="FLN1321" s="2"/>
      <c r="FLO1321" s="2"/>
      <c r="FLP1321" s="2"/>
      <c r="FLQ1321" s="2"/>
      <c r="FLR1321" s="2"/>
      <c r="FLS1321" s="2"/>
      <c r="FLT1321" s="2"/>
      <c r="FLU1321" s="2"/>
      <c r="FLV1321" s="2"/>
      <c r="FLW1321" s="2"/>
      <c r="FLX1321" s="2"/>
      <c r="FLY1321" s="2"/>
      <c r="FLZ1321" s="2"/>
      <c r="FMA1321" s="2"/>
      <c r="FMB1321" s="2"/>
      <c r="FMC1321" s="2"/>
      <c r="FMD1321" s="2"/>
      <c r="FME1321" s="2"/>
      <c r="FMF1321" s="2"/>
      <c r="FMG1321" s="2"/>
      <c r="FMH1321" s="2"/>
      <c r="FMI1321" s="2"/>
      <c r="FMJ1321" s="2"/>
      <c r="FMK1321" s="2"/>
      <c r="FML1321" s="2"/>
      <c r="FMM1321" s="2"/>
      <c r="FMN1321" s="2"/>
      <c r="FMO1321" s="2"/>
      <c r="FMP1321" s="2"/>
      <c r="FMQ1321" s="2"/>
      <c r="FMR1321" s="2"/>
      <c r="FMS1321" s="2"/>
      <c r="FMT1321" s="2"/>
      <c r="FMU1321" s="2"/>
      <c r="FMV1321" s="2"/>
      <c r="FMW1321" s="2"/>
      <c r="FMX1321" s="2"/>
      <c r="FMY1321" s="2"/>
      <c r="FMZ1321" s="2"/>
      <c r="FNA1321" s="2"/>
      <c r="FNB1321" s="2"/>
      <c r="FNC1321" s="2"/>
      <c r="FND1321" s="2"/>
      <c r="FNE1321" s="2"/>
      <c r="FNF1321" s="2"/>
      <c r="FNG1321" s="2"/>
      <c r="FNH1321" s="2"/>
      <c r="FNI1321" s="2"/>
      <c r="FNJ1321" s="2"/>
      <c r="FNK1321" s="2"/>
      <c r="FNL1321" s="2"/>
      <c r="FNM1321" s="2"/>
      <c r="FNN1321" s="2"/>
      <c r="FNO1321" s="2"/>
      <c r="FNP1321" s="2"/>
      <c r="FNQ1321" s="2"/>
      <c r="FNR1321" s="2"/>
      <c r="FNS1321" s="2"/>
      <c r="FNT1321" s="2"/>
      <c r="FNU1321" s="2"/>
      <c r="FNV1321" s="2"/>
      <c r="FNW1321" s="2"/>
      <c r="FNX1321" s="2"/>
      <c r="FNY1321" s="2"/>
      <c r="FNZ1321" s="2"/>
      <c r="FOA1321" s="2"/>
      <c r="FOB1321" s="2"/>
      <c r="FOC1321" s="2"/>
      <c r="FOD1321" s="2"/>
      <c r="FOE1321" s="2"/>
      <c r="FOF1321" s="2"/>
      <c r="FOG1321" s="2"/>
      <c r="FOH1321" s="2"/>
      <c r="FOI1321" s="2"/>
      <c r="FOJ1321" s="2"/>
      <c r="FOK1321" s="2"/>
      <c r="FOL1321" s="2"/>
      <c r="FOM1321" s="2"/>
      <c r="FON1321" s="2"/>
      <c r="FOO1321" s="2"/>
      <c r="FOP1321" s="2"/>
      <c r="FOQ1321" s="2"/>
      <c r="FOR1321" s="2"/>
      <c r="FOS1321" s="2"/>
      <c r="FOT1321" s="2"/>
      <c r="FOU1321" s="2"/>
      <c r="FOV1321" s="2"/>
      <c r="FOW1321" s="2"/>
      <c r="FOX1321" s="2"/>
      <c r="FOY1321" s="2"/>
      <c r="FOZ1321" s="2"/>
      <c r="FPA1321" s="2"/>
      <c r="FPB1321" s="2"/>
      <c r="FPC1321" s="2"/>
      <c r="FPD1321" s="2"/>
      <c r="FPE1321" s="2"/>
      <c r="FPF1321" s="2"/>
      <c r="FPG1321" s="2"/>
      <c r="FPH1321" s="2"/>
      <c r="FPI1321" s="2"/>
      <c r="FPJ1321" s="2"/>
      <c r="FPK1321" s="2"/>
      <c r="FPL1321" s="2"/>
      <c r="FPM1321" s="2"/>
      <c r="FPN1321" s="2"/>
      <c r="FPO1321" s="2"/>
      <c r="FPP1321" s="2"/>
      <c r="FPQ1321" s="2"/>
      <c r="FPR1321" s="2"/>
      <c r="FPS1321" s="2"/>
      <c r="FPT1321" s="2"/>
      <c r="FPU1321" s="2"/>
      <c r="FPV1321" s="2"/>
      <c r="FPW1321" s="2"/>
      <c r="FPX1321" s="2"/>
      <c r="FPY1321" s="2"/>
      <c r="FPZ1321" s="2"/>
      <c r="FQA1321" s="2"/>
      <c r="FQB1321" s="2"/>
      <c r="FQC1321" s="2"/>
      <c r="FQD1321" s="2"/>
      <c r="FQE1321" s="2"/>
      <c r="FQF1321" s="2"/>
      <c r="FQG1321" s="2"/>
      <c r="FQH1321" s="2"/>
      <c r="FQI1321" s="2"/>
      <c r="FQJ1321" s="2"/>
      <c r="FQK1321" s="2"/>
      <c r="FQL1321" s="2"/>
      <c r="FQM1321" s="2"/>
      <c r="FQN1321" s="2"/>
      <c r="FQO1321" s="2"/>
      <c r="FQP1321" s="2"/>
      <c r="FQQ1321" s="2"/>
      <c r="FQR1321" s="2"/>
      <c r="FQS1321" s="2"/>
      <c r="FQT1321" s="2"/>
      <c r="FQU1321" s="2"/>
      <c r="FQV1321" s="2"/>
      <c r="FQW1321" s="2"/>
      <c r="FQX1321" s="2"/>
      <c r="FQY1321" s="2"/>
      <c r="FQZ1321" s="2"/>
      <c r="FRA1321" s="2"/>
      <c r="FRB1321" s="2"/>
      <c r="FRC1321" s="2"/>
      <c r="FRD1321" s="2"/>
      <c r="FRE1321" s="2"/>
      <c r="FRF1321" s="2"/>
      <c r="FRG1321" s="2"/>
      <c r="FRH1321" s="2"/>
      <c r="FRI1321" s="2"/>
      <c r="FRJ1321" s="2"/>
      <c r="FRK1321" s="2"/>
      <c r="FRL1321" s="2"/>
      <c r="FRM1321" s="2"/>
      <c r="FRN1321" s="2"/>
      <c r="FRO1321" s="2"/>
      <c r="FRP1321" s="2"/>
      <c r="FRQ1321" s="2"/>
      <c r="FRR1321" s="2"/>
      <c r="FRS1321" s="2"/>
      <c r="FRT1321" s="2"/>
      <c r="FRU1321" s="2"/>
      <c r="FRV1321" s="2"/>
      <c r="FRW1321" s="2"/>
      <c r="FRX1321" s="2"/>
      <c r="FRY1321" s="2"/>
      <c r="FRZ1321" s="2"/>
      <c r="FSA1321" s="2"/>
      <c r="FSB1321" s="2"/>
      <c r="FSC1321" s="2"/>
      <c r="FSD1321" s="2"/>
      <c r="FSE1321" s="2"/>
      <c r="FSF1321" s="2"/>
      <c r="FSG1321" s="2"/>
      <c r="FSH1321" s="2"/>
      <c r="FSI1321" s="2"/>
      <c r="FSJ1321" s="2"/>
      <c r="FSK1321" s="2"/>
      <c r="FSL1321" s="2"/>
      <c r="FSM1321" s="2"/>
      <c r="FSN1321" s="2"/>
      <c r="FSO1321" s="2"/>
      <c r="FSP1321" s="2"/>
      <c r="FSQ1321" s="2"/>
      <c r="FSR1321" s="2"/>
      <c r="FSS1321" s="2"/>
      <c r="FST1321" s="2"/>
      <c r="FSU1321" s="2"/>
      <c r="FSV1321" s="2"/>
      <c r="FSW1321" s="2"/>
      <c r="FSX1321" s="2"/>
      <c r="FSY1321" s="2"/>
      <c r="FSZ1321" s="2"/>
      <c r="FTA1321" s="2"/>
      <c r="FTB1321" s="2"/>
      <c r="FTC1321" s="2"/>
      <c r="FTD1321" s="2"/>
      <c r="FTE1321" s="2"/>
      <c r="FTF1321" s="2"/>
      <c r="FTG1321" s="2"/>
      <c r="FTH1321" s="2"/>
      <c r="FTI1321" s="2"/>
      <c r="FTJ1321" s="2"/>
      <c r="FTK1321" s="2"/>
      <c r="FTL1321" s="2"/>
      <c r="FTM1321" s="2"/>
      <c r="FTN1321" s="2"/>
      <c r="FTO1321" s="2"/>
      <c r="FTP1321" s="2"/>
      <c r="FTQ1321" s="2"/>
      <c r="FTR1321" s="2"/>
      <c r="FTS1321" s="2"/>
      <c r="FTT1321" s="2"/>
      <c r="FTU1321" s="2"/>
      <c r="FTV1321" s="2"/>
      <c r="FTW1321" s="2"/>
      <c r="FTX1321" s="2"/>
      <c r="FTY1321" s="2"/>
      <c r="FTZ1321" s="2"/>
      <c r="FUA1321" s="2"/>
      <c r="FUB1321" s="2"/>
      <c r="FUC1321" s="2"/>
      <c r="FUD1321" s="2"/>
      <c r="FUE1321" s="2"/>
      <c r="FUF1321" s="2"/>
      <c r="FUG1321" s="2"/>
      <c r="FUH1321" s="2"/>
      <c r="FUI1321" s="2"/>
      <c r="FUJ1321" s="2"/>
      <c r="FUK1321" s="2"/>
      <c r="FUL1321" s="2"/>
      <c r="FUM1321" s="2"/>
      <c r="FUN1321" s="2"/>
      <c r="FUO1321" s="2"/>
      <c r="FUP1321" s="2"/>
      <c r="FUQ1321" s="2"/>
      <c r="FUR1321" s="2"/>
      <c r="FUS1321" s="2"/>
      <c r="FUT1321" s="2"/>
      <c r="FUU1321" s="2"/>
      <c r="FUV1321" s="2"/>
      <c r="FUW1321" s="2"/>
      <c r="FUX1321" s="2"/>
      <c r="FUY1321" s="2"/>
      <c r="FUZ1321" s="2"/>
      <c r="FVA1321" s="2"/>
      <c r="FVB1321" s="2"/>
      <c r="FVC1321" s="2"/>
      <c r="FVD1321" s="2"/>
      <c r="FVE1321" s="2"/>
      <c r="FVF1321" s="2"/>
      <c r="FVG1321" s="2"/>
      <c r="FVH1321" s="2"/>
      <c r="FVI1321" s="2"/>
      <c r="FVJ1321" s="2"/>
      <c r="FVK1321" s="2"/>
      <c r="FVL1321" s="2"/>
      <c r="FVM1321" s="2"/>
      <c r="FVN1321" s="2"/>
      <c r="FVO1321" s="2"/>
      <c r="FVP1321" s="2"/>
      <c r="FVQ1321" s="2"/>
      <c r="FVR1321" s="2"/>
      <c r="FVS1321" s="2"/>
      <c r="FVT1321" s="2"/>
      <c r="FVU1321" s="2"/>
      <c r="FVV1321" s="2"/>
      <c r="FVW1321" s="2"/>
      <c r="FVX1321" s="2"/>
      <c r="FVY1321" s="2"/>
      <c r="FVZ1321" s="2"/>
      <c r="FWA1321" s="2"/>
      <c r="FWB1321" s="2"/>
      <c r="FWC1321" s="2"/>
      <c r="FWD1321" s="2"/>
      <c r="FWE1321" s="2"/>
      <c r="FWF1321" s="2"/>
      <c r="FWG1321" s="2"/>
      <c r="FWH1321" s="2"/>
      <c r="FWI1321" s="2"/>
      <c r="FWJ1321" s="2"/>
      <c r="FWK1321" s="2"/>
      <c r="FWL1321" s="2"/>
      <c r="FWM1321" s="2"/>
      <c r="FWN1321" s="2"/>
      <c r="FWO1321" s="2"/>
      <c r="FWP1321" s="2"/>
      <c r="FWQ1321" s="2"/>
      <c r="FWR1321" s="2"/>
      <c r="FWS1321" s="2"/>
      <c r="FWT1321" s="2"/>
      <c r="FWU1321" s="2"/>
      <c r="FWV1321" s="2"/>
      <c r="FWW1321" s="2"/>
      <c r="FWX1321" s="2"/>
      <c r="FWY1321" s="2"/>
      <c r="FWZ1321" s="2"/>
      <c r="FXA1321" s="2"/>
      <c r="FXB1321" s="2"/>
      <c r="FXC1321" s="2"/>
      <c r="FXD1321" s="2"/>
      <c r="FXE1321" s="2"/>
      <c r="FXF1321" s="2"/>
      <c r="FXG1321" s="2"/>
      <c r="FXH1321" s="2"/>
      <c r="FXI1321" s="2"/>
      <c r="FXJ1321" s="2"/>
      <c r="FXK1321" s="2"/>
      <c r="FXL1321" s="2"/>
      <c r="FXM1321" s="2"/>
      <c r="FXN1321" s="2"/>
      <c r="FXO1321" s="2"/>
      <c r="FXP1321" s="2"/>
      <c r="FXQ1321" s="2"/>
      <c r="FXR1321" s="2"/>
      <c r="FXS1321" s="2"/>
      <c r="FXT1321" s="2"/>
      <c r="FXU1321" s="2"/>
      <c r="FXV1321" s="2"/>
      <c r="FXW1321" s="2"/>
      <c r="FXX1321" s="2"/>
      <c r="FXY1321" s="2"/>
      <c r="FXZ1321" s="2"/>
      <c r="FYA1321" s="2"/>
      <c r="FYB1321" s="2"/>
      <c r="FYC1321" s="2"/>
      <c r="FYD1321" s="2"/>
      <c r="FYE1321" s="2"/>
      <c r="FYF1321" s="2"/>
      <c r="FYG1321" s="2"/>
      <c r="FYH1321" s="2"/>
      <c r="FYI1321" s="2"/>
      <c r="FYJ1321" s="2"/>
      <c r="FYK1321" s="2"/>
      <c r="FYL1321" s="2"/>
      <c r="FYM1321" s="2"/>
      <c r="FYN1321" s="2"/>
      <c r="FYO1321" s="2"/>
      <c r="FYP1321" s="2"/>
      <c r="FYQ1321" s="2"/>
      <c r="FYR1321" s="2"/>
      <c r="FYS1321" s="2"/>
      <c r="FYT1321" s="2"/>
      <c r="FYU1321" s="2"/>
      <c r="FYV1321" s="2"/>
      <c r="FYW1321" s="2"/>
      <c r="FYX1321" s="2"/>
      <c r="FYY1321" s="2"/>
      <c r="FYZ1321" s="2"/>
      <c r="FZA1321" s="2"/>
      <c r="FZB1321" s="2"/>
      <c r="FZC1321" s="2"/>
      <c r="FZD1321" s="2"/>
      <c r="FZE1321" s="2"/>
      <c r="FZF1321" s="2"/>
      <c r="FZG1321" s="2"/>
      <c r="FZH1321" s="2"/>
      <c r="FZI1321" s="2"/>
      <c r="FZJ1321" s="2"/>
      <c r="FZK1321" s="2"/>
      <c r="FZL1321" s="2"/>
      <c r="FZM1321" s="2"/>
      <c r="FZN1321" s="2"/>
      <c r="FZO1321" s="2"/>
      <c r="FZP1321" s="2"/>
      <c r="FZQ1321" s="2"/>
      <c r="FZR1321" s="2"/>
      <c r="FZS1321" s="2"/>
      <c r="FZT1321" s="2"/>
      <c r="FZU1321" s="2"/>
      <c r="FZV1321" s="2"/>
      <c r="FZW1321" s="2"/>
      <c r="FZX1321" s="2"/>
      <c r="FZY1321" s="2"/>
      <c r="FZZ1321" s="2"/>
      <c r="GAA1321" s="2"/>
      <c r="GAB1321" s="2"/>
      <c r="GAC1321" s="2"/>
      <c r="GAD1321" s="2"/>
      <c r="GAE1321" s="2"/>
      <c r="GAF1321" s="2"/>
      <c r="GAG1321" s="2"/>
      <c r="GAH1321" s="2"/>
      <c r="GAI1321" s="2"/>
      <c r="GAJ1321" s="2"/>
      <c r="GAK1321" s="2"/>
      <c r="GAL1321" s="2"/>
      <c r="GAM1321" s="2"/>
      <c r="GAN1321" s="2"/>
      <c r="GAO1321" s="2"/>
      <c r="GAP1321" s="2"/>
      <c r="GAQ1321" s="2"/>
      <c r="GAR1321" s="2"/>
      <c r="GAS1321" s="2"/>
      <c r="GAT1321" s="2"/>
      <c r="GAU1321" s="2"/>
      <c r="GAV1321" s="2"/>
      <c r="GAW1321" s="2"/>
      <c r="GAX1321" s="2"/>
      <c r="GAY1321" s="2"/>
      <c r="GAZ1321" s="2"/>
      <c r="GBA1321" s="2"/>
      <c r="GBB1321" s="2"/>
      <c r="GBC1321" s="2"/>
      <c r="GBD1321" s="2"/>
      <c r="GBE1321" s="2"/>
      <c r="GBF1321" s="2"/>
      <c r="GBG1321" s="2"/>
      <c r="GBH1321" s="2"/>
      <c r="GBI1321" s="2"/>
      <c r="GBJ1321" s="2"/>
      <c r="GBK1321" s="2"/>
      <c r="GBL1321" s="2"/>
      <c r="GBM1321" s="2"/>
      <c r="GBN1321" s="2"/>
      <c r="GBO1321" s="2"/>
      <c r="GBP1321" s="2"/>
      <c r="GBQ1321" s="2"/>
      <c r="GBR1321" s="2"/>
      <c r="GBS1321" s="2"/>
      <c r="GBT1321" s="2"/>
      <c r="GBU1321" s="2"/>
      <c r="GBV1321" s="2"/>
      <c r="GBW1321" s="2"/>
      <c r="GBX1321" s="2"/>
      <c r="GBY1321" s="2"/>
      <c r="GBZ1321" s="2"/>
      <c r="GCA1321" s="2"/>
      <c r="GCB1321" s="2"/>
      <c r="GCC1321" s="2"/>
      <c r="GCD1321" s="2"/>
      <c r="GCE1321" s="2"/>
      <c r="GCF1321" s="2"/>
      <c r="GCG1321" s="2"/>
      <c r="GCH1321" s="2"/>
      <c r="GCI1321" s="2"/>
      <c r="GCJ1321" s="2"/>
      <c r="GCK1321" s="2"/>
      <c r="GCL1321" s="2"/>
      <c r="GCM1321" s="2"/>
      <c r="GCN1321" s="2"/>
      <c r="GCO1321" s="2"/>
      <c r="GCP1321" s="2"/>
      <c r="GCQ1321" s="2"/>
      <c r="GCR1321" s="2"/>
      <c r="GCS1321" s="2"/>
      <c r="GCT1321" s="2"/>
      <c r="GCU1321" s="2"/>
      <c r="GCV1321" s="2"/>
      <c r="GCW1321" s="2"/>
      <c r="GCX1321" s="2"/>
      <c r="GCY1321" s="2"/>
      <c r="GCZ1321" s="2"/>
      <c r="GDA1321" s="2"/>
      <c r="GDB1321" s="2"/>
      <c r="GDC1321" s="2"/>
      <c r="GDD1321" s="2"/>
      <c r="GDE1321" s="2"/>
      <c r="GDF1321" s="2"/>
      <c r="GDG1321" s="2"/>
      <c r="GDH1321" s="2"/>
      <c r="GDI1321" s="2"/>
      <c r="GDJ1321" s="2"/>
      <c r="GDK1321" s="2"/>
      <c r="GDL1321" s="2"/>
      <c r="GDM1321" s="2"/>
      <c r="GDN1321" s="2"/>
      <c r="GDO1321" s="2"/>
      <c r="GDP1321" s="2"/>
      <c r="GDQ1321" s="2"/>
      <c r="GDR1321" s="2"/>
      <c r="GDS1321" s="2"/>
      <c r="GDT1321" s="2"/>
      <c r="GDU1321" s="2"/>
      <c r="GDV1321" s="2"/>
      <c r="GDW1321" s="2"/>
      <c r="GDX1321" s="2"/>
      <c r="GDY1321" s="2"/>
      <c r="GDZ1321" s="2"/>
      <c r="GEA1321" s="2"/>
      <c r="GEB1321" s="2"/>
      <c r="GEC1321" s="2"/>
      <c r="GED1321" s="2"/>
      <c r="GEE1321" s="2"/>
      <c r="GEF1321" s="2"/>
      <c r="GEG1321" s="2"/>
      <c r="GEH1321" s="2"/>
      <c r="GEI1321" s="2"/>
      <c r="GEJ1321" s="2"/>
      <c r="GEK1321" s="2"/>
      <c r="GEL1321" s="2"/>
      <c r="GEM1321" s="2"/>
      <c r="GEN1321" s="2"/>
      <c r="GEO1321" s="2"/>
      <c r="GEP1321" s="2"/>
      <c r="GEQ1321" s="2"/>
      <c r="GER1321" s="2"/>
      <c r="GES1321" s="2"/>
      <c r="GET1321" s="2"/>
      <c r="GEU1321" s="2"/>
      <c r="GEV1321" s="2"/>
      <c r="GEW1321" s="2"/>
      <c r="GEX1321" s="2"/>
      <c r="GEY1321" s="2"/>
      <c r="GEZ1321" s="2"/>
      <c r="GFA1321" s="2"/>
      <c r="GFB1321" s="2"/>
      <c r="GFC1321" s="2"/>
      <c r="GFD1321" s="2"/>
      <c r="GFE1321" s="2"/>
      <c r="GFF1321" s="2"/>
      <c r="GFG1321" s="2"/>
      <c r="GFH1321" s="2"/>
      <c r="GFI1321" s="2"/>
      <c r="GFJ1321" s="2"/>
      <c r="GFK1321" s="2"/>
      <c r="GFL1321" s="2"/>
      <c r="GFM1321" s="2"/>
      <c r="GFN1321" s="2"/>
      <c r="GFO1321" s="2"/>
      <c r="GFP1321" s="2"/>
      <c r="GFQ1321" s="2"/>
      <c r="GFR1321" s="2"/>
      <c r="GFS1321" s="2"/>
      <c r="GFT1321" s="2"/>
      <c r="GFU1321" s="2"/>
      <c r="GFV1321" s="2"/>
      <c r="GFW1321" s="2"/>
      <c r="GFX1321" s="2"/>
      <c r="GFY1321" s="2"/>
      <c r="GFZ1321" s="2"/>
      <c r="GGA1321" s="2"/>
      <c r="GGB1321" s="2"/>
      <c r="GGC1321" s="2"/>
      <c r="GGD1321" s="2"/>
      <c r="GGE1321" s="2"/>
      <c r="GGF1321" s="2"/>
      <c r="GGG1321" s="2"/>
      <c r="GGH1321" s="2"/>
      <c r="GGI1321" s="2"/>
      <c r="GGJ1321" s="2"/>
      <c r="GGK1321" s="2"/>
      <c r="GGL1321" s="2"/>
      <c r="GGM1321" s="2"/>
      <c r="GGN1321" s="2"/>
      <c r="GGO1321" s="2"/>
      <c r="GGP1321" s="2"/>
      <c r="GGQ1321" s="2"/>
      <c r="GGR1321" s="2"/>
      <c r="GGS1321" s="2"/>
      <c r="GGT1321" s="2"/>
      <c r="GGU1321" s="2"/>
      <c r="GGV1321" s="2"/>
      <c r="GGW1321" s="2"/>
      <c r="GGX1321" s="2"/>
      <c r="GGY1321" s="2"/>
      <c r="GGZ1321" s="2"/>
      <c r="GHA1321" s="2"/>
      <c r="GHB1321" s="2"/>
      <c r="GHC1321" s="2"/>
      <c r="GHD1321" s="2"/>
      <c r="GHE1321" s="2"/>
      <c r="GHF1321" s="2"/>
      <c r="GHG1321" s="2"/>
      <c r="GHH1321" s="2"/>
      <c r="GHI1321" s="2"/>
      <c r="GHJ1321" s="2"/>
      <c r="GHK1321" s="2"/>
      <c r="GHL1321" s="2"/>
      <c r="GHM1321" s="2"/>
      <c r="GHN1321" s="2"/>
      <c r="GHO1321" s="2"/>
      <c r="GHP1321" s="2"/>
      <c r="GHQ1321" s="2"/>
      <c r="GHR1321" s="2"/>
      <c r="GHS1321" s="2"/>
      <c r="GHT1321" s="2"/>
      <c r="GHU1321" s="2"/>
      <c r="GHV1321" s="2"/>
      <c r="GHW1321" s="2"/>
      <c r="GHX1321" s="2"/>
      <c r="GHY1321" s="2"/>
      <c r="GHZ1321" s="2"/>
      <c r="GIA1321" s="2"/>
      <c r="GIB1321" s="2"/>
      <c r="GIC1321" s="2"/>
      <c r="GID1321" s="2"/>
      <c r="GIE1321" s="2"/>
      <c r="GIF1321" s="2"/>
      <c r="GIG1321" s="2"/>
      <c r="GIH1321" s="2"/>
      <c r="GII1321" s="2"/>
      <c r="GIJ1321" s="2"/>
      <c r="GIK1321" s="2"/>
      <c r="GIL1321" s="2"/>
      <c r="GIM1321" s="2"/>
      <c r="GIN1321" s="2"/>
      <c r="GIO1321" s="2"/>
      <c r="GIP1321" s="2"/>
      <c r="GIQ1321" s="2"/>
      <c r="GIR1321" s="2"/>
      <c r="GIS1321" s="2"/>
      <c r="GIT1321" s="2"/>
      <c r="GIU1321" s="2"/>
      <c r="GIV1321" s="2"/>
      <c r="GIW1321" s="2"/>
      <c r="GIX1321" s="2"/>
      <c r="GIY1321" s="2"/>
      <c r="GIZ1321" s="2"/>
      <c r="GJA1321" s="2"/>
      <c r="GJB1321" s="2"/>
      <c r="GJC1321" s="2"/>
      <c r="GJD1321" s="2"/>
      <c r="GJE1321" s="2"/>
      <c r="GJF1321" s="2"/>
      <c r="GJG1321" s="2"/>
      <c r="GJH1321" s="2"/>
      <c r="GJI1321" s="2"/>
      <c r="GJJ1321" s="2"/>
      <c r="GJK1321" s="2"/>
      <c r="GJL1321" s="2"/>
      <c r="GJM1321" s="2"/>
      <c r="GJN1321" s="2"/>
      <c r="GJO1321" s="2"/>
      <c r="GJP1321" s="2"/>
      <c r="GJQ1321" s="2"/>
      <c r="GJR1321" s="2"/>
      <c r="GJS1321" s="2"/>
      <c r="GJT1321" s="2"/>
      <c r="GJU1321" s="2"/>
      <c r="GJV1321" s="2"/>
      <c r="GJW1321" s="2"/>
      <c r="GJX1321" s="2"/>
      <c r="GJY1321" s="2"/>
      <c r="GJZ1321" s="2"/>
      <c r="GKA1321" s="2"/>
      <c r="GKB1321" s="2"/>
      <c r="GKC1321" s="2"/>
      <c r="GKD1321" s="2"/>
      <c r="GKE1321" s="2"/>
      <c r="GKF1321" s="2"/>
      <c r="GKG1321" s="2"/>
      <c r="GKH1321" s="2"/>
      <c r="GKI1321" s="2"/>
      <c r="GKJ1321" s="2"/>
      <c r="GKK1321" s="2"/>
      <c r="GKL1321" s="2"/>
      <c r="GKM1321" s="2"/>
      <c r="GKN1321" s="2"/>
      <c r="GKO1321" s="2"/>
      <c r="GKP1321" s="2"/>
      <c r="GKQ1321" s="2"/>
      <c r="GKR1321" s="2"/>
      <c r="GKS1321" s="2"/>
      <c r="GKT1321" s="2"/>
      <c r="GKU1321" s="2"/>
      <c r="GKV1321" s="2"/>
      <c r="GKW1321" s="2"/>
      <c r="GKX1321" s="2"/>
      <c r="GKY1321" s="2"/>
      <c r="GKZ1321" s="2"/>
      <c r="GLA1321" s="2"/>
      <c r="GLB1321" s="2"/>
      <c r="GLC1321" s="2"/>
      <c r="GLD1321" s="2"/>
      <c r="GLE1321" s="2"/>
      <c r="GLF1321" s="2"/>
      <c r="GLG1321" s="2"/>
      <c r="GLH1321" s="2"/>
      <c r="GLI1321" s="2"/>
      <c r="GLJ1321" s="2"/>
      <c r="GLK1321" s="2"/>
      <c r="GLL1321" s="2"/>
      <c r="GLM1321" s="2"/>
      <c r="GLN1321" s="2"/>
      <c r="GLO1321" s="2"/>
      <c r="GLP1321" s="2"/>
      <c r="GLQ1321" s="2"/>
      <c r="GLR1321" s="2"/>
      <c r="GLS1321" s="2"/>
      <c r="GLT1321" s="2"/>
      <c r="GLU1321" s="2"/>
      <c r="GLV1321" s="2"/>
      <c r="GLW1321" s="2"/>
      <c r="GLX1321" s="2"/>
      <c r="GLY1321" s="2"/>
      <c r="GLZ1321" s="2"/>
      <c r="GMA1321" s="2"/>
      <c r="GMB1321" s="2"/>
      <c r="GMC1321" s="2"/>
      <c r="GMD1321" s="2"/>
      <c r="GME1321" s="2"/>
      <c r="GMF1321" s="2"/>
      <c r="GMG1321" s="2"/>
      <c r="GMH1321" s="2"/>
      <c r="GMI1321" s="2"/>
      <c r="GMJ1321" s="2"/>
      <c r="GMK1321" s="2"/>
      <c r="GML1321" s="2"/>
      <c r="GMM1321" s="2"/>
      <c r="GMN1321" s="2"/>
      <c r="GMO1321" s="2"/>
      <c r="GMP1321" s="2"/>
      <c r="GMQ1321" s="2"/>
      <c r="GMR1321" s="2"/>
      <c r="GMS1321" s="2"/>
      <c r="GMT1321" s="2"/>
      <c r="GMU1321" s="2"/>
      <c r="GMV1321" s="2"/>
      <c r="GMW1321" s="2"/>
      <c r="GMX1321" s="2"/>
      <c r="GMY1321" s="2"/>
      <c r="GMZ1321" s="2"/>
      <c r="GNA1321" s="2"/>
      <c r="GNB1321" s="2"/>
      <c r="GNC1321" s="2"/>
      <c r="GND1321" s="2"/>
      <c r="GNE1321" s="2"/>
      <c r="GNF1321" s="2"/>
      <c r="GNG1321" s="2"/>
      <c r="GNH1321" s="2"/>
      <c r="GNI1321" s="2"/>
      <c r="GNJ1321" s="2"/>
      <c r="GNK1321" s="2"/>
      <c r="GNL1321" s="2"/>
      <c r="GNM1321" s="2"/>
      <c r="GNN1321" s="2"/>
      <c r="GNO1321" s="2"/>
      <c r="GNP1321" s="2"/>
      <c r="GNQ1321" s="2"/>
      <c r="GNR1321" s="2"/>
      <c r="GNS1321" s="2"/>
      <c r="GNT1321" s="2"/>
      <c r="GNU1321" s="2"/>
      <c r="GNV1321" s="2"/>
      <c r="GNW1321" s="2"/>
      <c r="GNX1321" s="2"/>
      <c r="GNY1321" s="2"/>
      <c r="GNZ1321" s="2"/>
      <c r="GOA1321" s="2"/>
      <c r="GOB1321" s="2"/>
      <c r="GOC1321" s="2"/>
      <c r="GOD1321" s="2"/>
      <c r="GOE1321" s="2"/>
      <c r="GOF1321" s="2"/>
      <c r="GOG1321" s="2"/>
      <c r="GOH1321" s="2"/>
      <c r="GOI1321" s="2"/>
      <c r="GOJ1321" s="2"/>
      <c r="GOK1321" s="2"/>
      <c r="GOL1321" s="2"/>
      <c r="GOM1321" s="2"/>
      <c r="GON1321" s="2"/>
      <c r="GOO1321" s="2"/>
      <c r="GOP1321" s="2"/>
      <c r="GOQ1321" s="2"/>
      <c r="GOR1321" s="2"/>
      <c r="GOS1321" s="2"/>
      <c r="GOT1321" s="2"/>
      <c r="GOU1321" s="2"/>
      <c r="GOV1321" s="2"/>
      <c r="GOW1321" s="2"/>
      <c r="GOX1321" s="2"/>
      <c r="GOY1321" s="2"/>
      <c r="GOZ1321" s="2"/>
      <c r="GPA1321" s="2"/>
      <c r="GPB1321" s="2"/>
      <c r="GPC1321" s="2"/>
      <c r="GPD1321" s="2"/>
      <c r="GPE1321" s="2"/>
      <c r="GPF1321" s="2"/>
      <c r="GPG1321" s="2"/>
      <c r="GPH1321" s="2"/>
      <c r="GPI1321" s="2"/>
      <c r="GPJ1321" s="2"/>
      <c r="GPK1321" s="2"/>
      <c r="GPL1321" s="2"/>
      <c r="GPM1321" s="2"/>
      <c r="GPN1321" s="2"/>
      <c r="GPO1321" s="2"/>
      <c r="GPP1321" s="2"/>
      <c r="GPQ1321" s="2"/>
      <c r="GPR1321" s="2"/>
      <c r="GPS1321" s="2"/>
      <c r="GPT1321" s="2"/>
      <c r="GPU1321" s="2"/>
      <c r="GPV1321" s="2"/>
      <c r="GPW1321" s="2"/>
      <c r="GPX1321" s="2"/>
      <c r="GPY1321" s="2"/>
      <c r="GPZ1321" s="2"/>
      <c r="GQA1321" s="2"/>
      <c r="GQB1321" s="2"/>
      <c r="GQC1321" s="2"/>
      <c r="GQD1321" s="2"/>
      <c r="GQE1321" s="2"/>
      <c r="GQF1321" s="2"/>
      <c r="GQG1321" s="2"/>
      <c r="GQH1321" s="2"/>
      <c r="GQI1321" s="2"/>
      <c r="GQJ1321" s="2"/>
      <c r="GQK1321" s="2"/>
      <c r="GQL1321" s="2"/>
      <c r="GQM1321" s="2"/>
      <c r="GQN1321" s="2"/>
      <c r="GQO1321" s="2"/>
      <c r="GQP1321" s="2"/>
      <c r="GQQ1321" s="2"/>
      <c r="GQR1321" s="2"/>
      <c r="GQS1321" s="2"/>
      <c r="GQT1321" s="2"/>
      <c r="GQU1321" s="2"/>
      <c r="GQV1321" s="2"/>
      <c r="GQW1321" s="2"/>
      <c r="GQX1321" s="2"/>
      <c r="GQY1321" s="2"/>
      <c r="GQZ1321" s="2"/>
      <c r="GRA1321" s="2"/>
      <c r="GRB1321" s="2"/>
      <c r="GRC1321" s="2"/>
      <c r="GRD1321" s="2"/>
      <c r="GRE1321" s="2"/>
      <c r="GRF1321" s="2"/>
      <c r="GRG1321" s="2"/>
      <c r="GRH1321" s="2"/>
      <c r="GRI1321" s="2"/>
      <c r="GRJ1321" s="2"/>
      <c r="GRK1321" s="2"/>
      <c r="GRL1321" s="2"/>
      <c r="GRM1321" s="2"/>
      <c r="GRN1321" s="2"/>
      <c r="GRO1321" s="2"/>
      <c r="GRP1321" s="2"/>
      <c r="GRQ1321" s="2"/>
      <c r="GRR1321" s="2"/>
      <c r="GRS1321" s="2"/>
      <c r="GRT1321" s="2"/>
      <c r="GRU1321" s="2"/>
      <c r="GRV1321" s="2"/>
      <c r="GRW1321" s="2"/>
      <c r="GRX1321" s="2"/>
      <c r="GRY1321" s="2"/>
      <c r="GRZ1321" s="2"/>
      <c r="GSA1321" s="2"/>
      <c r="GSB1321" s="2"/>
      <c r="GSC1321" s="2"/>
      <c r="GSD1321" s="2"/>
      <c r="GSE1321" s="2"/>
      <c r="GSF1321" s="2"/>
      <c r="GSG1321" s="2"/>
      <c r="GSH1321" s="2"/>
      <c r="GSI1321" s="2"/>
      <c r="GSJ1321" s="2"/>
      <c r="GSK1321" s="2"/>
      <c r="GSL1321" s="2"/>
      <c r="GSM1321" s="2"/>
      <c r="GSN1321" s="2"/>
      <c r="GSO1321" s="2"/>
      <c r="GSP1321" s="2"/>
      <c r="GSQ1321" s="2"/>
      <c r="GSR1321" s="2"/>
      <c r="GSS1321" s="2"/>
      <c r="GST1321" s="2"/>
      <c r="GSU1321" s="2"/>
      <c r="GSV1321" s="2"/>
      <c r="GSW1321" s="2"/>
      <c r="GSX1321" s="2"/>
      <c r="GSY1321" s="2"/>
      <c r="GSZ1321" s="2"/>
      <c r="GTA1321" s="2"/>
      <c r="GTB1321" s="2"/>
      <c r="GTC1321" s="2"/>
      <c r="GTD1321" s="2"/>
      <c r="GTE1321" s="2"/>
      <c r="GTF1321" s="2"/>
      <c r="GTG1321" s="2"/>
      <c r="GTH1321" s="2"/>
      <c r="GTI1321" s="2"/>
      <c r="GTJ1321" s="2"/>
      <c r="GTK1321" s="2"/>
      <c r="GTL1321" s="2"/>
      <c r="GTM1321" s="2"/>
      <c r="GTN1321" s="2"/>
      <c r="GTO1321" s="2"/>
      <c r="GTP1321" s="2"/>
      <c r="GTQ1321" s="2"/>
      <c r="GTR1321" s="2"/>
      <c r="GTS1321" s="2"/>
      <c r="GTT1321" s="2"/>
      <c r="GTU1321" s="2"/>
      <c r="GTV1321" s="2"/>
      <c r="GTW1321" s="2"/>
      <c r="GTX1321" s="2"/>
      <c r="GTY1321" s="2"/>
      <c r="GTZ1321" s="2"/>
      <c r="GUA1321" s="2"/>
      <c r="GUB1321" s="2"/>
      <c r="GUC1321" s="2"/>
      <c r="GUD1321" s="2"/>
      <c r="GUE1321" s="2"/>
      <c r="GUF1321" s="2"/>
      <c r="GUG1321" s="2"/>
      <c r="GUH1321" s="2"/>
      <c r="GUI1321" s="2"/>
      <c r="GUJ1321" s="2"/>
      <c r="GUK1321" s="2"/>
      <c r="GUL1321" s="2"/>
      <c r="GUM1321" s="2"/>
      <c r="GUN1321" s="2"/>
      <c r="GUO1321" s="2"/>
      <c r="GUP1321" s="2"/>
      <c r="GUQ1321" s="2"/>
      <c r="GUR1321" s="2"/>
      <c r="GUS1321" s="2"/>
      <c r="GUT1321" s="2"/>
      <c r="GUU1321" s="2"/>
      <c r="GUV1321" s="2"/>
      <c r="GUW1321" s="2"/>
      <c r="GUX1321" s="2"/>
      <c r="GUY1321" s="2"/>
      <c r="GUZ1321" s="2"/>
      <c r="GVA1321" s="2"/>
      <c r="GVB1321" s="2"/>
      <c r="GVC1321" s="2"/>
      <c r="GVD1321" s="2"/>
      <c r="GVE1321" s="2"/>
      <c r="GVF1321" s="2"/>
      <c r="GVG1321" s="2"/>
      <c r="GVH1321" s="2"/>
      <c r="GVI1321" s="2"/>
      <c r="GVJ1321" s="2"/>
      <c r="GVK1321" s="2"/>
      <c r="GVL1321" s="2"/>
      <c r="GVM1321" s="2"/>
      <c r="GVN1321" s="2"/>
      <c r="GVO1321" s="2"/>
      <c r="GVP1321" s="2"/>
      <c r="GVQ1321" s="2"/>
      <c r="GVR1321" s="2"/>
      <c r="GVS1321" s="2"/>
      <c r="GVT1321" s="2"/>
      <c r="GVU1321" s="2"/>
      <c r="GVV1321" s="2"/>
      <c r="GVW1321" s="2"/>
      <c r="GVX1321" s="2"/>
      <c r="GVY1321" s="2"/>
      <c r="GVZ1321" s="2"/>
      <c r="GWA1321" s="2"/>
      <c r="GWB1321" s="2"/>
      <c r="GWC1321" s="2"/>
      <c r="GWD1321" s="2"/>
      <c r="GWE1321" s="2"/>
      <c r="GWF1321" s="2"/>
      <c r="GWG1321" s="2"/>
      <c r="GWH1321" s="2"/>
      <c r="GWI1321" s="2"/>
      <c r="GWJ1321" s="2"/>
      <c r="GWK1321" s="2"/>
      <c r="GWL1321" s="2"/>
      <c r="GWM1321" s="2"/>
      <c r="GWN1321" s="2"/>
      <c r="GWO1321" s="2"/>
      <c r="GWP1321" s="2"/>
      <c r="GWQ1321" s="2"/>
      <c r="GWR1321" s="2"/>
      <c r="GWS1321" s="2"/>
      <c r="GWT1321" s="2"/>
      <c r="GWU1321" s="2"/>
      <c r="GWV1321" s="2"/>
      <c r="GWW1321" s="2"/>
      <c r="GWX1321" s="2"/>
      <c r="GWY1321" s="2"/>
      <c r="GWZ1321" s="2"/>
      <c r="GXA1321" s="2"/>
      <c r="GXB1321" s="2"/>
      <c r="GXC1321" s="2"/>
      <c r="GXD1321" s="2"/>
      <c r="GXE1321" s="2"/>
      <c r="GXF1321" s="2"/>
      <c r="GXG1321" s="2"/>
      <c r="GXH1321" s="2"/>
      <c r="GXI1321" s="2"/>
      <c r="GXJ1321" s="2"/>
      <c r="GXK1321" s="2"/>
      <c r="GXL1321" s="2"/>
      <c r="GXM1321" s="2"/>
      <c r="GXN1321" s="2"/>
      <c r="GXO1321" s="2"/>
      <c r="GXP1321" s="2"/>
      <c r="GXQ1321" s="2"/>
      <c r="GXR1321" s="2"/>
      <c r="GXS1321" s="2"/>
      <c r="GXT1321" s="2"/>
      <c r="GXU1321" s="2"/>
      <c r="GXV1321" s="2"/>
      <c r="GXW1321" s="2"/>
      <c r="GXX1321" s="2"/>
      <c r="GXY1321" s="2"/>
      <c r="GXZ1321" s="2"/>
      <c r="GYA1321" s="2"/>
      <c r="GYB1321" s="2"/>
      <c r="GYC1321" s="2"/>
      <c r="GYD1321" s="2"/>
      <c r="GYE1321" s="2"/>
      <c r="GYF1321" s="2"/>
      <c r="GYG1321" s="2"/>
      <c r="GYH1321" s="2"/>
      <c r="GYI1321" s="2"/>
      <c r="GYJ1321" s="2"/>
      <c r="GYK1321" s="2"/>
      <c r="GYL1321" s="2"/>
      <c r="GYM1321" s="2"/>
      <c r="GYN1321" s="2"/>
      <c r="GYO1321" s="2"/>
      <c r="GYP1321" s="2"/>
      <c r="GYQ1321" s="2"/>
      <c r="GYR1321" s="2"/>
      <c r="GYS1321" s="2"/>
      <c r="GYT1321" s="2"/>
      <c r="GYU1321" s="2"/>
      <c r="GYV1321" s="2"/>
      <c r="GYW1321" s="2"/>
      <c r="GYX1321" s="2"/>
      <c r="GYY1321" s="2"/>
      <c r="GYZ1321" s="2"/>
      <c r="GZA1321" s="2"/>
      <c r="GZB1321" s="2"/>
      <c r="GZC1321" s="2"/>
      <c r="GZD1321" s="2"/>
      <c r="GZE1321" s="2"/>
      <c r="GZF1321" s="2"/>
      <c r="GZG1321" s="2"/>
      <c r="GZH1321" s="2"/>
      <c r="GZI1321" s="2"/>
      <c r="GZJ1321" s="2"/>
      <c r="GZK1321" s="2"/>
      <c r="GZL1321" s="2"/>
      <c r="GZM1321" s="2"/>
      <c r="GZN1321" s="2"/>
      <c r="GZO1321" s="2"/>
      <c r="GZP1321" s="2"/>
      <c r="GZQ1321" s="2"/>
      <c r="GZR1321" s="2"/>
      <c r="GZS1321" s="2"/>
      <c r="GZT1321" s="2"/>
      <c r="GZU1321" s="2"/>
      <c r="GZV1321" s="2"/>
      <c r="GZW1321" s="2"/>
      <c r="GZX1321" s="2"/>
      <c r="GZY1321" s="2"/>
      <c r="GZZ1321" s="2"/>
      <c r="HAA1321" s="2"/>
      <c r="HAB1321" s="2"/>
      <c r="HAC1321" s="2"/>
      <c r="HAD1321" s="2"/>
      <c r="HAE1321" s="2"/>
      <c r="HAF1321" s="2"/>
      <c r="HAG1321" s="2"/>
      <c r="HAH1321" s="2"/>
      <c r="HAI1321" s="2"/>
      <c r="HAJ1321" s="2"/>
      <c r="HAK1321" s="2"/>
      <c r="HAL1321" s="2"/>
      <c r="HAM1321" s="2"/>
      <c r="HAN1321" s="2"/>
      <c r="HAO1321" s="2"/>
      <c r="HAP1321" s="2"/>
      <c r="HAQ1321" s="2"/>
      <c r="HAR1321" s="2"/>
      <c r="HAS1321" s="2"/>
      <c r="HAT1321" s="2"/>
      <c r="HAU1321" s="2"/>
      <c r="HAV1321" s="2"/>
      <c r="HAW1321" s="2"/>
      <c r="HAX1321" s="2"/>
      <c r="HAY1321" s="2"/>
      <c r="HAZ1321" s="2"/>
      <c r="HBA1321" s="2"/>
      <c r="HBB1321" s="2"/>
      <c r="HBC1321" s="2"/>
      <c r="HBD1321" s="2"/>
      <c r="HBE1321" s="2"/>
      <c r="HBF1321" s="2"/>
      <c r="HBG1321" s="2"/>
      <c r="HBH1321" s="2"/>
      <c r="HBI1321" s="2"/>
      <c r="HBJ1321" s="2"/>
      <c r="HBK1321" s="2"/>
      <c r="HBL1321" s="2"/>
      <c r="HBM1321" s="2"/>
      <c r="HBN1321" s="2"/>
      <c r="HBO1321" s="2"/>
      <c r="HBP1321" s="2"/>
      <c r="HBQ1321" s="2"/>
      <c r="HBR1321" s="2"/>
      <c r="HBS1321" s="2"/>
      <c r="HBT1321" s="2"/>
      <c r="HBU1321" s="2"/>
      <c r="HBV1321" s="2"/>
      <c r="HBW1321" s="2"/>
      <c r="HBX1321" s="2"/>
      <c r="HBY1321" s="2"/>
      <c r="HBZ1321" s="2"/>
      <c r="HCA1321" s="2"/>
      <c r="HCB1321" s="2"/>
      <c r="HCC1321" s="2"/>
      <c r="HCD1321" s="2"/>
      <c r="HCE1321" s="2"/>
      <c r="HCF1321" s="2"/>
      <c r="HCG1321" s="2"/>
      <c r="HCH1321" s="2"/>
      <c r="HCI1321" s="2"/>
      <c r="HCJ1321" s="2"/>
      <c r="HCK1321" s="2"/>
      <c r="HCL1321" s="2"/>
      <c r="HCM1321" s="2"/>
      <c r="HCN1321" s="2"/>
      <c r="HCO1321" s="2"/>
      <c r="HCP1321" s="2"/>
      <c r="HCQ1321" s="2"/>
      <c r="HCR1321" s="2"/>
      <c r="HCS1321" s="2"/>
      <c r="HCT1321" s="2"/>
      <c r="HCU1321" s="2"/>
      <c r="HCV1321" s="2"/>
      <c r="HCW1321" s="2"/>
      <c r="HCX1321" s="2"/>
      <c r="HCY1321" s="2"/>
      <c r="HCZ1321" s="2"/>
      <c r="HDA1321" s="2"/>
      <c r="HDB1321" s="2"/>
      <c r="HDC1321" s="2"/>
      <c r="HDD1321" s="2"/>
      <c r="HDE1321" s="2"/>
      <c r="HDF1321" s="2"/>
      <c r="HDG1321" s="2"/>
      <c r="HDH1321" s="2"/>
      <c r="HDI1321" s="2"/>
      <c r="HDJ1321" s="2"/>
      <c r="HDK1321" s="2"/>
      <c r="HDL1321" s="2"/>
      <c r="HDM1321" s="2"/>
      <c r="HDN1321" s="2"/>
      <c r="HDO1321" s="2"/>
      <c r="HDP1321" s="2"/>
      <c r="HDQ1321" s="2"/>
      <c r="HDR1321" s="2"/>
      <c r="HDS1321" s="2"/>
      <c r="HDT1321" s="2"/>
      <c r="HDU1321" s="2"/>
      <c r="HDV1321" s="2"/>
      <c r="HDW1321" s="2"/>
      <c r="HDX1321" s="2"/>
      <c r="HDY1321" s="2"/>
      <c r="HDZ1321" s="2"/>
      <c r="HEA1321" s="2"/>
      <c r="HEB1321" s="2"/>
      <c r="HEC1321" s="2"/>
      <c r="HED1321" s="2"/>
      <c r="HEE1321" s="2"/>
      <c r="HEF1321" s="2"/>
      <c r="HEG1321" s="2"/>
      <c r="HEH1321" s="2"/>
      <c r="HEI1321" s="2"/>
      <c r="HEJ1321" s="2"/>
      <c r="HEK1321" s="2"/>
      <c r="HEL1321" s="2"/>
      <c r="HEM1321" s="2"/>
      <c r="HEN1321" s="2"/>
      <c r="HEO1321" s="2"/>
      <c r="HEP1321" s="2"/>
      <c r="HEQ1321" s="2"/>
      <c r="HER1321" s="2"/>
      <c r="HES1321" s="2"/>
      <c r="HET1321" s="2"/>
      <c r="HEU1321" s="2"/>
      <c r="HEV1321" s="2"/>
      <c r="HEW1321" s="2"/>
      <c r="HEX1321" s="2"/>
      <c r="HEY1321" s="2"/>
      <c r="HEZ1321" s="2"/>
      <c r="HFA1321" s="2"/>
      <c r="HFB1321" s="2"/>
      <c r="HFC1321" s="2"/>
      <c r="HFD1321" s="2"/>
      <c r="HFE1321" s="2"/>
      <c r="HFF1321" s="2"/>
      <c r="HFG1321" s="2"/>
      <c r="HFH1321" s="2"/>
      <c r="HFI1321" s="2"/>
      <c r="HFJ1321" s="2"/>
      <c r="HFK1321" s="2"/>
      <c r="HFL1321" s="2"/>
      <c r="HFM1321" s="2"/>
      <c r="HFN1321" s="2"/>
      <c r="HFO1321" s="2"/>
      <c r="HFP1321" s="2"/>
      <c r="HFQ1321" s="2"/>
      <c r="HFR1321" s="2"/>
      <c r="HFS1321" s="2"/>
      <c r="HFT1321" s="2"/>
      <c r="HFU1321" s="2"/>
      <c r="HFV1321" s="2"/>
      <c r="HFW1321" s="2"/>
      <c r="HFX1321" s="2"/>
      <c r="HFY1321" s="2"/>
      <c r="HFZ1321" s="2"/>
      <c r="HGA1321" s="2"/>
      <c r="HGB1321" s="2"/>
      <c r="HGC1321" s="2"/>
      <c r="HGD1321" s="2"/>
      <c r="HGE1321" s="2"/>
      <c r="HGF1321" s="2"/>
      <c r="HGG1321" s="2"/>
      <c r="HGH1321" s="2"/>
      <c r="HGI1321" s="2"/>
      <c r="HGJ1321" s="2"/>
      <c r="HGK1321" s="2"/>
      <c r="HGL1321" s="2"/>
      <c r="HGM1321" s="2"/>
      <c r="HGN1321" s="2"/>
      <c r="HGO1321" s="2"/>
      <c r="HGP1321" s="2"/>
      <c r="HGQ1321" s="2"/>
      <c r="HGR1321" s="2"/>
      <c r="HGS1321" s="2"/>
      <c r="HGT1321" s="2"/>
      <c r="HGU1321" s="2"/>
      <c r="HGV1321" s="2"/>
      <c r="HGW1321" s="2"/>
      <c r="HGX1321" s="2"/>
      <c r="HGY1321" s="2"/>
      <c r="HGZ1321" s="2"/>
      <c r="HHA1321" s="2"/>
      <c r="HHB1321" s="2"/>
      <c r="HHC1321" s="2"/>
      <c r="HHD1321" s="2"/>
      <c r="HHE1321" s="2"/>
      <c r="HHF1321" s="2"/>
      <c r="HHG1321" s="2"/>
      <c r="HHH1321" s="2"/>
      <c r="HHI1321" s="2"/>
      <c r="HHJ1321" s="2"/>
      <c r="HHK1321" s="2"/>
      <c r="HHL1321" s="2"/>
      <c r="HHM1321" s="2"/>
      <c r="HHN1321" s="2"/>
      <c r="HHO1321" s="2"/>
      <c r="HHP1321" s="2"/>
      <c r="HHQ1321" s="2"/>
      <c r="HHR1321" s="2"/>
      <c r="HHS1321" s="2"/>
      <c r="HHT1321" s="2"/>
      <c r="HHU1321" s="2"/>
      <c r="HHV1321" s="2"/>
      <c r="HHW1321" s="2"/>
      <c r="HHX1321" s="2"/>
      <c r="HHY1321" s="2"/>
      <c r="HHZ1321" s="2"/>
      <c r="HIA1321" s="2"/>
      <c r="HIB1321" s="2"/>
      <c r="HIC1321" s="2"/>
      <c r="HID1321" s="2"/>
      <c r="HIE1321" s="2"/>
      <c r="HIF1321" s="2"/>
      <c r="HIG1321" s="2"/>
      <c r="HIH1321" s="2"/>
      <c r="HII1321" s="2"/>
      <c r="HIJ1321" s="2"/>
      <c r="HIK1321" s="2"/>
      <c r="HIL1321" s="2"/>
      <c r="HIM1321" s="2"/>
      <c r="HIN1321" s="2"/>
      <c r="HIO1321" s="2"/>
      <c r="HIP1321" s="2"/>
      <c r="HIQ1321" s="2"/>
      <c r="HIR1321" s="2"/>
      <c r="HIS1321" s="2"/>
      <c r="HIT1321" s="2"/>
      <c r="HIU1321" s="2"/>
      <c r="HIV1321" s="2"/>
      <c r="HIW1321" s="2"/>
      <c r="HIX1321" s="2"/>
      <c r="HIY1321" s="2"/>
      <c r="HIZ1321" s="2"/>
      <c r="HJA1321" s="2"/>
      <c r="HJB1321" s="2"/>
      <c r="HJC1321" s="2"/>
      <c r="HJD1321" s="2"/>
      <c r="HJE1321" s="2"/>
      <c r="HJF1321" s="2"/>
      <c r="HJG1321" s="2"/>
      <c r="HJH1321" s="2"/>
      <c r="HJI1321" s="2"/>
      <c r="HJJ1321" s="2"/>
      <c r="HJK1321" s="2"/>
      <c r="HJL1321" s="2"/>
      <c r="HJM1321" s="2"/>
      <c r="HJN1321" s="2"/>
      <c r="HJO1321" s="2"/>
      <c r="HJP1321" s="2"/>
      <c r="HJQ1321" s="2"/>
      <c r="HJR1321" s="2"/>
      <c r="HJS1321" s="2"/>
      <c r="HJT1321" s="2"/>
      <c r="HJU1321" s="2"/>
      <c r="HJV1321" s="2"/>
      <c r="HJW1321" s="2"/>
      <c r="HJX1321" s="2"/>
      <c r="HJY1321" s="2"/>
      <c r="HJZ1321" s="2"/>
      <c r="HKA1321" s="2"/>
      <c r="HKB1321" s="2"/>
      <c r="HKC1321" s="2"/>
      <c r="HKD1321" s="2"/>
      <c r="HKE1321" s="2"/>
      <c r="HKF1321" s="2"/>
      <c r="HKG1321" s="2"/>
      <c r="HKH1321" s="2"/>
      <c r="HKI1321" s="2"/>
      <c r="HKJ1321" s="2"/>
      <c r="HKK1321" s="2"/>
      <c r="HKL1321" s="2"/>
      <c r="HKM1321" s="2"/>
      <c r="HKN1321" s="2"/>
      <c r="HKO1321" s="2"/>
      <c r="HKP1321" s="2"/>
      <c r="HKQ1321" s="2"/>
      <c r="HKR1321" s="2"/>
      <c r="HKS1321" s="2"/>
      <c r="HKT1321" s="2"/>
      <c r="HKU1321" s="2"/>
      <c r="HKV1321" s="2"/>
      <c r="HKW1321" s="2"/>
      <c r="HKX1321" s="2"/>
      <c r="HKY1321" s="2"/>
      <c r="HKZ1321" s="2"/>
      <c r="HLA1321" s="2"/>
      <c r="HLB1321" s="2"/>
      <c r="HLC1321" s="2"/>
      <c r="HLD1321" s="2"/>
      <c r="HLE1321" s="2"/>
      <c r="HLF1321" s="2"/>
      <c r="HLG1321" s="2"/>
      <c r="HLH1321" s="2"/>
      <c r="HLI1321" s="2"/>
      <c r="HLJ1321" s="2"/>
      <c r="HLK1321" s="2"/>
      <c r="HLL1321" s="2"/>
      <c r="HLM1321" s="2"/>
      <c r="HLN1321" s="2"/>
      <c r="HLO1321" s="2"/>
      <c r="HLP1321" s="2"/>
      <c r="HLQ1321" s="2"/>
      <c r="HLR1321" s="2"/>
      <c r="HLS1321" s="2"/>
      <c r="HLT1321" s="2"/>
      <c r="HLU1321" s="2"/>
      <c r="HLV1321" s="2"/>
      <c r="HLW1321" s="2"/>
      <c r="HLX1321" s="2"/>
      <c r="HLY1321" s="2"/>
      <c r="HLZ1321" s="2"/>
      <c r="HMA1321" s="2"/>
      <c r="HMB1321" s="2"/>
      <c r="HMC1321" s="2"/>
      <c r="HMD1321" s="2"/>
      <c r="HME1321" s="2"/>
      <c r="HMF1321" s="2"/>
      <c r="HMG1321" s="2"/>
      <c r="HMH1321" s="2"/>
      <c r="HMI1321" s="2"/>
      <c r="HMJ1321" s="2"/>
      <c r="HMK1321" s="2"/>
      <c r="HML1321" s="2"/>
      <c r="HMM1321" s="2"/>
      <c r="HMN1321" s="2"/>
      <c r="HMO1321" s="2"/>
      <c r="HMP1321" s="2"/>
      <c r="HMQ1321" s="2"/>
      <c r="HMR1321" s="2"/>
      <c r="HMS1321" s="2"/>
      <c r="HMT1321" s="2"/>
      <c r="HMU1321" s="2"/>
      <c r="HMV1321" s="2"/>
      <c r="HMW1321" s="2"/>
      <c r="HMX1321" s="2"/>
      <c r="HMY1321" s="2"/>
      <c r="HMZ1321" s="2"/>
      <c r="HNA1321" s="2"/>
      <c r="HNB1321" s="2"/>
      <c r="HNC1321" s="2"/>
      <c r="HND1321" s="2"/>
      <c r="HNE1321" s="2"/>
      <c r="HNF1321" s="2"/>
      <c r="HNG1321" s="2"/>
      <c r="HNH1321" s="2"/>
      <c r="HNI1321" s="2"/>
      <c r="HNJ1321" s="2"/>
      <c r="HNK1321" s="2"/>
      <c r="HNL1321" s="2"/>
      <c r="HNM1321" s="2"/>
      <c r="HNN1321" s="2"/>
      <c r="HNO1321" s="2"/>
      <c r="HNP1321" s="2"/>
      <c r="HNQ1321" s="2"/>
      <c r="HNR1321" s="2"/>
      <c r="HNS1321" s="2"/>
      <c r="HNT1321" s="2"/>
      <c r="HNU1321" s="2"/>
      <c r="HNV1321" s="2"/>
      <c r="HNW1321" s="2"/>
      <c r="HNX1321" s="2"/>
      <c r="HNY1321" s="2"/>
      <c r="HNZ1321" s="2"/>
      <c r="HOA1321" s="2"/>
      <c r="HOB1321" s="2"/>
      <c r="HOC1321" s="2"/>
      <c r="HOD1321" s="2"/>
      <c r="HOE1321" s="2"/>
      <c r="HOF1321" s="2"/>
      <c r="HOG1321" s="2"/>
      <c r="HOH1321" s="2"/>
      <c r="HOI1321" s="2"/>
      <c r="HOJ1321" s="2"/>
      <c r="HOK1321" s="2"/>
      <c r="HOL1321" s="2"/>
      <c r="HOM1321" s="2"/>
      <c r="HON1321" s="2"/>
      <c r="HOO1321" s="2"/>
      <c r="HOP1321" s="2"/>
      <c r="HOQ1321" s="2"/>
      <c r="HOR1321" s="2"/>
      <c r="HOS1321" s="2"/>
      <c r="HOT1321" s="2"/>
      <c r="HOU1321" s="2"/>
      <c r="HOV1321" s="2"/>
      <c r="HOW1321" s="2"/>
      <c r="HOX1321" s="2"/>
      <c r="HOY1321" s="2"/>
      <c r="HOZ1321" s="2"/>
      <c r="HPA1321" s="2"/>
      <c r="HPB1321" s="2"/>
      <c r="HPC1321" s="2"/>
      <c r="HPD1321" s="2"/>
      <c r="HPE1321" s="2"/>
      <c r="HPF1321" s="2"/>
      <c r="HPG1321" s="2"/>
      <c r="HPH1321" s="2"/>
      <c r="HPI1321" s="2"/>
      <c r="HPJ1321" s="2"/>
      <c r="HPK1321" s="2"/>
      <c r="HPL1321" s="2"/>
      <c r="HPM1321" s="2"/>
      <c r="HPN1321" s="2"/>
      <c r="HPO1321" s="2"/>
      <c r="HPP1321" s="2"/>
      <c r="HPQ1321" s="2"/>
      <c r="HPR1321" s="2"/>
      <c r="HPS1321" s="2"/>
      <c r="HPT1321" s="2"/>
      <c r="HPU1321" s="2"/>
      <c r="HPV1321" s="2"/>
      <c r="HPW1321" s="2"/>
      <c r="HPX1321" s="2"/>
      <c r="HPY1321" s="2"/>
      <c r="HPZ1321" s="2"/>
      <c r="HQA1321" s="2"/>
      <c r="HQB1321" s="2"/>
      <c r="HQC1321" s="2"/>
      <c r="HQD1321" s="2"/>
      <c r="HQE1321" s="2"/>
      <c r="HQF1321" s="2"/>
      <c r="HQG1321" s="2"/>
      <c r="HQH1321" s="2"/>
      <c r="HQI1321" s="2"/>
      <c r="HQJ1321" s="2"/>
      <c r="HQK1321" s="2"/>
      <c r="HQL1321" s="2"/>
      <c r="HQM1321" s="2"/>
      <c r="HQN1321" s="2"/>
      <c r="HQO1321" s="2"/>
      <c r="HQP1321" s="2"/>
      <c r="HQQ1321" s="2"/>
      <c r="HQR1321" s="2"/>
      <c r="HQS1321" s="2"/>
      <c r="HQT1321" s="2"/>
      <c r="HQU1321" s="2"/>
      <c r="HQV1321" s="2"/>
      <c r="HQW1321" s="2"/>
      <c r="HQX1321" s="2"/>
      <c r="HQY1321" s="2"/>
      <c r="HQZ1321" s="2"/>
      <c r="HRA1321" s="2"/>
      <c r="HRB1321" s="2"/>
      <c r="HRC1321" s="2"/>
      <c r="HRD1321" s="2"/>
      <c r="HRE1321" s="2"/>
      <c r="HRF1321" s="2"/>
      <c r="HRG1321" s="2"/>
      <c r="HRH1321" s="2"/>
      <c r="HRI1321" s="2"/>
      <c r="HRJ1321" s="2"/>
      <c r="HRK1321" s="2"/>
      <c r="HRL1321" s="2"/>
      <c r="HRM1321" s="2"/>
      <c r="HRN1321" s="2"/>
      <c r="HRO1321" s="2"/>
      <c r="HRP1321" s="2"/>
      <c r="HRQ1321" s="2"/>
      <c r="HRR1321" s="2"/>
      <c r="HRS1321" s="2"/>
      <c r="HRT1321" s="2"/>
      <c r="HRU1321" s="2"/>
      <c r="HRV1321" s="2"/>
      <c r="HRW1321" s="2"/>
      <c r="HRX1321" s="2"/>
      <c r="HRY1321" s="2"/>
      <c r="HRZ1321" s="2"/>
      <c r="HSA1321" s="2"/>
      <c r="HSB1321" s="2"/>
      <c r="HSC1321" s="2"/>
      <c r="HSD1321" s="2"/>
      <c r="HSE1321" s="2"/>
      <c r="HSF1321" s="2"/>
      <c r="HSG1321" s="2"/>
      <c r="HSH1321" s="2"/>
      <c r="HSI1321" s="2"/>
      <c r="HSJ1321" s="2"/>
      <c r="HSK1321" s="2"/>
      <c r="HSL1321" s="2"/>
      <c r="HSM1321" s="2"/>
      <c r="HSN1321" s="2"/>
      <c r="HSO1321" s="2"/>
      <c r="HSP1321" s="2"/>
      <c r="HSQ1321" s="2"/>
      <c r="HSR1321" s="2"/>
      <c r="HSS1321" s="2"/>
      <c r="HST1321" s="2"/>
      <c r="HSU1321" s="2"/>
      <c r="HSV1321" s="2"/>
      <c r="HSW1321" s="2"/>
      <c r="HSX1321" s="2"/>
      <c r="HSY1321" s="2"/>
      <c r="HSZ1321" s="2"/>
      <c r="HTA1321" s="2"/>
      <c r="HTB1321" s="2"/>
      <c r="HTC1321" s="2"/>
      <c r="HTD1321" s="2"/>
      <c r="HTE1321" s="2"/>
      <c r="HTF1321" s="2"/>
      <c r="HTG1321" s="2"/>
      <c r="HTH1321" s="2"/>
      <c r="HTI1321" s="2"/>
      <c r="HTJ1321" s="2"/>
      <c r="HTK1321" s="2"/>
      <c r="HTL1321" s="2"/>
      <c r="HTM1321" s="2"/>
      <c r="HTN1321" s="2"/>
      <c r="HTO1321" s="2"/>
      <c r="HTP1321" s="2"/>
      <c r="HTQ1321" s="2"/>
      <c r="HTR1321" s="2"/>
      <c r="HTS1321" s="2"/>
      <c r="HTT1321" s="2"/>
      <c r="HTU1321" s="2"/>
      <c r="HTV1321" s="2"/>
      <c r="HTW1321" s="2"/>
      <c r="HTX1321" s="2"/>
      <c r="HTY1321" s="2"/>
      <c r="HTZ1321" s="2"/>
      <c r="HUA1321" s="2"/>
      <c r="HUB1321" s="2"/>
      <c r="HUC1321" s="2"/>
      <c r="HUD1321" s="2"/>
      <c r="HUE1321" s="2"/>
      <c r="HUF1321" s="2"/>
      <c r="HUG1321" s="2"/>
      <c r="HUH1321" s="2"/>
      <c r="HUI1321" s="2"/>
      <c r="HUJ1321" s="2"/>
      <c r="HUK1321" s="2"/>
      <c r="HUL1321" s="2"/>
      <c r="HUM1321" s="2"/>
      <c r="HUN1321" s="2"/>
      <c r="HUO1321" s="2"/>
      <c r="HUP1321" s="2"/>
      <c r="HUQ1321" s="2"/>
      <c r="HUR1321" s="2"/>
      <c r="HUS1321" s="2"/>
      <c r="HUT1321" s="2"/>
      <c r="HUU1321" s="2"/>
      <c r="HUV1321" s="2"/>
      <c r="HUW1321" s="2"/>
      <c r="HUX1321" s="2"/>
      <c r="HUY1321" s="2"/>
      <c r="HUZ1321" s="2"/>
      <c r="HVA1321" s="2"/>
      <c r="HVB1321" s="2"/>
      <c r="HVC1321" s="2"/>
      <c r="HVD1321" s="2"/>
      <c r="HVE1321" s="2"/>
      <c r="HVF1321" s="2"/>
      <c r="HVG1321" s="2"/>
      <c r="HVH1321" s="2"/>
      <c r="HVI1321" s="2"/>
      <c r="HVJ1321" s="2"/>
      <c r="HVK1321" s="2"/>
      <c r="HVL1321" s="2"/>
      <c r="HVM1321" s="2"/>
      <c r="HVN1321" s="2"/>
      <c r="HVO1321" s="2"/>
      <c r="HVP1321" s="2"/>
      <c r="HVQ1321" s="2"/>
      <c r="HVR1321" s="2"/>
      <c r="HVS1321" s="2"/>
      <c r="HVT1321" s="2"/>
      <c r="HVU1321" s="2"/>
      <c r="HVV1321" s="2"/>
      <c r="HVW1321" s="2"/>
      <c r="HVX1321" s="2"/>
      <c r="HVY1321" s="2"/>
      <c r="HVZ1321" s="2"/>
      <c r="HWA1321" s="2"/>
      <c r="HWB1321" s="2"/>
      <c r="HWC1321" s="2"/>
      <c r="HWD1321" s="2"/>
      <c r="HWE1321" s="2"/>
      <c r="HWF1321" s="2"/>
      <c r="HWG1321" s="2"/>
      <c r="HWH1321" s="2"/>
      <c r="HWI1321" s="2"/>
      <c r="HWJ1321" s="2"/>
      <c r="HWK1321" s="2"/>
      <c r="HWL1321" s="2"/>
      <c r="HWM1321" s="2"/>
      <c r="HWN1321" s="2"/>
      <c r="HWO1321" s="2"/>
      <c r="HWP1321" s="2"/>
      <c r="HWQ1321" s="2"/>
      <c r="HWR1321" s="2"/>
      <c r="HWS1321" s="2"/>
      <c r="HWT1321" s="2"/>
      <c r="HWU1321" s="2"/>
      <c r="HWV1321" s="2"/>
      <c r="HWW1321" s="2"/>
      <c r="HWX1321" s="2"/>
      <c r="HWY1321" s="2"/>
      <c r="HWZ1321" s="2"/>
      <c r="HXA1321" s="2"/>
      <c r="HXB1321" s="2"/>
      <c r="HXC1321" s="2"/>
      <c r="HXD1321" s="2"/>
      <c r="HXE1321" s="2"/>
      <c r="HXF1321" s="2"/>
      <c r="HXG1321" s="2"/>
      <c r="HXH1321" s="2"/>
      <c r="HXI1321" s="2"/>
      <c r="HXJ1321" s="2"/>
      <c r="HXK1321" s="2"/>
      <c r="HXL1321" s="2"/>
      <c r="HXM1321" s="2"/>
      <c r="HXN1321" s="2"/>
      <c r="HXO1321" s="2"/>
      <c r="HXP1321" s="2"/>
      <c r="HXQ1321" s="2"/>
      <c r="HXR1321" s="2"/>
      <c r="HXS1321" s="2"/>
      <c r="HXT1321" s="2"/>
      <c r="HXU1321" s="2"/>
      <c r="HXV1321" s="2"/>
      <c r="HXW1321" s="2"/>
      <c r="HXX1321" s="2"/>
      <c r="HXY1321" s="2"/>
      <c r="HXZ1321" s="2"/>
      <c r="HYA1321" s="2"/>
      <c r="HYB1321" s="2"/>
      <c r="HYC1321" s="2"/>
      <c r="HYD1321" s="2"/>
      <c r="HYE1321" s="2"/>
      <c r="HYF1321" s="2"/>
      <c r="HYG1321" s="2"/>
      <c r="HYH1321" s="2"/>
      <c r="HYI1321" s="2"/>
      <c r="HYJ1321" s="2"/>
      <c r="HYK1321" s="2"/>
      <c r="HYL1321" s="2"/>
      <c r="HYM1321" s="2"/>
      <c r="HYN1321" s="2"/>
      <c r="HYO1321" s="2"/>
      <c r="HYP1321" s="2"/>
      <c r="HYQ1321" s="2"/>
      <c r="HYR1321" s="2"/>
      <c r="HYS1321" s="2"/>
      <c r="HYT1321" s="2"/>
      <c r="HYU1321" s="2"/>
      <c r="HYV1321" s="2"/>
      <c r="HYW1321" s="2"/>
      <c r="HYX1321" s="2"/>
      <c r="HYY1321" s="2"/>
      <c r="HYZ1321" s="2"/>
      <c r="HZA1321" s="2"/>
      <c r="HZB1321" s="2"/>
      <c r="HZC1321" s="2"/>
      <c r="HZD1321" s="2"/>
      <c r="HZE1321" s="2"/>
      <c r="HZF1321" s="2"/>
      <c r="HZG1321" s="2"/>
      <c r="HZH1321" s="2"/>
      <c r="HZI1321" s="2"/>
      <c r="HZJ1321" s="2"/>
      <c r="HZK1321" s="2"/>
      <c r="HZL1321" s="2"/>
      <c r="HZM1321" s="2"/>
      <c r="HZN1321" s="2"/>
      <c r="HZO1321" s="2"/>
      <c r="HZP1321" s="2"/>
      <c r="HZQ1321" s="2"/>
      <c r="HZR1321" s="2"/>
      <c r="HZS1321" s="2"/>
      <c r="HZT1321" s="2"/>
      <c r="HZU1321" s="2"/>
      <c r="HZV1321" s="2"/>
      <c r="HZW1321" s="2"/>
      <c r="HZX1321" s="2"/>
      <c r="HZY1321" s="2"/>
      <c r="HZZ1321" s="2"/>
      <c r="IAA1321" s="2"/>
      <c r="IAB1321" s="2"/>
      <c r="IAC1321" s="2"/>
      <c r="IAD1321" s="2"/>
      <c r="IAE1321" s="2"/>
      <c r="IAF1321" s="2"/>
      <c r="IAG1321" s="2"/>
      <c r="IAH1321" s="2"/>
      <c r="IAI1321" s="2"/>
      <c r="IAJ1321" s="2"/>
      <c r="IAK1321" s="2"/>
      <c r="IAL1321" s="2"/>
      <c r="IAM1321" s="2"/>
      <c r="IAN1321" s="2"/>
      <c r="IAO1321" s="2"/>
      <c r="IAP1321" s="2"/>
      <c r="IAQ1321" s="2"/>
      <c r="IAR1321" s="2"/>
      <c r="IAS1321" s="2"/>
      <c r="IAT1321" s="2"/>
      <c r="IAU1321" s="2"/>
      <c r="IAV1321" s="2"/>
      <c r="IAW1321" s="2"/>
      <c r="IAX1321" s="2"/>
      <c r="IAY1321" s="2"/>
      <c r="IAZ1321" s="2"/>
      <c r="IBA1321" s="2"/>
      <c r="IBB1321" s="2"/>
      <c r="IBC1321" s="2"/>
      <c r="IBD1321" s="2"/>
      <c r="IBE1321" s="2"/>
      <c r="IBF1321" s="2"/>
      <c r="IBG1321" s="2"/>
      <c r="IBH1321" s="2"/>
      <c r="IBI1321" s="2"/>
      <c r="IBJ1321" s="2"/>
      <c r="IBK1321" s="2"/>
      <c r="IBL1321" s="2"/>
      <c r="IBM1321" s="2"/>
      <c r="IBN1321" s="2"/>
      <c r="IBO1321" s="2"/>
      <c r="IBP1321" s="2"/>
      <c r="IBQ1321" s="2"/>
      <c r="IBR1321" s="2"/>
      <c r="IBS1321" s="2"/>
      <c r="IBT1321" s="2"/>
      <c r="IBU1321" s="2"/>
      <c r="IBV1321" s="2"/>
      <c r="IBW1321" s="2"/>
      <c r="IBX1321" s="2"/>
      <c r="IBY1321" s="2"/>
      <c r="IBZ1321" s="2"/>
      <c r="ICA1321" s="2"/>
      <c r="ICB1321" s="2"/>
      <c r="ICC1321" s="2"/>
      <c r="ICD1321" s="2"/>
      <c r="ICE1321" s="2"/>
      <c r="ICF1321" s="2"/>
      <c r="ICG1321" s="2"/>
      <c r="ICH1321" s="2"/>
      <c r="ICI1321" s="2"/>
      <c r="ICJ1321" s="2"/>
      <c r="ICK1321" s="2"/>
      <c r="ICL1321" s="2"/>
      <c r="ICM1321" s="2"/>
      <c r="ICN1321" s="2"/>
      <c r="ICO1321" s="2"/>
      <c r="ICP1321" s="2"/>
      <c r="ICQ1321" s="2"/>
      <c r="ICR1321" s="2"/>
      <c r="ICS1321" s="2"/>
      <c r="ICT1321" s="2"/>
      <c r="ICU1321" s="2"/>
      <c r="ICV1321" s="2"/>
      <c r="ICW1321" s="2"/>
      <c r="ICX1321" s="2"/>
      <c r="ICY1321" s="2"/>
      <c r="ICZ1321" s="2"/>
      <c r="IDA1321" s="2"/>
      <c r="IDB1321" s="2"/>
      <c r="IDC1321" s="2"/>
      <c r="IDD1321" s="2"/>
      <c r="IDE1321" s="2"/>
      <c r="IDF1321" s="2"/>
      <c r="IDG1321" s="2"/>
      <c r="IDH1321" s="2"/>
      <c r="IDI1321" s="2"/>
      <c r="IDJ1321" s="2"/>
      <c r="IDK1321" s="2"/>
      <c r="IDL1321" s="2"/>
      <c r="IDM1321" s="2"/>
      <c r="IDN1321" s="2"/>
      <c r="IDO1321" s="2"/>
      <c r="IDP1321" s="2"/>
      <c r="IDQ1321" s="2"/>
      <c r="IDR1321" s="2"/>
      <c r="IDS1321" s="2"/>
      <c r="IDT1321" s="2"/>
      <c r="IDU1321" s="2"/>
      <c r="IDV1321" s="2"/>
      <c r="IDW1321" s="2"/>
      <c r="IDX1321" s="2"/>
      <c r="IDY1321" s="2"/>
      <c r="IDZ1321" s="2"/>
      <c r="IEA1321" s="2"/>
      <c r="IEB1321" s="2"/>
      <c r="IEC1321" s="2"/>
      <c r="IED1321" s="2"/>
      <c r="IEE1321" s="2"/>
      <c r="IEF1321" s="2"/>
      <c r="IEG1321" s="2"/>
      <c r="IEH1321" s="2"/>
      <c r="IEI1321" s="2"/>
      <c r="IEJ1321" s="2"/>
      <c r="IEK1321" s="2"/>
      <c r="IEL1321" s="2"/>
      <c r="IEM1321" s="2"/>
      <c r="IEN1321" s="2"/>
      <c r="IEO1321" s="2"/>
      <c r="IEP1321" s="2"/>
      <c r="IEQ1321" s="2"/>
      <c r="IER1321" s="2"/>
      <c r="IES1321" s="2"/>
      <c r="IET1321" s="2"/>
      <c r="IEU1321" s="2"/>
      <c r="IEV1321" s="2"/>
      <c r="IEW1321" s="2"/>
      <c r="IEX1321" s="2"/>
      <c r="IEY1321" s="2"/>
      <c r="IEZ1321" s="2"/>
      <c r="IFA1321" s="2"/>
      <c r="IFB1321" s="2"/>
      <c r="IFC1321" s="2"/>
      <c r="IFD1321" s="2"/>
      <c r="IFE1321" s="2"/>
      <c r="IFF1321" s="2"/>
      <c r="IFG1321" s="2"/>
      <c r="IFH1321" s="2"/>
      <c r="IFI1321" s="2"/>
      <c r="IFJ1321" s="2"/>
      <c r="IFK1321" s="2"/>
      <c r="IFL1321" s="2"/>
      <c r="IFM1321" s="2"/>
      <c r="IFN1321" s="2"/>
      <c r="IFO1321" s="2"/>
      <c r="IFP1321" s="2"/>
      <c r="IFQ1321" s="2"/>
      <c r="IFR1321" s="2"/>
      <c r="IFS1321" s="2"/>
      <c r="IFT1321" s="2"/>
      <c r="IFU1321" s="2"/>
      <c r="IFV1321" s="2"/>
      <c r="IFW1321" s="2"/>
      <c r="IFX1321" s="2"/>
      <c r="IFY1321" s="2"/>
      <c r="IFZ1321" s="2"/>
      <c r="IGA1321" s="2"/>
      <c r="IGB1321" s="2"/>
      <c r="IGC1321" s="2"/>
      <c r="IGD1321" s="2"/>
      <c r="IGE1321" s="2"/>
      <c r="IGF1321" s="2"/>
      <c r="IGG1321" s="2"/>
      <c r="IGH1321" s="2"/>
      <c r="IGI1321" s="2"/>
      <c r="IGJ1321" s="2"/>
      <c r="IGK1321" s="2"/>
      <c r="IGL1321" s="2"/>
      <c r="IGM1321" s="2"/>
      <c r="IGN1321" s="2"/>
      <c r="IGO1321" s="2"/>
      <c r="IGP1321" s="2"/>
      <c r="IGQ1321" s="2"/>
      <c r="IGR1321" s="2"/>
      <c r="IGS1321" s="2"/>
      <c r="IGT1321" s="2"/>
      <c r="IGU1321" s="2"/>
      <c r="IGV1321" s="2"/>
      <c r="IGW1321" s="2"/>
      <c r="IGX1321" s="2"/>
      <c r="IGY1321" s="2"/>
      <c r="IGZ1321" s="2"/>
      <c r="IHA1321" s="2"/>
      <c r="IHB1321" s="2"/>
      <c r="IHC1321" s="2"/>
      <c r="IHD1321" s="2"/>
      <c r="IHE1321" s="2"/>
      <c r="IHF1321" s="2"/>
      <c r="IHG1321" s="2"/>
      <c r="IHH1321" s="2"/>
      <c r="IHI1321" s="2"/>
      <c r="IHJ1321" s="2"/>
      <c r="IHK1321" s="2"/>
      <c r="IHL1321" s="2"/>
      <c r="IHM1321" s="2"/>
      <c r="IHN1321" s="2"/>
      <c r="IHO1321" s="2"/>
      <c r="IHP1321" s="2"/>
      <c r="IHQ1321" s="2"/>
      <c r="IHR1321" s="2"/>
      <c r="IHS1321" s="2"/>
      <c r="IHT1321" s="2"/>
      <c r="IHU1321" s="2"/>
      <c r="IHV1321" s="2"/>
      <c r="IHW1321" s="2"/>
      <c r="IHX1321" s="2"/>
      <c r="IHY1321" s="2"/>
      <c r="IHZ1321" s="2"/>
      <c r="IIA1321" s="2"/>
      <c r="IIB1321" s="2"/>
      <c r="IIC1321" s="2"/>
      <c r="IID1321" s="2"/>
      <c r="IIE1321" s="2"/>
      <c r="IIF1321" s="2"/>
      <c r="IIG1321" s="2"/>
      <c r="IIH1321" s="2"/>
      <c r="III1321" s="2"/>
      <c r="IIJ1321" s="2"/>
      <c r="IIK1321" s="2"/>
      <c r="IIL1321" s="2"/>
      <c r="IIM1321" s="2"/>
      <c r="IIN1321" s="2"/>
      <c r="IIO1321" s="2"/>
      <c r="IIP1321" s="2"/>
      <c r="IIQ1321" s="2"/>
      <c r="IIR1321" s="2"/>
      <c r="IIS1321" s="2"/>
      <c r="IIT1321" s="2"/>
      <c r="IIU1321" s="2"/>
      <c r="IIV1321" s="2"/>
      <c r="IIW1321" s="2"/>
      <c r="IIX1321" s="2"/>
      <c r="IIY1321" s="2"/>
      <c r="IIZ1321" s="2"/>
      <c r="IJA1321" s="2"/>
      <c r="IJB1321" s="2"/>
      <c r="IJC1321" s="2"/>
      <c r="IJD1321" s="2"/>
      <c r="IJE1321" s="2"/>
      <c r="IJF1321" s="2"/>
      <c r="IJG1321" s="2"/>
      <c r="IJH1321" s="2"/>
      <c r="IJI1321" s="2"/>
      <c r="IJJ1321" s="2"/>
      <c r="IJK1321" s="2"/>
      <c r="IJL1321" s="2"/>
      <c r="IJM1321" s="2"/>
      <c r="IJN1321" s="2"/>
      <c r="IJO1321" s="2"/>
      <c r="IJP1321" s="2"/>
      <c r="IJQ1321" s="2"/>
      <c r="IJR1321" s="2"/>
      <c r="IJS1321" s="2"/>
      <c r="IJT1321" s="2"/>
      <c r="IJU1321" s="2"/>
      <c r="IJV1321" s="2"/>
      <c r="IJW1321" s="2"/>
      <c r="IJX1321" s="2"/>
      <c r="IJY1321" s="2"/>
      <c r="IJZ1321" s="2"/>
      <c r="IKA1321" s="2"/>
      <c r="IKB1321" s="2"/>
      <c r="IKC1321" s="2"/>
      <c r="IKD1321" s="2"/>
      <c r="IKE1321" s="2"/>
      <c r="IKF1321" s="2"/>
      <c r="IKG1321" s="2"/>
      <c r="IKH1321" s="2"/>
      <c r="IKI1321" s="2"/>
      <c r="IKJ1321" s="2"/>
      <c r="IKK1321" s="2"/>
      <c r="IKL1321" s="2"/>
      <c r="IKM1321" s="2"/>
      <c r="IKN1321" s="2"/>
      <c r="IKO1321" s="2"/>
      <c r="IKP1321" s="2"/>
      <c r="IKQ1321" s="2"/>
      <c r="IKR1321" s="2"/>
      <c r="IKS1321" s="2"/>
      <c r="IKT1321" s="2"/>
      <c r="IKU1321" s="2"/>
      <c r="IKV1321" s="2"/>
      <c r="IKW1321" s="2"/>
      <c r="IKX1321" s="2"/>
      <c r="IKY1321" s="2"/>
      <c r="IKZ1321" s="2"/>
      <c r="ILA1321" s="2"/>
      <c r="ILB1321" s="2"/>
      <c r="ILC1321" s="2"/>
      <c r="ILD1321" s="2"/>
      <c r="ILE1321" s="2"/>
      <c r="ILF1321" s="2"/>
      <c r="ILG1321" s="2"/>
      <c r="ILH1321" s="2"/>
      <c r="ILI1321" s="2"/>
      <c r="ILJ1321" s="2"/>
      <c r="ILK1321" s="2"/>
      <c r="ILL1321" s="2"/>
      <c r="ILM1321" s="2"/>
      <c r="ILN1321" s="2"/>
      <c r="ILO1321" s="2"/>
      <c r="ILP1321" s="2"/>
      <c r="ILQ1321" s="2"/>
      <c r="ILR1321" s="2"/>
      <c r="ILS1321" s="2"/>
      <c r="ILT1321" s="2"/>
      <c r="ILU1321" s="2"/>
      <c r="ILV1321" s="2"/>
      <c r="ILW1321" s="2"/>
      <c r="ILX1321" s="2"/>
      <c r="ILY1321" s="2"/>
      <c r="ILZ1321" s="2"/>
      <c r="IMA1321" s="2"/>
      <c r="IMB1321" s="2"/>
      <c r="IMC1321" s="2"/>
      <c r="IMD1321" s="2"/>
      <c r="IME1321" s="2"/>
      <c r="IMF1321" s="2"/>
      <c r="IMG1321" s="2"/>
      <c r="IMH1321" s="2"/>
      <c r="IMI1321" s="2"/>
      <c r="IMJ1321" s="2"/>
      <c r="IMK1321" s="2"/>
      <c r="IML1321" s="2"/>
      <c r="IMM1321" s="2"/>
      <c r="IMN1321" s="2"/>
      <c r="IMO1321" s="2"/>
      <c r="IMP1321" s="2"/>
      <c r="IMQ1321" s="2"/>
      <c r="IMR1321" s="2"/>
      <c r="IMS1321" s="2"/>
      <c r="IMT1321" s="2"/>
      <c r="IMU1321" s="2"/>
      <c r="IMV1321" s="2"/>
      <c r="IMW1321" s="2"/>
      <c r="IMX1321" s="2"/>
      <c r="IMY1321" s="2"/>
      <c r="IMZ1321" s="2"/>
      <c r="INA1321" s="2"/>
      <c r="INB1321" s="2"/>
      <c r="INC1321" s="2"/>
      <c r="IND1321" s="2"/>
      <c r="INE1321" s="2"/>
      <c r="INF1321" s="2"/>
      <c r="ING1321" s="2"/>
      <c r="INH1321" s="2"/>
      <c r="INI1321" s="2"/>
      <c r="INJ1321" s="2"/>
      <c r="INK1321" s="2"/>
      <c r="INL1321" s="2"/>
      <c r="INM1321" s="2"/>
      <c r="INN1321" s="2"/>
      <c r="INO1321" s="2"/>
      <c r="INP1321" s="2"/>
      <c r="INQ1321" s="2"/>
      <c r="INR1321" s="2"/>
      <c r="INS1321" s="2"/>
      <c r="INT1321" s="2"/>
      <c r="INU1321" s="2"/>
      <c r="INV1321" s="2"/>
      <c r="INW1321" s="2"/>
      <c r="INX1321" s="2"/>
      <c r="INY1321" s="2"/>
      <c r="INZ1321" s="2"/>
      <c r="IOA1321" s="2"/>
      <c r="IOB1321" s="2"/>
      <c r="IOC1321" s="2"/>
      <c r="IOD1321" s="2"/>
      <c r="IOE1321" s="2"/>
      <c r="IOF1321" s="2"/>
      <c r="IOG1321" s="2"/>
      <c r="IOH1321" s="2"/>
      <c r="IOI1321" s="2"/>
      <c r="IOJ1321" s="2"/>
      <c r="IOK1321" s="2"/>
      <c r="IOL1321" s="2"/>
      <c r="IOM1321" s="2"/>
      <c r="ION1321" s="2"/>
      <c r="IOO1321" s="2"/>
      <c r="IOP1321" s="2"/>
      <c r="IOQ1321" s="2"/>
      <c r="IOR1321" s="2"/>
      <c r="IOS1321" s="2"/>
      <c r="IOT1321" s="2"/>
      <c r="IOU1321" s="2"/>
      <c r="IOV1321" s="2"/>
      <c r="IOW1321" s="2"/>
      <c r="IOX1321" s="2"/>
      <c r="IOY1321" s="2"/>
      <c r="IOZ1321" s="2"/>
      <c r="IPA1321" s="2"/>
      <c r="IPB1321" s="2"/>
      <c r="IPC1321" s="2"/>
      <c r="IPD1321" s="2"/>
      <c r="IPE1321" s="2"/>
      <c r="IPF1321" s="2"/>
      <c r="IPG1321" s="2"/>
      <c r="IPH1321" s="2"/>
      <c r="IPI1321" s="2"/>
      <c r="IPJ1321" s="2"/>
      <c r="IPK1321" s="2"/>
      <c r="IPL1321" s="2"/>
      <c r="IPM1321" s="2"/>
      <c r="IPN1321" s="2"/>
      <c r="IPO1321" s="2"/>
      <c r="IPP1321" s="2"/>
      <c r="IPQ1321" s="2"/>
      <c r="IPR1321" s="2"/>
      <c r="IPS1321" s="2"/>
      <c r="IPT1321" s="2"/>
      <c r="IPU1321" s="2"/>
      <c r="IPV1321" s="2"/>
      <c r="IPW1321" s="2"/>
      <c r="IPX1321" s="2"/>
      <c r="IPY1321" s="2"/>
      <c r="IPZ1321" s="2"/>
      <c r="IQA1321" s="2"/>
      <c r="IQB1321" s="2"/>
      <c r="IQC1321" s="2"/>
      <c r="IQD1321" s="2"/>
      <c r="IQE1321" s="2"/>
      <c r="IQF1321" s="2"/>
      <c r="IQG1321" s="2"/>
      <c r="IQH1321" s="2"/>
      <c r="IQI1321" s="2"/>
      <c r="IQJ1321" s="2"/>
      <c r="IQK1321" s="2"/>
      <c r="IQL1321" s="2"/>
      <c r="IQM1321" s="2"/>
      <c r="IQN1321" s="2"/>
      <c r="IQO1321" s="2"/>
      <c r="IQP1321" s="2"/>
      <c r="IQQ1321" s="2"/>
      <c r="IQR1321" s="2"/>
      <c r="IQS1321" s="2"/>
      <c r="IQT1321" s="2"/>
      <c r="IQU1321" s="2"/>
      <c r="IQV1321" s="2"/>
      <c r="IQW1321" s="2"/>
      <c r="IQX1321" s="2"/>
      <c r="IQY1321" s="2"/>
      <c r="IQZ1321" s="2"/>
      <c r="IRA1321" s="2"/>
      <c r="IRB1321" s="2"/>
      <c r="IRC1321" s="2"/>
      <c r="IRD1321" s="2"/>
      <c r="IRE1321" s="2"/>
      <c r="IRF1321" s="2"/>
      <c r="IRG1321" s="2"/>
      <c r="IRH1321" s="2"/>
      <c r="IRI1321" s="2"/>
      <c r="IRJ1321" s="2"/>
      <c r="IRK1321" s="2"/>
      <c r="IRL1321" s="2"/>
      <c r="IRM1321" s="2"/>
      <c r="IRN1321" s="2"/>
      <c r="IRO1321" s="2"/>
      <c r="IRP1321" s="2"/>
      <c r="IRQ1321" s="2"/>
      <c r="IRR1321" s="2"/>
      <c r="IRS1321" s="2"/>
      <c r="IRT1321" s="2"/>
      <c r="IRU1321" s="2"/>
      <c r="IRV1321" s="2"/>
      <c r="IRW1321" s="2"/>
      <c r="IRX1321" s="2"/>
      <c r="IRY1321" s="2"/>
      <c r="IRZ1321" s="2"/>
      <c r="ISA1321" s="2"/>
      <c r="ISB1321" s="2"/>
      <c r="ISC1321" s="2"/>
      <c r="ISD1321" s="2"/>
      <c r="ISE1321" s="2"/>
      <c r="ISF1321" s="2"/>
      <c r="ISG1321" s="2"/>
      <c r="ISH1321" s="2"/>
      <c r="ISI1321" s="2"/>
      <c r="ISJ1321" s="2"/>
      <c r="ISK1321" s="2"/>
      <c r="ISL1321" s="2"/>
      <c r="ISM1321" s="2"/>
      <c r="ISN1321" s="2"/>
      <c r="ISO1321" s="2"/>
      <c r="ISP1321" s="2"/>
      <c r="ISQ1321" s="2"/>
      <c r="ISR1321" s="2"/>
      <c r="ISS1321" s="2"/>
      <c r="IST1321" s="2"/>
      <c r="ISU1321" s="2"/>
      <c r="ISV1321" s="2"/>
      <c r="ISW1321" s="2"/>
      <c r="ISX1321" s="2"/>
      <c r="ISY1321" s="2"/>
      <c r="ISZ1321" s="2"/>
      <c r="ITA1321" s="2"/>
      <c r="ITB1321" s="2"/>
      <c r="ITC1321" s="2"/>
      <c r="ITD1321" s="2"/>
      <c r="ITE1321" s="2"/>
      <c r="ITF1321" s="2"/>
      <c r="ITG1321" s="2"/>
      <c r="ITH1321" s="2"/>
      <c r="ITI1321" s="2"/>
      <c r="ITJ1321" s="2"/>
      <c r="ITK1321" s="2"/>
      <c r="ITL1321" s="2"/>
      <c r="ITM1321" s="2"/>
      <c r="ITN1321" s="2"/>
      <c r="ITO1321" s="2"/>
      <c r="ITP1321" s="2"/>
      <c r="ITQ1321" s="2"/>
      <c r="ITR1321" s="2"/>
      <c r="ITS1321" s="2"/>
      <c r="ITT1321" s="2"/>
      <c r="ITU1321" s="2"/>
      <c r="ITV1321" s="2"/>
      <c r="ITW1321" s="2"/>
      <c r="ITX1321" s="2"/>
      <c r="ITY1321" s="2"/>
      <c r="ITZ1321" s="2"/>
      <c r="IUA1321" s="2"/>
      <c r="IUB1321" s="2"/>
      <c r="IUC1321" s="2"/>
      <c r="IUD1321" s="2"/>
      <c r="IUE1321" s="2"/>
      <c r="IUF1321" s="2"/>
      <c r="IUG1321" s="2"/>
      <c r="IUH1321" s="2"/>
      <c r="IUI1321" s="2"/>
      <c r="IUJ1321" s="2"/>
      <c r="IUK1321" s="2"/>
      <c r="IUL1321" s="2"/>
      <c r="IUM1321" s="2"/>
      <c r="IUN1321" s="2"/>
      <c r="IUO1321" s="2"/>
      <c r="IUP1321" s="2"/>
      <c r="IUQ1321" s="2"/>
      <c r="IUR1321" s="2"/>
      <c r="IUS1321" s="2"/>
      <c r="IUT1321" s="2"/>
      <c r="IUU1321" s="2"/>
      <c r="IUV1321" s="2"/>
      <c r="IUW1321" s="2"/>
      <c r="IUX1321" s="2"/>
      <c r="IUY1321" s="2"/>
      <c r="IUZ1321" s="2"/>
      <c r="IVA1321" s="2"/>
      <c r="IVB1321" s="2"/>
      <c r="IVC1321" s="2"/>
      <c r="IVD1321" s="2"/>
      <c r="IVE1321" s="2"/>
      <c r="IVF1321" s="2"/>
      <c r="IVG1321" s="2"/>
      <c r="IVH1321" s="2"/>
      <c r="IVI1321" s="2"/>
      <c r="IVJ1321" s="2"/>
      <c r="IVK1321" s="2"/>
      <c r="IVL1321" s="2"/>
      <c r="IVM1321" s="2"/>
      <c r="IVN1321" s="2"/>
      <c r="IVO1321" s="2"/>
      <c r="IVP1321" s="2"/>
      <c r="IVQ1321" s="2"/>
      <c r="IVR1321" s="2"/>
      <c r="IVS1321" s="2"/>
      <c r="IVT1321" s="2"/>
      <c r="IVU1321" s="2"/>
      <c r="IVV1321" s="2"/>
      <c r="IVW1321" s="2"/>
      <c r="IVX1321" s="2"/>
      <c r="IVY1321" s="2"/>
      <c r="IVZ1321" s="2"/>
      <c r="IWA1321" s="2"/>
      <c r="IWB1321" s="2"/>
      <c r="IWC1321" s="2"/>
      <c r="IWD1321" s="2"/>
      <c r="IWE1321" s="2"/>
      <c r="IWF1321" s="2"/>
      <c r="IWG1321" s="2"/>
      <c r="IWH1321" s="2"/>
      <c r="IWI1321" s="2"/>
      <c r="IWJ1321" s="2"/>
      <c r="IWK1321" s="2"/>
      <c r="IWL1321" s="2"/>
      <c r="IWM1321" s="2"/>
      <c r="IWN1321" s="2"/>
      <c r="IWO1321" s="2"/>
      <c r="IWP1321" s="2"/>
      <c r="IWQ1321" s="2"/>
      <c r="IWR1321" s="2"/>
      <c r="IWS1321" s="2"/>
      <c r="IWT1321" s="2"/>
      <c r="IWU1321" s="2"/>
      <c r="IWV1321" s="2"/>
      <c r="IWW1321" s="2"/>
      <c r="IWX1321" s="2"/>
      <c r="IWY1321" s="2"/>
      <c r="IWZ1321" s="2"/>
      <c r="IXA1321" s="2"/>
      <c r="IXB1321" s="2"/>
      <c r="IXC1321" s="2"/>
      <c r="IXD1321" s="2"/>
      <c r="IXE1321" s="2"/>
      <c r="IXF1321" s="2"/>
      <c r="IXG1321" s="2"/>
      <c r="IXH1321" s="2"/>
      <c r="IXI1321" s="2"/>
      <c r="IXJ1321" s="2"/>
      <c r="IXK1321" s="2"/>
      <c r="IXL1321" s="2"/>
      <c r="IXM1321" s="2"/>
      <c r="IXN1321" s="2"/>
      <c r="IXO1321" s="2"/>
      <c r="IXP1321" s="2"/>
      <c r="IXQ1321" s="2"/>
      <c r="IXR1321" s="2"/>
      <c r="IXS1321" s="2"/>
      <c r="IXT1321" s="2"/>
      <c r="IXU1321" s="2"/>
      <c r="IXV1321" s="2"/>
      <c r="IXW1321" s="2"/>
      <c r="IXX1321" s="2"/>
      <c r="IXY1321" s="2"/>
      <c r="IXZ1321" s="2"/>
      <c r="IYA1321" s="2"/>
      <c r="IYB1321" s="2"/>
      <c r="IYC1321" s="2"/>
      <c r="IYD1321" s="2"/>
      <c r="IYE1321" s="2"/>
      <c r="IYF1321" s="2"/>
      <c r="IYG1321" s="2"/>
      <c r="IYH1321" s="2"/>
      <c r="IYI1321" s="2"/>
      <c r="IYJ1321" s="2"/>
      <c r="IYK1321" s="2"/>
      <c r="IYL1321" s="2"/>
      <c r="IYM1321" s="2"/>
      <c r="IYN1321" s="2"/>
      <c r="IYO1321" s="2"/>
      <c r="IYP1321" s="2"/>
      <c r="IYQ1321" s="2"/>
      <c r="IYR1321" s="2"/>
      <c r="IYS1321" s="2"/>
      <c r="IYT1321" s="2"/>
      <c r="IYU1321" s="2"/>
      <c r="IYV1321" s="2"/>
      <c r="IYW1321" s="2"/>
      <c r="IYX1321" s="2"/>
      <c r="IYY1321" s="2"/>
      <c r="IYZ1321" s="2"/>
      <c r="IZA1321" s="2"/>
      <c r="IZB1321" s="2"/>
      <c r="IZC1321" s="2"/>
      <c r="IZD1321" s="2"/>
      <c r="IZE1321" s="2"/>
      <c r="IZF1321" s="2"/>
      <c r="IZG1321" s="2"/>
      <c r="IZH1321" s="2"/>
      <c r="IZI1321" s="2"/>
      <c r="IZJ1321" s="2"/>
      <c r="IZK1321" s="2"/>
      <c r="IZL1321" s="2"/>
      <c r="IZM1321" s="2"/>
      <c r="IZN1321" s="2"/>
      <c r="IZO1321" s="2"/>
      <c r="IZP1321" s="2"/>
      <c r="IZQ1321" s="2"/>
      <c r="IZR1321" s="2"/>
      <c r="IZS1321" s="2"/>
      <c r="IZT1321" s="2"/>
      <c r="IZU1321" s="2"/>
      <c r="IZV1321" s="2"/>
      <c r="IZW1321" s="2"/>
      <c r="IZX1321" s="2"/>
      <c r="IZY1321" s="2"/>
      <c r="IZZ1321" s="2"/>
      <c r="JAA1321" s="2"/>
      <c r="JAB1321" s="2"/>
      <c r="JAC1321" s="2"/>
      <c r="JAD1321" s="2"/>
      <c r="JAE1321" s="2"/>
      <c r="JAF1321" s="2"/>
      <c r="JAG1321" s="2"/>
      <c r="JAH1321" s="2"/>
      <c r="JAI1321" s="2"/>
      <c r="JAJ1321" s="2"/>
      <c r="JAK1321" s="2"/>
      <c r="JAL1321" s="2"/>
      <c r="JAM1321" s="2"/>
      <c r="JAN1321" s="2"/>
      <c r="JAO1321" s="2"/>
      <c r="JAP1321" s="2"/>
      <c r="JAQ1321" s="2"/>
      <c r="JAR1321" s="2"/>
      <c r="JAS1321" s="2"/>
      <c r="JAT1321" s="2"/>
      <c r="JAU1321" s="2"/>
      <c r="JAV1321" s="2"/>
      <c r="JAW1321" s="2"/>
      <c r="JAX1321" s="2"/>
      <c r="JAY1321" s="2"/>
      <c r="JAZ1321" s="2"/>
      <c r="JBA1321" s="2"/>
      <c r="JBB1321" s="2"/>
      <c r="JBC1321" s="2"/>
      <c r="JBD1321" s="2"/>
      <c r="JBE1321" s="2"/>
      <c r="JBF1321" s="2"/>
      <c r="JBG1321" s="2"/>
      <c r="JBH1321" s="2"/>
      <c r="JBI1321" s="2"/>
      <c r="JBJ1321" s="2"/>
      <c r="JBK1321" s="2"/>
      <c r="JBL1321" s="2"/>
      <c r="JBM1321" s="2"/>
      <c r="JBN1321" s="2"/>
      <c r="JBO1321" s="2"/>
      <c r="JBP1321" s="2"/>
      <c r="JBQ1321" s="2"/>
      <c r="JBR1321" s="2"/>
      <c r="JBS1321" s="2"/>
      <c r="JBT1321" s="2"/>
      <c r="JBU1321" s="2"/>
      <c r="JBV1321" s="2"/>
      <c r="JBW1321" s="2"/>
      <c r="JBX1321" s="2"/>
      <c r="JBY1321" s="2"/>
      <c r="JBZ1321" s="2"/>
      <c r="JCA1321" s="2"/>
      <c r="JCB1321" s="2"/>
      <c r="JCC1321" s="2"/>
      <c r="JCD1321" s="2"/>
      <c r="JCE1321" s="2"/>
      <c r="JCF1321" s="2"/>
      <c r="JCG1321" s="2"/>
      <c r="JCH1321" s="2"/>
      <c r="JCI1321" s="2"/>
      <c r="JCJ1321" s="2"/>
      <c r="JCK1321" s="2"/>
      <c r="JCL1321" s="2"/>
      <c r="JCM1321" s="2"/>
      <c r="JCN1321" s="2"/>
      <c r="JCO1321" s="2"/>
      <c r="JCP1321" s="2"/>
      <c r="JCQ1321" s="2"/>
      <c r="JCR1321" s="2"/>
      <c r="JCS1321" s="2"/>
      <c r="JCT1321" s="2"/>
      <c r="JCU1321" s="2"/>
      <c r="JCV1321" s="2"/>
      <c r="JCW1321" s="2"/>
      <c r="JCX1321" s="2"/>
      <c r="JCY1321" s="2"/>
      <c r="JCZ1321" s="2"/>
      <c r="JDA1321" s="2"/>
      <c r="JDB1321" s="2"/>
      <c r="JDC1321" s="2"/>
      <c r="JDD1321" s="2"/>
      <c r="JDE1321" s="2"/>
      <c r="JDF1321" s="2"/>
      <c r="JDG1321" s="2"/>
      <c r="JDH1321" s="2"/>
      <c r="JDI1321" s="2"/>
      <c r="JDJ1321" s="2"/>
      <c r="JDK1321" s="2"/>
      <c r="JDL1321" s="2"/>
      <c r="JDM1321" s="2"/>
      <c r="JDN1321" s="2"/>
      <c r="JDO1321" s="2"/>
      <c r="JDP1321" s="2"/>
      <c r="JDQ1321" s="2"/>
      <c r="JDR1321" s="2"/>
      <c r="JDS1321" s="2"/>
      <c r="JDT1321" s="2"/>
      <c r="JDU1321" s="2"/>
      <c r="JDV1321" s="2"/>
      <c r="JDW1321" s="2"/>
      <c r="JDX1321" s="2"/>
      <c r="JDY1321" s="2"/>
      <c r="JDZ1321" s="2"/>
      <c r="JEA1321" s="2"/>
      <c r="JEB1321" s="2"/>
      <c r="JEC1321" s="2"/>
      <c r="JED1321" s="2"/>
      <c r="JEE1321" s="2"/>
      <c r="JEF1321" s="2"/>
      <c r="JEG1321" s="2"/>
      <c r="JEH1321" s="2"/>
      <c r="JEI1321" s="2"/>
      <c r="JEJ1321" s="2"/>
      <c r="JEK1321" s="2"/>
      <c r="JEL1321" s="2"/>
      <c r="JEM1321" s="2"/>
      <c r="JEN1321" s="2"/>
      <c r="JEO1321" s="2"/>
      <c r="JEP1321" s="2"/>
      <c r="JEQ1321" s="2"/>
      <c r="JER1321" s="2"/>
      <c r="JES1321" s="2"/>
      <c r="JET1321" s="2"/>
      <c r="JEU1321" s="2"/>
      <c r="JEV1321" s="2"/>
      <c r="JEW1321" s="2"/>
      <c r="JEX1321" s="2"/>
      <c r="JEY1321" s="2"/>
      <c r="JEZ1321" s="2"/>
      <c r="JFA1321" s="2"/>
      <c r="JFB1321" s="2"/>
      <c r="JFC1321" s="2"/>
      <c r="JFD1321" s="2"/>
      <c r="JFE1321" s="2"/>
      <c r="JFF1321" s="2"/>
      <c r="JFG1321" s="2"/>
      <c r="JFH1321" s="2"/>
      <c r="JFI1321" s="2"/>
      <c r="JFJ1321" s="2"/>
      <c r="JFK1321" s="2"/>
      <c r="JFL1321" s="2"/>
      <c r="JFM1321" s="2"/>
      <c r="JFN1321" s="2"/>
      <c r="JFO1321" s="2"/>
      <c r="JFP1321" s="2"/>
      <c r="JFQ1321" s="2"/>
      <c r="JFR1321" s="2"/>
      <c r="JFS1321" s="2"/>
      <c r="JFT1321" s="2"/>
      <c r="JFU1321" s="2"/>
      <c r="JFV1321" s="2"/>
      <c r="JFW1321" s="2"/>
      <c r="JFX1321" s="2"/>
      <c r="JFY1321" s="2"/>
      <c r="JFZ1321" s="2"/>
      <c r="JGA1321" s="2"/>
      <c r="JGB1321" s="2"/>
      <c r="JGC1321" s="2"/>
      <c r="JGD1321" s="2"/>
      <c r="JGE1321" s="2"/>
      <c r="JGF1321" s="2"/>
      <c r="JGG1321" s="2"/>
      <c r="JGH1321" s="2"/>
      <c r="JGI1321" s="2"/>
      <c r="JGJ1321" s="2"/>
      <c r="JGK1321" s="2"/>
      <c r="JGL1321" s="2"/>
      <c r="JGM1321" s="2"/>
      <c r="JGN1321" s="2"/>
      <c r="JGO1321" s="2"/>
      <c r="JGP1321" s="2"/>
      <c r="JGQ1321" s="2"/>
      <c r="JGR1321" s="2"/>
      <c r="JGS1321" s="2"/>
      <c r="JGT1321" s="2"/>
      <c r="JGU1321" s="2"/>
      <c r="JGV1321" s="2"/>
      <c r="JGW1321" s="2"/>
      <c r="JGX1321" s="2"/>
      <c r="JGY1321" s="2"/>
      <c r="JGZ1321" s="2"/>
      <c r="JHA1321" s="2"/>
      <c r="JHB1321" s="2"/>
      <c r="JHC1321" s="2"/>
      <c r="JHD1321" s="2"/>
      <c r="JHE1321" s="2"/>
      <c r="JHF1321" s="2"/>
      <c r="JHG1321" s="2"/>
      <c r="JHH1321" s="2"/>
      <c r="JHI1321" s="2"/>
      <c r="JHJ1321" s="2"/>
      <c r="JHK1321" s="2"/>
      <c r="JHL1321" s="2"/>
      <c r="JHM1321" s="2"/>
      <c r="JHN1321" s="2"/>
      <c r="JHO1321" s="2"/>
      <c r="JHP1321" s="2"/>
      <c r="JHQ1321" s="2"/>
      <c r="JHR1321" s="2"/>
      <c r="JHS1321" s="2"/>
      <c r="JHT1321" s="2"/>
      <c r="JHU1321" s="2"/>
      <c r="JHV1321" s="2"/>
      <c r="JHW1321" s="2"/>
      <c r="JHX1321" s="2"/>
      <c r="JHY1321" s="2"/>
      <c r="JHZ1321" s="2"/>
      <c r="JIA1321" s="2"/>
      <c r="JIB1321" s="2"/>
      <c r="JIC1321" s="2"/>
      <c r="JID1321" s="2"/>
      <c r="JIE1321" s="2"/>
      <c r="JIF1321" s="2"/>
      <c r="JIG1321" s="2"/>
      <c r="JIH1321" s="2"/>
      <c r="JII1321" s="2"/>
      <c r="JIJ1321" s="2"/>
      <c r="JIK1321" s="2"/>
      <c r="JIL1321" s="2"/>
      <c r="JIM1321" s="2"/>
      <c r="JIN1321" s="2"/>
      <c r="JIO1321" s="2"/>
      <c r="JIP1321" s="2"/>
      <c r="JIQ1321" s="2"/>
      <c r="JIR1321" s="2"/>
      <c r="JIS1321" s="2"/>
      <c r="JIT1321" s="2"/>
      <c r="JIU1321" s="2"/>
      <c r="JIV1321" s="2"/>
      <c r="JIW1321" s="2"/>
      <c r="JIX1321" s="2"/>
      <c r="JIY1321" s="2"/>
      <c r="JIZ1321" s="2"/>
      <c r="JJA1321" s="2"/>
      <c r="JJB1321" s="2"/>
      <c r="JJC1321" s="2"/>
      <c r="JJD1321" s="2"/>
      <c r="JJE1321" s="2"/>
      <c r="JJF1321" s="2"/>
      <c r="JJG1321" s="2"/>
      <c r="JJH1321" s="2"/>
      <c r="JJI1321" s="2"/>
      <c r="JJJ1321" s="2"/>
      <c r="JJK1321" s="2"/>
      <c r="JJL1321" s="2"/>
      <c r="JJM1321" s="2"/>
      <c r="JJN1321" s="2"/>
      <c r="JJO1321" s="2"/>
      <c r="JJP1321" s="2"/>
      <c r="JJQ1321" s="2"/>
      <c r="JJR1321" s="2"/>
      <c r="JJS1321" s="2"/>
      <c r="JJT1321" s="2"/>
      <c r="JJU1321" s="2"/>
      <c r="JJV1321" s="2"/>
      <c r="JJW1321" s="2"/>
      <c r="JJX1321" s="2"/>
      <c r="JJY1321" s="2"/>
      <c r="JJZ1321" s="2"/>
      <c r="JKA1321" s="2"/>
      <c r="JKB1321" s="2"/>
      <c r="JKC1321" s="2"/>
      <c r="JKD1321" s="2"/>
      <c r="JKE1321" s="2"/>
      <c r="JKF1321" s="2"/>
      <c r="JKG1321" s="2"/>
      <c r="JKH1321" s="2"/>
      <c r="JKI1321" s="2"/>
      <c r="JKJ1321" s="2"/>
      <c r="JKK1321" s="2"/>
      <c r="JKL1321" s="2"/>
      <c r="JKM1321" s="2"/>
      <c r="JKN1321" s="2"/>
      <c r="JKO1321" s="2"/>
      <c r="JKP1321" s="2"/>
      <c r="JKQ1321" s="2"/>
      <c r="JKR1321" s="2"/>
      <c r="JKS1321" s="2"/>
      <c r="JKT1321" s="2"/>
      <c r="JKU1321" s="2"/>
      <c r="JKV1321" s="2"/>
      <c r="JKW1321" s="2"/>
      <c r="JKX1321" s="2"/>
      <c r="JKY1321" s="2"/>
      <c r="JKZ1321" s="2"/>
      <c r="JLA1321" s="2"/>
      <c r="JLB1321" s="2"/>
      <c r="JLC1321" s="2"/>
      <c r="JLD1321" s="2"/>
      <c r="JLE1321" s="2"/>
      <c r="JLF1321" s="2"/>
      <c r="JLG1321" s="2"/>
      <c r="JLH1321" s="2"/>
      <c r="JLI1321" s="2"/>
      <c r="JLJ1321" s="2"/>
      <c r="JLK1321" s="2"/>
      <c r="JLL1321" s="2"/>
      <c r="JLM1321" s="2"/>
      <c r="JLN1321" s="2"/>
      <c r="JLO1321" s="2"/>
      <c r="JLP1321" s="2"/>
      <c r="JLQ1321" s="2"/>
      <c r="JLR1321" s="2"/>
      <c r="JLS1321" s="2"/>
      <c r="JLT1321" s="2"/>
      <c r="JLU1321" s="2"/>
      <c r="JLV1321" s="2"/>
      <c r="JLW1321" s="2"/>
      <c r="JLX1321" s="2"/>
      <c r="JLY1321" s="2"/>
      <c r="JLZ1321" s="2"/>
      <c r="JMA1321" s="2"/>
      <c r="JMB1321" s="2"/>
      <c r="JMC1321" s="2"/>
      <c r="JMD1321" s="2"/>
      <c r="JME1321" s="2"/>
      <c r="JMF1321" s="2"/>
      <c r="JMG1321" s="2"/>
      <c r="JMH1321" s="2"/>
      <c r="JMI1321" s="2"/>
      <c r="JMJ1321" s="2"/>
      <c r="JMK1321" s="2"/>
      <c r="JML1321" s="2"/>
      <c r="JMM1321" s="2"/>
      <c r="JMN1321" s="2"/>
      <c r="JMO1321" s="2"/>
      <c r="JMP1321" s="2"/>
      <c r="JMQ1321" s="2"/>
      <c r="JMR1321" s="2"/>
      <c r="JMS1321" s="2"/>
      <c r="JMT1321" s="2"/>
      <c r="JMU1321" s="2"/>
      <c r="JMV1321" s="2"/>
      <c r="JMW1321" s="2"/>
      <c r="JMX1321" s="2"/>
      <c r="JMY1321" s="2"/>
      <c r="JMZ1321" s="2"/>
      <c r="JNA1321" s="2"/>
      <c r="JNB1321" s="2"/>
      <c r="JNC1321" s="2"/>
      <c r="JND1321" s="2"/>
      <c r="JNE1321" s="2"/>
      <c r="JNF1321" s="2"/>
      <c r="JNG1321" s="2"/>
      <c r="JNH1321" s="2"/>
      <c r="JNI1321" s="2"/>
      <c r="JNJ1321" s="2"/>
      <c r="JNK1321" s="2"/>
      <c r="JNL1321" s="2"/>
      <c r="JNM1321" s="2"/>
      <c r="JNN1321" s="2"/>
      <c r="JNO1321" s="2"/>
      <c r="JNP1321" s="2"/>
      <c r="JNQ1321" s="2"/>
      <c r="JNR1321" s="2"/>
      <c r="JNS1321" s="2"/>
      <c r="JNT1321" s="2"/>
      <c r="JNU1321" s="2"/>
      <c r="JNV1321" s="2"/>
      <c r="JNW1321" s="2"/>
      <c r="JNX1321" s="2"/>
      <c r="JNY1321" s="2"/>
      <c r="JNZ1321" s="2"/>
      <c r="JOA1321" s="2"/>
      <c r="JOB1321" s="2"/>
      <c r="JOC1321" s="2"/>
      <c r="JOD1321" s="2"/>
      <c r="JOE1321" s="2"/>
      <c r="JOF1321" s="2"/>
      <c r="JOG1321" s="2"/>
      <c r="JOH1321" s="2"/>
      <c r="JOI1321" s="2"/>
      <c r="JOJ1321" s="2"/>
      <c r="JOK1321" s="2"/>
      <c r="JOL1321" s="2"/>
      <c r="JOM1321" s="2"/>
      <c r="JON1321" s="2"/>
      <c r="JOO1321" s="2"/>
      <c r="JOP1321" s="2"/>
      <c r="JOQ1321" s="2"/>
      <c r="JOR1321" s="2"/>
      <c r="JOS1321" s="2"/>
      <c r="JOT1321" s="2"/>
      <c r="JOU1321" s="2"/>
      <c r="JOV1321" s="2"/>
      <c r="JOW1321" s="2"/>
      <c r="JOX1321" s="2"/>
      <c r="JOY1321" s="2"/>
      <c r="JOZ1321" s="2"/>
      <c r="JPA1321" s="2"/>
      <c r="JPB1321" s="2"/>
      <c r="JPC1321" s="2"/>
      <c r="JPD1321" s="2"/>
      <c r="JPE1321" s="2"/>
      <c r="JPF1321" s="2"/>
      <c r="JPG1321" s="2"/>
      <c r="JPH1321" s="2"/>
      <c r="JPI1321" s="2"/>
      <c r="JPJ1321" s="2"/>
      <c r="JPK1321" s="2"/>
      <c r="JPL1321" s="2"/>
      <c r="JPM1321" s="2"/>
      <c r="JPN1321" s="2"/>
      <c r="JPO1321" s="2"/>
      <c r="JPP1321" s="2"/>
      <c r="JPQ1321" s="2"/>
      <c r="JPR1321" s="2"/>
      <c r="JPS1321" s="2"/>
      <c r="JPT1321" s="2"/>
      <c r="JPU1321" s="2"/>
      <c r="JPV1321" s="2"/>
      <c r="JPW1321" s="2"/>
      <c r="JPX1321" s="2"/>
      <c r="JPY1321" s="2"/>
      <c r="JPZ1321" s="2"/>
      <c r="JQA1321" s="2"/>
      <c r="JQB1321" s="2"/>
      <c r="JQC1321" s="2"/>
      <c r="JQD1321" s="2"/>
      <c r="JQE1321" s="2"/>
      <c r="JQF1321" s="2"/>
      <c r="JQG1321" s="2"/>
      <c r="JQH1321" s="2"/>
      <c r="JQI1321" s="2"/>
      <c r="JQJ1321" s="2"/>
      <c r="JQK1321" s="2"/>
      <c r="JQL1321" s="2"/>
      <c r="JQM1321" s="2"/>
      <c r="JQN1321" s="2"/>
      <c r="JQO1321" s="2"/>
      <c r="JQP1321" s="2"/>
      <c r="JQQ1321" s="2"/>
      <c r="JQR1321" s="2"/>
      <c r="JQS1321" s="2"/>
      <c r="JQT1321" s="2"/>
      <c r="JQU1321" s="2"/>
      <c r="JQV1321" s="2"/>
      <c r="JQW1321" s="2"/>
      <c r="JQX1321" s="2"/>
      <c r="JQY1321" s="2"/>
      <c r="JQZ1321" s="2"/>
      <c r="JRA1321" s="2"/>
      <c r="JRB1321" s="2"/>
      <c r="JRC1321" s="2"/>
      <c r="JRD1321" s="2"/>
      <c r="JRE1321" s="2"/>
      <c r="JRF1321" s="2"/>
      <c r="JRG1321" s="2"/>
      <c r="JRH1321" s="2"/>
      <c r="JRI1321" s="2"/>
      <c r="JRJ1321" s="2"/>
      <c r="JRK1321" s="2"/>
      <c r="JRL1321" s="2"/>
      <c r="JRM1321" s="2"/>
      <c r="JRN1321" s="2"/>
      <c r="JRO1321" s="2"/>
      <c r="JRP1321" s="2"/>
      <c r="JRQ1321" s="2"/>
      <c r="JRR1321" s="2"/>
      <c r="JRS1321" s="2"/>
      <c r="JRT1321" s="2"/>
      <c r="JRU1321" s="2"/>
      <c r="JRV1321" s="2"/>
      <c r="JRW1321" s="2"/>
      <c r="JRX1321" s="2"/>
      <c r="JRY1321" s="2"/>
      <c r="JRZ1321" s="2"/>
      <c r="JSA1321" s="2"/>
      <c r="JSB1321" s="2"/>
      <c r="JSC1321" s="2"/>
      <c r="JSD1321" s="2"/>
      <c r="JSE1321" s="2"/>
      <c r="JSF1321" s="2"/>
      <c r="JSG1321" s="2"/>
      <c r="JSH1321" s="2"/>
      <c r="JSI1321" s="2"/>
      <c r="JSJ1321" s="2"/>
      <c r="JSK1321" s="2"/>
      <c r="JSL1321" s="2"/>
      <c r="JSM1321" s="2"/>
      <c r="JSN1321" s="2"/>
      <c r="JSO1321" s="2"/>
      <c r="JSP1321" s="2"/>
      <c r="JSQ1321" s="2"/>
      <c r="JSR1321" s="2"/>
      <c r="JSS1321" s="2"/>
      <c r="JST1321" s="2"/>
      <c r="JSU1321" s="2"/>
      <c r="JSV1321" s="2"/>
      <c r="JSW1321" s="2"/>
      <c r="JSX1321" s="2"/>
      <c r="JSY1321" s="2"/>
      <c r="JSZ1321" s="2"/>
      <c r="JTA1321" s="2"/>
      <c r="JTB1321" s="2"/>
      <c r="JTC1321" s="2"/>
      <c r="JTD1321" s="2"/>
      <c r="JTE1321" s="2"/>
      <c r="JTF1321" s="2"/>
      <c r="JTG1321" s="2"/>
      <c r="JTH1321" s="2"/>
      <c r="JTI1321" s="2"/>
      <c r="JTJ1321" s="2"/>
      <c r="JTK1321" s="2"/>
      <c r="JTL1321" s="2"/>
      <c r="JTM1321" s="2"/>
      <c r="JTN1321" s="2"/>
      <c r="JTO1321" s="2"/>
      <c r="JTP1321" s="2"/>
      <c r="JTQ1321" s="2"/>
      <c r="JTR1321" s="2"/>
      <c r="JTS1321" s="2"/>
      <c r="JTT1321" s="2"/>
      <c r="JTU1321" s="2"/>
      <c r="JTV1321" s="2"/>
      <c r="JTW1321" s="2"/>
      <c r="JTX1321" s="2"/>
      <c r="JTY1321" s="2"/>
      <c r="JTZ1321" s="2"/>
      <c r="JUA1321" s="2"/>
      <c r="JUB1321" s="2"/>
      <c r="JUC1321" s="2"/>
      <c r="JUD1321" s="2"/>
      <c r="JUE1321" s="2"/>
      <c r="JUF1321" s="2"/>
      <c r="JUG1321" s="2"/>
      <c r="JUH1321" s="2"/>
      <c r="JUI1321" s="2"/>
      <c r="JUJ1321" s="2"/>
      <c r="JUK1321" s="2"/>
      <c r="JUL1321" s="2"/>
      <c r="JUM1321" s="2"/>
      <c r="JUN1321" s="2"/>
      <c r="JUO1321" s="2"/>
      <c r="JUP1321" s="2"/>
      <c r="JUQ1321" s="2"/>
      <c r="JUR1321" s="2"/>
      <c r="JUS1321" s="2"/>
      <c r="JUT1321" s="2"/>
      <c r="JUU1321" s="2"/>
      <c r="JUV1321" s="2"/>
      <c r="JUW1321" s="2"/>
      <c r="JUX1321" s="2"/>
      <c r="JUY1321" s="2"/>
      <c r="JUZ1321" s="2"/>
      <c r="JVA1321" s="2"/>
      <c r="JVB1321" s="2"/>
      <c r="JVC1321" s="2"/>
      <c r="JVD1321" s="2"/>
      <c r="JVE1321" s="2"/>
      <c r="JVF1321" s="2"/>
      <c r="JVG1321" s="2"/>
      <c r="JVH1321" s="2"/>
      <c r="JVI1321" s="2"/>
      <c r="JVJ1321" s="2"/>
      <c r="JVK1321" s="2"/>
      <c r="JVL1321" s="2"/>
      <c r="JVM1321" s="2"/>
      <c r="JVN1321" s="2"/>
      <c r="JVO1321" s="2"/>
      <c r="JVP1321" s="2"/>
      <c r="JVQ1321" s="2"/>
      <c r="JVR1321" s="2"/>
      <c r="JVS1321" s="2"/>
      <c r="JVT1321" s="2"/>
      <c r="JVU1321" s="2"/>
      <c r="JVV1321" s="2"/>
      <c r="JVW1321" s="2"/>
      <c r="JVX1321" s="2"/>
      <c r="JVY1321" s="2"/>
      <c r="JVZ1321" s="2"/>
      <c r="JWA1321" s="2"/>
      <c r="JWB1321" s="2"/>
      <c r="JWC1321" s="2"/>
      <c r="JWD1321" s="2"/>
      <c r="JWE1321" s="2"/>
      <c r="JWF1321" s="2"/>
      <c r="JWG1321" s="2"/>
      <c r="JWH1321" s="2"/>
      <c r="JWI1321" s="2"/>
      <c r="JWJ1321" s="2"/>
      <c r="JWK1321" s="2"/>
      <c r="JWL1321" s="2"/>
      <c r="JWM1321" s="2"/>
      <c r="JWN1321" s="2"/>
      <c r="JWO1321" s="2"/>
      <c r="JWP1321" s="2"/>
      <c r="JWQ1321" s="2"/>
      <c r="JWR1321" s="2"/>
      <c r="JWS1321" s="2"/>
      <c r="JWT1321" s="2"/>
      <c r="JWU1321" s="2"/>
      <c r="JWV1321" s="2"/>
      <c r="JWW1321" s="2"/>
      <c r="JWX1321" s="2"/>
      <c r="JWY1321" s="2"/>
      <c r="JWZ1321" s="2"/>
      <c r="JXA1321" s="2"/>
      <c r="JXB1321" s="2"/>
      <c r="JXC1321" s="2"/>
      <c r="JXD1321" s="2"/>
      <c r="JXE1321" s="2"/>
      <c r="JXF1321" s="2"/>
      <c r="JXG1321" s="2"/>
      <c r="JXH1321" s="2"/>
      <c r="JXI1321" s="2"/>
      <c r="JXJ1321" s="2"/>
      <c r="JXK1321" s="2"/>
      <c r="JXL1321" s="2"/>
      <c r="JXM1321" s="2"/>
      <c r="JXN1321" s="2"/>
      <c r="JXO1321" s="2"/>
      <c r="JXP1321" s="2"/>
      <c r="JXQ1321" s="2"/>
      <c r="JXR1321" s="2"/>
      <c r="JXS1321" s="2"/>
      <c r="JXT1321" s="2"/>
      <c r="JXU1321" s="2"/>
      <c r="JXV1321" s="2"/>
      <c r="JXW1321" s="2"/>
      <c r="JXX1321" s="2"/>
      <c r="JXY1321" s="2"/>
      <c r="JXZ1321" s="2"/>
      <c r="JYA1321" s="2"/>
      <c r="JYB1321" s="2"/>
      <c r="JYC1321" s="2"/>
      <c r="JYD1321" s="2"/>
      <c r="JYE1321" s="2"/>
      <c r="JYF1321" s="2"/>
      <c r="JYG1321" s="2"/>
      <c r="JYH1321" s="2"/>
      <c r="JYI1321" s="2"/>
      <c r="JYJ1321" s="2"/>
      <c r="JYK1321" s="2"/>
      <c r="JYL1321" s="2"/>
      <c r="JYM1321" s="2"/>
      <c r="JYN1321" s="2"/>
      <c r="JYO1321" s="2"/>
      <c r="JYP1321" s="2"/>
      <c r="JYQ1321" s="2"/>
      <c r="JYR1321" s="2"/>
      <c r="JYS1321" s="2"/>
      <c r="JYT1321" s="2"/>
      <c r="JYU1321" s="2"/>
      <c r="JYV1321" s="2"/>
      <c r="JYW1321" s="2"/>
      <c r="JYX1321" s="2"/>
      <c r="JYY1321" s="2"/>
      <c r="JYZ1321" s="2"/>
      <c r="JZA1321" s="2"/>
      <c r="JZB1321" s="2"/>
      <c r="JZC1321" s="2"/>
      <c r="JZD1321" s="2"/>
      <c r="JZE1321" s="2"/>
      <c r="JZF1321" s="2"/>
      <c r="JZG1321" s="2"/>
      <c r="JZH1321" s="2"/>
      <c r="JZI1321" s="2"/>
      <c r="JZJ1321" s="2"/>
      <c r="JZK1321" s="2"/>
      <c r="JZL1321" s="2"/>
      <c r="JZM1321" s="2"/>
      <c r="JZN1321" s="2"/>
      <c r="JZO1321" s="2"/>
      <c r="JZP1321" s="2"/>
      <c r="JZQ1321" s="2"/>
      <c r="JZR1321" s="2"/>
      <c r="JZS1321" s="2"/>
      <c r="JZT1321" s="2"/>
      <c r="JZU1321" s="2"/>
      <c r="JZV1321" s="2"/>
      <c r="JZW1321" s="2"/>
      <c r="JZX1321" s="2"/>
      <c r="JZY1321" s="2"/>
      <c r="JZZ1321" s="2"/>
      <c r="KAA1321" s="2"/>
      <c r="KAB1321" s="2"/>
      <c r="KAC1321" s="2"/>
      <c r="KAD1321" s="2"/>
      <c r="KAE1321" s="2"/>
      <c r="KAF1321" s="2"/>
      <c r="KAG1321" s="2"/>
      <c r="KAH1321" s="2"/>
      <c r="KAI1321" s="2"/>
      <c r="KAJ1321" s="2"/>
      <c r="KAK1321" s="2"/>
      <c r="KAL1321" s="2"/>
      <c r="KAM1321" s="2"/>
      <c r="KAN1321" s="2"/>
      <c r="KAO1321" s="2"/>
      <c r="KAP1321" s="2"/>
      <c r="KAQ1321" s="2"/>
      <c r="KAR1321" s="2"/>
      <c r="KAS1321" s="2"/>
      <c r="KAT1321" s="2"/>
      <c r="KAU1321" s="2"/>
      <c r="KAV1321" s="2"/>
      <c r="KAW1321" s="2"/>
      <c r="KAX1321" s="2"/>
      <c r="KAY1321" s="2"/>
      <c r="KAZ1321" s="2"/>
      <c r="KBA1321" s="2"/>
      <c r="KBB1321" s="2"/>
      <c r="KBC1321" s="2"/>
      <c r="KBD1321" s="2"/>
      <c r="KBE1321" s="2"/>
      <c r="KBF1321" s="2"/>
      <c r="KBG1321" s="2"/>
      <c r="KBH1321" s="2"/>
      <c r="KBI1321" s="2"/>
      <c r="KBJ1321" s="2"/>
      <c r="KBK1321" s="2"/>
      <c r="KBL1321" s="2"/>
      <c r="KBM1321" s="2"/>
      <c r="KBN1321" s="2"/>
      <c r="KBO1321" s="2"/>
      <c r="KBP1321" s="2"/>
      <c r="KBQ1321" s="2"/>
      <c r="KBR1321" s="2"/>
      <c r="KBS1321" s="2"/>
      <c r="KBT1321" s="2"/>
      <c r="KBU1321" s="2"/>
      <c r="KBV1321" s="2"/>
      <c r="KBW1321" s="2"/>
      <c r="KBX1321" s="2"/>
      <c r="KBY1321" s="2"/>
      <c r="KBZ1321" s="2"/>
      <c r="KCA1321" s="2"/>
      <c r="KCB1321" s="2"/>
      <c r="KCC1321" s="2"/>
      <c r="KCD1321" s="2"/>
      <c r="KCE1321" s="2"/>
      <c r="KCF1321" s="2"/>
      <c r="KCG1321" s="2"/>
      <c r="KCH1321" s="2"/>
      <c r="KCI1321" s="2"/>
      <c r="KCJ1321" s="2"/>
      <c r="KCK1321" s="2"/>
      <c r="KCL1321" s="2"/>
      <c r="KCM1321" s="2"/>
      <c r="KCN1321" s="2"/>
      <c r="KCO1321" s="2"/>
      <c r="KCP1321" s="2"/>
      <c r="KCQ1321" s="2"/>
      <c r="KCR1321" s="2"/>
      <c r="KCS1321" s="2"/>
      <c r="KCT1321" s="2"/>
      <c r="KCU1321" s="2"/>
      <c r="KCV1321" s="2"/>
      <c r="KCW1321" s="2"/>
      <c r="KCX1321" s="2"/>
      <c r="KCY1321" s="2"/>
      <c r="KCZ1321" s="2"/>
      <c r="KDA1321" s="2"/>
      <c r="KDB1321" s="2"/>
      <c r="KDC1321" s="2"/>
      <c r="KDD1321" s="2"/>
      <c r="KDE1321" s="2"/>
      <c r="KDF1321" s="2"/>
      <c r="KDG1321" s="2"/>
      <c r="KDH1321" s="2"/>
      <c r="KDI1321" s="2"/>
      <c r="KDJ1321" s="2"/>
      <c r="KDK1321" s="2"/>
      <c r="KDL1321" s="2"/>
      <c r="KDM1321" s="2"/>
      <c r="KDN1321" s="2"/>
      <c r="KDO1321" s="2"/>
      <c r="KDP1321" s="2"/>
      <c r="KDQ1321" s="2"/>
      <c r="KDR1321" s="2"/>
      <c r="KDS1321" s="2"/>
      <c r="KDT1321" s="2"/>
      <c r="KDU1321" s="2"/>
      <c r="KDV1321" s="2"/>
      <c r="KDW1321" s="2"/>
      <c r="KDX1321" s="2"/>
      <c r="KDY1321" s="2"/>
      <c r="KDZ1321" s="2"/>
      <c r="KEA1321" s="2"/>
      <c r="KEB1321" s="2"/>
      <c r="KEC1321" s="2"/>
      <c r="KED1321" s="2"/>
      <c r="KEE1321" s="2"/>
      <c r="KEF1321" s="2"/>
      <c r="KEG1321" s="2"/>
      <c r="KEH1321" s="2"/>
      <c r="KEI1321" s="2"/>
      <c r="KEJ1321" s="2"/>
      <c r="KEK1321" s="2"/>
      <c r="KEL1321" s="2"/>
      <c r="KEM1321" s="2"/>
      <c r="KEN1321" s="2"/>
      <c r="KEO1321" s="2"/>
      <c r="KEP1321" s="2"/>
      <c r="KEQ1321" s="2"/>
      <c r="KER1321" s="2"/>
      <c r="KES1321" s="2"/>
      <c r="KET1321" s="2"/>
      <c r="KEU1321" s="2"/>
      <c r="KEV1321" s="2"/>
      <c r="KEW1321" s="2"/>
      <c r="KEX1321" s="2"/>
      <c r="KEY1321" s="2"/>
      <c r="KEZ1321" s="2"/>
      <c r="KFA1321" s="2"/>
      <c r="KFB1321" s="2"/>
      <c r="KFC1321" s="2"/>
      <c r="KFD1321" s="2"/>
      <c r="KFE1321" s="2"/>
      <c r="KFF1321" s="2"/>
      <c r="KFG1321" s="2"/>
      <c r="KFH1321" s="2"/>
      <c r="KFI1321" s="2"/>
      <c r="KFJ1321" s="2"/>
      <c r="KFK1321" s="2"/>
      <c r="KFL1321" s="2"/>
      <c r="KFM1321" s="2"/>
      <c r="KFN1321" s="2"/>
      <c r="KFO1321" s="2"/>
      <c r="KFP1321" s="2"/>
      <c r="KFQ1321" s="2"/>
      <c r="KFR1321" s="2"/>
      <c r="KFS1321" s="2"/>
      <c r="KFT1321" s="2"/>
      <c r="KFU1321" s="2"/>
      <c r="KFV1321" s="2"/>
      <c r="KFW1321" s="2"/>
      <c r="KFX1321" s="2"/>
      <c r="KFY1321" s="2"/>
      <c r="KFZ1321" s="2"/>
      <c r="KGA1321" s="2"/>
      <c r="KGB1321" s="2"/>
      <c r="KGC1321" s="2"/>
      <c r="KGD1321" s="2"/>
      <c r="KGE1321" s="2"/>
      <c r="KGF1321" s="2"/>
      <c r="KGG1321" s="2"/>
      <c r="KGH1321" s="2"/>
      <c r="KGI1321" s="2"/>
      <c r="KGJ1321" s="2"/>
      <c r="KGK1321" s="2"/>
      <c r="KGL1321" s="2"/>
      <c r="KGM1321" s="2"/>
      <c r="KGN1321" s="2"/>
      <c r="KGO1321" s="2"/>
      <c r="KGP1321" s="2"/>
      <c r="KGQ1321" s="2"/>
      <c r="KGR1321" s="2"/>
      <c r="KGS1321" s="2"/>
      <c r="KGT1321" s="2"/>
      <c r="KGU1321" s="2"/>
      <c r="KGV1321" s="2"/>
      <c r="KGW1321" s="2"/>
      <c r="KGX1321" s="2"/>
      <c r="KGY1321" s="2"/>
      <c r="KGZ1321" s="2"/>
      <c r="KHA1321" s="2"/>
      <c r="KHB1321" s="2"/>
      <c r="KHC1321" s="2"/>
      <c r="KHD1321" s="2"/>
      <c r="KHE1321" s="2"/>
      <c r="KHF1321" s="2"/>
      <c r="KHG1321" s="2"/>
      <c r="KHH1321" s="2"/>
      <c r="KHI1321" s="2"/>
      <c r="KHJ1321" s="2"/>
      <c r="KHK1321" s="2"/>
      <c r="KHL1321" s="2"/>
      <c r="KHM1321" s="2"/>
      <c r="KHN1321" s="2"/>
      <c r="KHO1321" s="2"/>
      <c r="KHP1321" s="2"/>
      <c r="KHQ1321" s="2"/>
      <c r="KHR1321" s="2"/>
      <c r="KHS1321" s="2"/>
      <c r="KHT1321" s="2"/>
      <c r="KHU1321" s="2"/>
      <c r="KHV1321" s="2"/>
      <c r="KHW1321" s="2"/>
      <c r="KHX1321" s="2"/>
      <c r="KHY1321" s="2"/>
      <c r="KHZ1321" s="2"/>
      <c r="KIA1321" s="2"/>
      <c r="KIB1321" s="2"/>
      <c r="KIC1321" s="2"/>
      <c r="KID1321" s="2"/>
      <c r="KIE1321" s="2"/>
      <c r="KIF1321" s="2"/>
      <c r="KIG1321" s="2"/>
      <c r="KIH1321" s="2"/>
      <c r="KII1321" s="2"/>
      <c r="KIJ1321" s="2"/>
      <c r="KIK1321" s="2"/>
      <c r="KIL1321" s="2"/>
      <c r="KIM1321" s="2"/>
      <c r="KIN1321" s="2"/>
      <c r="KIO1321" s="2"/>
      <c r="KIP1321" s="2"/>
      <c r="KIQ1321" s="2"/>
      <c r="KIR1321" s="2"/>
      <c r="KIS1321" s="2"/>
      <c r="KIT1321" s="2"/>
      <c r="KIU1321" s="2"/>
      <c r="KIV1321" s="2"/>
      <c r="KIW1321" s="2"/>
      <c r="KIX1321" s="2"/>
      <c r="KIY1321" s="2"/>
      <c r="KIZ1321" s="2"/>
      <c r="KJA1321" s="2"/>
      <c r="KJB1321" s="2"/>
      <c r="KJC1321" s="2"/>
      <c r="KJD1321" s="2"/>
      <c r="KJE1321" s="2"/>
      <c r="KJF1321" s="2"/>
      <c r="KJG1321" s="2"/>
      <c r="KJH1321" s="2"/>
      <c r="KJI1321" s="2"/>
      <c r="KJJ1321" s="2"/>
      <c r="KJK1321" s="2"/>
      <c r="KJL1321" s="2"/>
      <c r="KJM1321" s="2"/>
      <c r="KJN1321" s="2"/>
      <c r="KJO1321" s="2"/>
      <c r="KJP1321" s="2"/>
      <c r="KJQ1321" s="2"/>
      <c r="KJR1321" s="2"/>
      <c r="KJS1321" s="2"/>
      <c r="KJT1321" s="2"/>
      <c r="KJU1321" s="2"/>
      <c r="KJV1321" s="2"/>
      <c r="KJW1321" s="2"/>
      <c r="KJX1321" s="2"/>
      <c r="KJY1321" s="2"/>
      <c r="KJZ1321" s="2"/>
      <c r="KKA1321" s="2"/>
      <c r="KKB1321" s="2"/>
      <c r="KKC1321" s="2"/>
      <c r="KKD1321" s="2"/>
      <c r="KKE1321" s="2"/>
      <c r="KKF1321" s="2"/>
      <c r="KKG1321" s="2"/>
      <c r="KKH1321" s="2"/>
      <c r="KKI1321" s="2"/>
      <c r="KKJ1321" s="2"/>
      <c r="KKK1321" s="2"/>
      <c r="KKL1321" s="2"/>
      <c r="KKM1321" s="2"/>
      <c r="KKN1321" s="2"/>
      <c r="KKO1321" s="2"/>
      <c r="KKP1321" s="2"/>
      <c r="KKQ1321" s="2"/>
      <c r="KKR1321" s="2"/>
      <c r="KKS1321" s="2"/>
      <c r="KKT1321" s="2"/>
      <c r="KKU1321" s="2"/>
      <c r="KKV1321" s="2"/>
      <c r="KKW1321" s="2"/>
      <c r="KKX1321" s="2"/>
      <c r="KKY1321" s="2"/>
      <c r="KKZ1321" s="2"/>
      <c r="KLA1321" s="2"/>
      <c r="KLB1321" s="2"/>
      <c r="KLC1321" s="2"/>
      <c r="KLD1321" s="2"/>
      <c r="KLE1321" s="2"/>
      <c r="KLF1321" s="2"/>
      <c r="KLG1321" s="2"/>
      <c r="KLH1321" s="2"/>
      <c r="KLI1321" s="2"/>
      <c r="KLJ1321" s="2"/>
      <c r="KLK1321" s="2"/>
      <c r="KLL1321" s="2"/>
      <c r="KLM1321" s="2"/>
      <c r="KLN1321" s="2"/>
      <c r="KLO1321" s="2"/>
      <c r="KLP1321" s="2"/>
      <c r="KLQ1321" s="2"/>
      <c r="KLR1321" s="2"/>
      <c r="KLS1321" s="2"/>
      <c r="KLT1321" s="2"/>
      <c r="KLU1321" s="2"/>
      <c r="KLV1321" s="2"/>
      <c r="KLW1321" s="2"/>
      <c r="KLX1321" s="2"/>
      <c r="KLY1321" s="2"/>
      <c r="KLZ1321" s="2"/>
      <c r="KMA1321" s="2"/>
      <c r="KMB1321" s="2"/>
      <c r="KMC1321" s="2"/>
      <c r="KMD1321" s="2"/>
      <c r="KME1321" s="2"/>
      <c r="KMF1321" s="2"/>
      <c r="KMG1321" s="2"/>
      <c r="KMH1321" s="2"/>
      <c r="KMI1321" s="2"/>
      <c r="KMJ1321" s="2"/>
      <c r="KMK1321" s="2"/>
      <c r="KML1321" s="2"/>
      <c r="KMM1321" s="2"/>
      <c r="KMN1321" s="2"/>
      <c r="KMO1321" s="2"/>
      <c r="KMP1321" s="2"/>
      <c r="KMQ1321" s="2"/>
      <c r="KMR1321" s="2"/>
      <c r="KMS1321" s="2"/>
      <c r="KMT1321" s="2"/>
      <c r="KMU1321" s="2"/>
      <c r="KMV1321" s="2"/>
      <c r="KMW1321" s="2"/>
      <c r="KMX1321" s="2"/>
      <c r="KMY1321" s="2"/>
      <c r="KMZ1321" s="2"/>
      <c r="KNA1321" s="2"/>
      <c r="KNB1321" s="2"/>
      <c r="KNC1321" s="2"/>
      <c r="KND1321" s="2"/>
      <c r="KNE1321" s="2"/>
      <c r="KNF1321" s="2"/>
      <c r="KNG1321" s="2"/>
      <c r="KNH1321" s="2"/>
      <c r="KNI1321" s="2"/>
      <c r="KNJ1321" s="2"/>
      <c r="KNK1321" s="2"/>
      <c r="KNL1321" s="2"/>
      <c r="KNM1321" s="2"/>
      <c r="KNN1321" s="2"/>
      <c r="KNO1321" s="2"/>
      <c r="KNP1321" s="2"/>
      <c r="KNQ1321" s="2"/>
      <c r="KNR1321" s="2"/>
      <c r="KNS1321" s="2"/>
      <c r="KNT1321" s="2"/>
      <c r="KNU1321" s="2"/>
      <c r="KNV1321" s="2"/>
      <c r="KNW1321" s="2"/>
      <c r="KNX1321" s="2"/>
      <c r="KNY1321" s="2"/>
      <c r="KNZ1321" s="2"/>
      <c r="KOA1321" s="2"/>
      <c r="KOB1321" s="2"/>
      <c r="KOC1321" s="2"/>
      <c r="KOD1321" s="2"/>
      <c r="KOE1321" s="2"/>
      <c r="KOF1321" s="2"/>
      <c r="KOG1321" s="2"/>
      <c r="KOH1321" s="2"/>
      <c r="KOI1321" s="2"/>
      <c r="KOJ1321" s="2"/>
      <c r="KOK1321" s="2"/>
      <c r="KOL1321" s="2"/>
      <c r="KOM1321" s="2"/>
      <c r="KON1321" s="2"/>
      <c r="KOO1321" s="2"/>
      <c r="KOP1321" s="2"/>
      <c r="KOQ1321" s="2"/>
      <c r="KOR1321" s="2"/>
      <c r="KOS1321" s="2"/>
      <c r="KOT1321" s="2"/>
      <c r="KOU1321" s="2"/>
      <c r="KOV1321" s="2"/>
      <c r="KOW1321" s="2"/>
      <c r="KOX1321" s="2"/>
      <c r="KOY1321" s="2"/>
      <c r="KOZ1321" s="2"/>
      <c r="KPA1321" s="2"/>
      <c r="KPB1321" s="2"/>
      <c r="KPC1321" s="2"/>
      <c r="KPD1321" s="2"/>
      <c r="KPE1321" s="2"/>
      <c r="KPF1321" s="2"/>
      <c r="KPG1321" s="2"/>
      <c r="KPH1321" s="2"/>
      <c r="KPI1321" s="2"/>
      <c r="KPJ1321" s="2"/>
      <c r="KPK1321" s="2"/>
      <c r="KPL1321" s="2"/>
      <c r="KPM1321" s="2"/>
      <c r="KPN1321" s="2"/>
      <c r="KPO1321" s="2"/>
      <c r="KPP1321" s="2"/>
      <c r="KPQ1321" s="2"/>
      <c r="KPR1321" s="2"/>
      <c r="KPS1321" s="2"/>
      <c r="KPT1321" s="2"/>
      <c r="KPU1321" s="2"/>
      <c r="KPV1321" s="2"/>
      <c r="KPW1321" s="2"/>
      <c r="KPX1321" s="2"/>
      <c r="KPY1321" s="2"/>
      <c r="KPZ1321" s="2"/>
      <c r="KQA1321" s="2"/>
      <c r="KQB1321" s="2"/>
      <c r="KQC1321" s="2"/>
      <c r="KQD1321" s="2"/>
      <c r="KQE1321" s="2"/>
      <c r="KQF1321" s="2"/>
      <c r="KQG1321" s="2"/>
      <c r="KQH1321" s="2"/>
      <c r="KQI1321" s="2"/>
      <c r="KQJ1321" s="2"/>
      <c r="KQK1321" s="2"/>
      <c r="KQL1321" s="2"/>
      <c r="KQM1321" s="2"/>
      <c r="KQN1321" s="2"/>
      <c r="KQO1321" s="2"/>
      <c r="KQP1321" s="2"/>
      <c r="KQQ1321" s="2"/>
      <c r="KQR1321" s="2"/>
      <c r="KQS1321" s="2"/>
      <c r="KQT1321" s="2"/>
      <c r="KQU1321" s="2"/>
      <c r="KQV1321" s="2"/>
      <c r="KQW1321" s="2"/>
      <c r="KQX1321" s="2"/>
      <c r="KQY1321" s="2"/>
      <c r="KQZ1321" s="2"/>
      <c r="KRA1321" s="2"/>
      <c r="KRB1321" s="2"/>
      <c r="KRC1321" s="2"/>
      <c r="KRD1321" s="2"/>
      <c r="KRE1321" s="2"/>
      <c r="KRF1321" s="2"/>
      <c r="KRG1321" s="2"/>
      <c r="KRH1321" s="2"/>
      <c r="KRI1321" s="2"/>
      <c r="KRJ1321" s="2"/>
      <c r="KRK1321" s="2"/>
      <c r="KRL1321" s="2"/>
      <c r="KRM1321" s="2"/>
      <c r="KRN1321" s="2"/>
      <c r="KRO1321" s="2"/>
      <c r="KRP1321" s="2"/>
      <c r="KRQ1321" s="2"/>
      <c r="KRR1321" s="2"/>
      <c r="KRS1321" s="2"/>
      <c r="KRT1321" s="2"/>
      <c r="KRU1321" s="2"/>
      <c r="KRV1321" s="2"/>
      <c r="KRW1321" s="2"/>
      <c r="KRX1321" s="2"/>
      <c r="KRY1321" s="2"/>
      <c r="KRZ1321" s="2"/>
      <c r="KSA1321" s="2"/>
      <c r="KSB1321" s="2"/>
      <c r="KSC1321" s="2"/>
      <c r="KSD1321" s="2"/>
      <c r="KSE1321" s="2"/>
      <c r="KSF1321" s="2"/>
      <c r="KSG1321" s="2"/>
      <c r="KSH1321" s="2"/>
      <c r="KSI1321" s="2"/>
      <c r="KSJ1321" s="2"/>
      <c r="KSK1321" s="2"/>
      <c r="KSL1321" s="2"/>
      <c r="KSM1321" s="2"/>
      <c r="KSN1321" s="2"/>
      <c r="KSO1321" s="2"/>
      <c r="KSP1321" s="2"/>
      <c r="KSQ1321" s="2"/>
      <c r="KSR1321" s="2"/>
      <c r="KSS1321" s="2"/>
      <c r="KST1321" s="2"/>
      <c r="KSU1321" s="2"/>
      <c r="KSV1321" s="2"/>
      <c r="KSW1321" s="2"/>
      <c r="KSX1321" s="2"/>
      <c r="KSY1321" s="2"/>
      <c r="KSZ1321" s="2"/>
      <c r="KTA1321" s="2"/>
      <c r="KTB1321" s="2"/>
      <c r="KTC1321" s="2"/>
      <c r="KTD1321" s="2"/>
      <c r="KTE1321" s="2"/>
      <c r="KTF1321" s="2"/>
      <c r="KTG1321" s="2"/>
      <c r="KTH1321" s="2"/>
      <c r="KTI1321" s="2"/>
      <c r="KTJ1321" s="2"/>
      <c r="KTK1321" s="2"/>
      <c r="KTL1321" s="2"/>
      <c r="KTM1321" s="2"/>
      <c r="KTN1321" s="2"/>
      <c r="KTO1321" s="2"/>
      <c r="KTP1321" s="2"/>
      <c r="KTQ1321" s="2"/>
      <c r="KTR1321" s="2"/>
      <c r="KTS1321" s="2"/>
      <c r="KTT1321" s="2"/>
      <c r="KTU1321" s="2"/>
      <c r="KTV1321" s="2"/>
      <c r="KTW1321" s="2"/>
      <c r="KTX1321" s="2"/>
      <c r="KTY1321" s="2"/>
      <c r="KTZ1321" s="2"/>
      <c r="KUA1321" s="2"/>
      <c r="KUB1321" s="2"/>
      <c r="KUC1321" s="2"/>
      <c r="KUD1321" s="2"/>
      <c r="KUE1321" s="2"/>
      <c r="KUF1321" s="2"/>
      <c r="KUG1321" s="2"/>
      <c r="KUH1321" s="2"/>
      <c r="KUI1321" s="2"/>
      <c r="KUJ1321" s="2"/>
      <c r="KUK1321" s="2"/>
      <c r="KUL1321" s="2"/>
      <c r="KUM1321" s="2"/>
      <c r="KUN1321" s="2"/>
      <c r="KUO1321" s="2"/>
      <c r="KUP1321" s="2"/>
      <c r="KUQ1321" s="2"/>
      <c r="KUR1321" s="2"/>
      <c r="KUS1321" s="2"/>
      <c r="KUT1321" s="2"/>
      <c r="KUU1321" s="2"/>
      <c r="KUV1321" s="2"/>
      <c r="KUW1321" s="2"/>
      <c r="KUX1321" s="2"/>
      <c r="KUY1321" s="2"/>
      <c r="KUZ1321" s="2"/>
      <c r="KVA1321" s="2"/>
      <c r="KVB1321" s="2"/>
      <c r="KVC1321" s="2"/>
      <c r="KVD1321" s="2"/>
      <c r="KVE1321" s="2"/>
      <c r="KVF1321" s="2"/>
      <c r="KVG1321" s="2"/>
      <c r="KVH1321" s="2"/>
      <c r="KVI1321" s="2"/>
      <c r="KVJ1321" s="2"/>
      <c r="KVK1321" s="2"/>
      <c r="KVL1321" s="2"/>
      <c r="KVM1321" s="2"/>
      <c r="KVN1321" s="2"/>
      <c r="KVO1321" s="2"/>
      <c r="KVP1321" s="2"/>
      <c r="KVQ1321" s="2"/>
      <c r="KVR1321" s="2"/>
      <c r="KVS1321" s="2"/>
      <c r="KVT1321" s="2"/>
      <c r="KVU1321" s="2"/>
      <c r="KVV1321" s="2"/>
      <c r="KVW1321" s="2"/>
      <c r="KVX1321" s="2"/>
      <c r="KVY1321" s="2"/>
      <c r="KVZ1321" s="2"/>
      <c r="KWA1321" s="2"/>
      <c r="KWB1321" s="2"/>
      <c r="KWC1321" s="2"/>
      <c r="KWD1321" s="2"/>
      <c r="KWE1321" s="2"/>
      <c r="KWF1321" s="2"/>
      <c r="KWG1321" s="2"/>
      <c r="KWH1321" s="2"/>
      <c r="KWI1321" s="2"/>
      <c r="KWJ1321" s="2"/>
      <c r="KWK1321" s="2"/>
      <c r="KWL1321" s="2"/>
      <c r="KWM1321" s="2"/>
      <c r="KWN1321" s="2"/>
      <c r="KWO1321" s="2"/>
      <c r="KWP1321" s="2"/>
      <c r="KWQ1321" s="2"/>
      <c r="KWR1321" s="2"/>
      <c r="KWS1321" s="2"/>
      <c r="KWT1321" s="2"/>
      <c r="KWU1321" s="2"/>
      <c r="KWV1321" s="2"/>
      <c r="KWW1321" s="2"/>
      <c r="KWX1321" s="2"/>
      <c r="KWY1321" s="2"/>
      <c r="KWZ1321" s="2"/>
      <c r="KXA1321" s="2"/>
      <c r="KXB1321" s="2"/>
      <c r="KXC1321" s="2"/>
      <c r="KXD1321" s="2"/>
      <c r="KXE1321" s="2"/>
      <c r="KXF1321" s="2"/>
      <c r="KXG1321" s="2"/>
      <c r="KXH1321" s="2"/>
      <c r="KXI1321" s="2"/>
      <c r="KXJ1321" s="2"/>
      <c r="KXK1321" s="2"/>
      <c r="KXL1321" s="2"/>
      <c r="KXM1321" s="2"/>
      <c r="KXN1321" s="2"/>
      <c r="KXO1321" s="2"/>
      <c r="KXP1321" s="2"/>
      <c r="KXQ1321" s="2"/>
      <c r="KXR1321" s="2"/>
      <c r="KXS1321" s="2"/>
      <c r="KXT1321" s="2"/>
      <c r="KXU1321" s="2"/>
      <c r="KXV1321" s="2"/>
      <c r="KXW1321" s="2"/>
      <c r="KXX1321" s="2"/>
      <c r="KXY1321" s="2"/>
      <c r="KXZ1321" s="2"/>
      <c r="KYA1321" s="2"/>
      <c r="KYB1321" s="2"/>
      <c r="KYC1321" s="2"/>
      <c r="KYD1321" s="2"/>
      <c r="KYE1321" s="2"/>
      <c r="KYF1321" s="2"/>
      <c r="KYG1321" s="2"/>
      <c r="KYH1321" s="2"/>
      <c r="KYI1321" s="2"/>
      <c r="KYJ1321" s="2"/>
      <c r="KYK1321" s="2"/>
      <c r="KYL1321" s="2"/>
      <c r="KYM1321" s="2"/>
      <c r="KYN1321" s="2"/>
      <c r="KYO1321" s="2"/>
      <c r="KYP1321" s="2"/>
      <c r="KYQ1321" s="2"/>
      <c r="KYR1321" s="2"/>
      <c r="KYS1321" s="2"/>
      <c r="KYT1321" s="2"/>
      <c r="KYU1321" s="2"/>
      <c r="KYV1321" s="2"/>
      <c r="KYW1321" s="2"/>
      <c r="KYX1321" s="2"/>
      <c r="KYY1321" s="2"/>
      <c r="KYZ1321" s="2"/>
      <c r="KZA1321" s="2"/>
      <c r="KZB1321" s="2"/>
      <c r="KZC1321" s="2"/>
      <c r="KZD1321" s="2"/>
      <c r="KZE1321" s="2"/>
      <c r="KZF1321" s="2"/>
      <c r="KZG1321" s="2"/>
      <c r="KZH1321" s="2"/>
      <c r="KZI1321" s="2"/>
      <c r="KZJ1321" s="2"/>
      <c r="KZK1321" s="2"/>
      <c r="KZL1321" s="2"/>
      <c r="KZM1321" s="2"/>
      <c r="KZN1321" s="2"/>
      <c r="KZO1321" s="2"/>
      <c r="KZP1321" s="2"/>
      <c r="KZQ1321" s="2"/>
      <c r="KZR1321" s="2"/>
      <c r="KZS1321" s="2"/>
      <c r="KZT1321" s="2"/>
      <c r="KZU1321" s="2"/>
      <c r="KZV1321" s="2"/>
      <c r="KZW1321" s="2"/>
      <c r="KZX1321" s="2"/>
      <c r="KZY1321" s="2"/>
      <c r="KZZ1321" s="2"/>
      <c r="LAA1321" s="2"/>
      <c r="LAB1321" s="2"/>
      <c r="LAC1321" s="2"/>
      <c r="LAD1321" s="2"/>
      <c r="LAE1321" s="2"/>
      <c r="LAF1321" s="2"/>
      <c r="LAG1321" s="2"/>
      <c r="LAH1321" s="2"/>
      <c r="LAI1321" s="2"/>
      <c r="LAJ1321" s="2"/>
      <c r="LAK1321" s="2"/>
      <c r="LAL1321" s="2"/>
      <c r="LAM1321" s="2"/>
      <c r="LAN1321" s="2"/>
      <c r="LAO1321" s="2"/>
      <c r="LAP1321" s="2"/>
      <c r="LAQ1321" s="2"/>
      <c r="LAR1321" s="2"/>
      <c r="LAS1321" s="2"/>
      <c r="LAT1321" s="2"/>
      <c r="LAU1321" s="2"/>
      <c r="LAV1321" s="2"/>
      <c r="LAW1321" s="2"/>
      <c r="LAX1321" s="2"/>
      <c r="LAY1321" s="2"/>
      <c r="LAZ1321" s="2"/>
      <c r="LBA1321" s="2"/>
      <c r="LBB1321" s="2"/>
      <c r="LBC1321" s="2"/>
      <c r="LBD1321" s="2"/>
      <c r="LBE1321" s="2"/>
      <c r="LBF1321" s="2"/>
      <c r="LBG1321" s="2"/>
      <c r="LBH1321" s="2"/>
      <c r="LBI1321" s="2"/>
      <c r="LBJ1321" s="2"/>
      <c r="LBK1321" s="2"/>
      <c r="LBL1321" s="2"/>
      <c r="LBM1321" s="2"/>
      <c r="LBN1321" s="2"/>
      <c r="LBO1321" s="2"/>
      <c r="LBP1321" s="2"/>
      <c r="LBQ1321" s="2"/>
      <c r="LBR1321" s="2"/>
      <c r="LBS1321" s="2"/>
      <c r="LBT1321" s="2"/>
      <c r="LBU1321" s="2"/>
      <c r="LBV1321" s="2"/>
      <c r="LBW1321" s="2"/>
      <c r="LBX1321" s="2"/>
      <c r="LBY1321" s="2"/>
      <c r="LBZ1321" s="2"/>
      <c r="LCA1321" s="2"/>
      <c r="LCB1321" s="2"/>
      <c r="LCC1321" s="2"/>
      <c r="LCD1321" s="2"/>
      <c r="LCE1321" s="2"/>
      <c r="LCF1321" s="2"/>
      <c r="LCG1321" s="2"/>
      <c r="LCH1321" s="2"/>
      <c r="LCI1321" s="2"/>
      <c r="LCJ1321" s="2"/>
      <c r="LCK1321" s="2"/>
      <c r="LCL1321" s="2"/>
      <c r="LCM1321" s="2"/>
      <c r="LCN1321" s="2"/>
      <c r="LCO1321" s="2"/>
      <c r="LCP1321" s="2"/>
      <c r="LCQ1321" s="2"/>
      <c r="LCR1321" s="2"/>
      <c r="LCS1321" s="2"/>
      <c r="LCT1321" s="2"/>
      <c r="LCU1321" s="2"/>
      <c r="LCV1321" s="2"/>
      <c r="LCW1321" s="2"/>
      <c r="LCX1321" s="2"/>
      <c r="LCY1321" s="2"/>
      <c r="LCZ1321" s="2"/>
      <c r="LDA1321" s="2"/>
      <c r="LDB1321" s="2"/>
      <c r="LDC1321" s="2"/>
      <c r="LDD1321" s="2"/>
      <c r="LDE1321" s="2"/>
      <c r="LDF1321" s="2"/>
      <c r="LDG1321" s="2"/>
      <c r="LDH1321" s="2"/>
      <c r="LDI1321" s="2"/>
      <c r="LDJ1321" s="2"/>
      <c r="LDK1321" s="2"/>
      <c r="LDL1321" s="2"/>
      <c r="LDM1321" s="2"/>
      <c r="LDN1321" s="2"/>
      <c r="LDO1321" s="2"/>
      <c r="LDP1321" s="2"/>
      <c r="LDQ1321" s="2"/>
      <c r="LDR1321" s="2"/>
      <c r="LDS1321" s="2"/>
      <c r="LDT1321" s="2"/>
      <c r="LDU1321" s="2"/>
      <c r="LDV1321" s="2"/>
      <c r="LDW1321" s="2"/>
      <c r="LDX1321" s="2"/>
      <c r="LDY1321" s="2"/>
      <c r="LDZ1321" s="2"/>
      <c r="LEA1321" s="2"/>
      <c r="LEB1321" s="2"/>
      <c r="LEC1321" s="2"/>
      <c r="LED1321" s="2"/>
      <c r="LEE1321" s="2"/>
      <c r="LEF1321" s="2"/>
      <c r="LEG1321" s="2"/>
      <c r="LEH1321" s="2"/>
      <c r="LEI1321" s="2"/>
      <c r="LEJ1321" s="2"/>
      <c r="LEK1321" s="2"/>
      <c r="LEL1321" s="2"/>
      <c r="LEM1321" s="2"/>
      <c r="LEN1321" s="2"/>
      <c r="LEO1321" s="2"/>
      <c r="LEP1321" s="2"/>
      <c r="LEQ1321" s="2"/>
      <c r="LER1321" s="2"/>
      <c r="LES1321" s="2"/>
      <c r="LET1321" s="2"/>
      <c r="LEU1321" s="2"/>
      <c r="LEV1321" s="2"/>
      <c r="LEW1321" s="2"/>
      <c r="LEX1321" s="2"/>
      <c r="LEY1321" s="2"/>
      <c r="LEZ1321" s="2"/>
      <c r="LFA1321" s="2"/>
      <c r="LFB1321" s="2"/>
      <c r="LFC1321" s="2"/>
      <c r="LFD1321" s="2"/>
      <c r="LFE1321" s="2"/>
      <c r="LFF1321" s="2"/>
      <c r="LFG1321" s="2"/>
      <c r="LFH1321" s="2"/>
      <c r="LFI1321" s="2"/>
      <c r="LFJ1321" s="2"/>
      <c r="LFK1321" s="2"/>
      <c r="LFL1321" s="2"/>
      <c r="LFM1321" s="2"/>
      <c r="LFN1321" s="2"/>
      <c r="LFO1321" s="2"/>
      <c r="LFP1321" s="2"/>
      <c r="LFQ1321" s="2"/>
      <c r="LFR1321" s="2"/>
      <c r="LFS1321" s="2"/>
      <c r="LFT1321" s="2"/>
      <c r="LFU1321" s="2"/>
      <c r="LFV1321" s="2"/>
      <c r="LFW1321" s="2"/>
      <c r="LFX1321" s="2"/>
      <c r="LFY1321" s="2"/>
      <c r="LFZ1321" s="2"/>
      <c r="LGA1321" s="2"/>
      <c r="LGB1321" s="2"/>
      <c r="LGC1321" s="2"/>
      <c r="LGD1321" s="2"/>
      <c r="LGE1321" s="2"/>
      <c r="LGF1321" s="2"/>
      <c r="LGG1321" s="2"/>
      <c r="LGH1321" s="2"/>
      <c r="LGI1321" s="2"/>
      <c r="LGJ1321" s="2"/>
      <c r="LGK1321" s="2"/>
      <c r="LGL1321" s="2"/>
      <c r="LGM1321" s="2"/>
      <c r="LGN1321" s="2"/>
      <c r="LGO1321" s="2"/>
      <c r="LGP1321" s="2"/>
      <c r="LGQ1321" s="2"/>
      <c r="LGR1321" s="2"/>
      <c r="LGS1321" s="2"/>
      <c r="LGT1321" s="2"/>
      <c r="LGU1321" s="2"/>
      <c r="LGV1321" s="2"/>
      <c r="LGW1321" s="2"/>
      <c r="LGX1321" s="2"/>
      <c r="LGY1321" s="2"/>
      <c r="LGZ1321" s="2"/>
      <c r="LHA1321" s="2"/>
      <c r="LHB1321" s="2"/>
      <c r="LHC1321" s="2"/>
      <c r="LHD1321" s="2"/>
      <c r="LHE1321" s="2"/>
      <c r="LHF1321" s="2"/>
      <c r="LHG1321" s="2"/>
      <c r="LHH1321" s="2"/>
      <c r="LHI1321" s="2"/>
      <c r="LHJ1321" s="2"/>
      <c r="LHK1321" s="2"/>
      <c r="LHL1321" s="2"/>
      <c r="LHM1321" s="2"/>
      <c r="LHN1321" s="2"/>
      <c r="LHO1321" s="2"/>
      <c r="LHP1321" s="2"/>
      <c r="LHQ1321" s="2"/>
      <c r="LHR1321" s="2"/>
      <c r="LHS1321" s="2"/>
      <c r="LHT1321" s="2"/>
      <c r="LHU1321" s="2"/>
      <c r="LHV1321" s="2"/>
      <c r="LHW1321" s="2"/>
      <c r="LHX1321" s="2"/>
      <c r="LHY1321" s="2"/>
      <c r="LHZ1321" s="2"/>
      <c r="LIA1321" s="2"/>
      <c r="LIB1321" s="2"/>
      <c r="LIC1321" s="2"/>
      <c r="LID1321" s="2"/>
      <c r="LIE1321" s="2"/>
      <c r="LIF1321" s="2"/>
      <c r="LIG1321" s="2"/>
      <c r="LIH1321" s="2"/>
      <c r="LII1321" s="2"/>
      <c r="LIJ1321" s="2"/>
      <c r="LIK1321" s="2"/>
      <c r="LIL1321" s="2"/>
      <c r="LIM1321" s="2"/>
      <c r="LIN1321" s="2"/>
      <c r="LIO1321" s="2"/>
      <c r="LIP1321" s="2"/>
      <c r="LIQ1321" s="2"/>
      <c r="LIR1321" s="2"/>
      <c r="LIS1321" s="2"/>
      <c r="LIT1321" s="2"/>
      <c r="LIU1321" s="2"/>
      <c r="LIV1321" s="2"/>
      <c r="LIW1321" s="2"/>
      <c r="LIX1321" s="2"/>
      <c r="LIY1321" s="2"/>
      <c r="LIZ1321" s="2"/>
      <c r="LJA1321" s="2"/>
      <c r="LJB1321" s="2"/>
      <c r="LJC1321" s="2"/>
      <c r="LJD1321" s="2"/>
      <c r="LJE1321" s="2"/>
      <c r="LJF1321" s="2"/>
      <c r="LJG1321" s="2"/>
      <c r="LJH1321" s="2"/>
      <c r="LJI1321" s="2"/>
      <c r="LJJ1321" s="2"/>
      <c r="LJK1321" s="2"/>
      <c r="LJL1321" s="2"/>
      <c r="LJM1321" s="2"/>
      <c r="LJN1321" s="2"/>
      <c r="LJO1321" s="2"/>
      <c r="LJP1321" s="2"/>
      <c r="LJQ1321" s="2"/>
      <c r="LJR1321" s="2"/>
      <c r="LJS1321" s="2"/>
      <c r="LJT1321" s="2"/>
      <c r="LJU1321" s="2"/>
      <c r="LJV1321" s="2"/>
      <c r="LJW1321" s="2"/>
      <c r="LJX1321" s="2"/>
      <c r="LJY1321" s="2"/>
      <c r="LJZ1321" s="2"/>
      <c r="LKA1321" s="2"/>
      <c r="LKB1321" s="2"/>
      <c r="LKC1321" s="2"/>
      <c r="LKD1321" s="2"/>
      <c r="LKE1321" s="2"/>
      <c r="LKF1321" s="2"/>
      <c r="LKG1321" s="2"/>
      <c r="LKH1321" s="2"/>
      <c r="LKI1321" s="2"/>
      <c r="LKJ1321" s="2"/>
      <c r="LKK1321" s="2"/>
      <c r="LKL1321" s="2"/>
      <c r="LKM1321" s="2"/>
      <c r="LKN1321" s="2"/>
      <c r="LKO1321" s="2"/>
      <c r="LKP1321" s="2"/>
      <c r="LKQ1321" s="2"/>
      <c r="LKR1321" s="2"/>
      <c r="LKS1321" s="2"/>
      <c r="LKT1321" s="2"/>
      <c r="LKU1321" s="2"/>
      <c r="LKV1321" s="2"/>
      <c r="LKW1321" s="2"/>
      <c r="LKX1321" s="2"/>
      <c r="LKY1321" s="2"/>
      <c r="LKZ1321" s="2"/>
      <c r="LLA1321" s="2"/>
      <c r="LLB1321" s="2"/>
      <c r="LLC1321" s="2"/>
      <c r="LLD1321" s="2"/>
      <c r="LLE1321" s="2"/>
      <c r="LLF1321" s="2"/>
      <c r="LLG1321" s="2"/>
      <c r="LLH1321" s="2"/>
      <c r="LLI1321" s="2"/>
      <c r="LLJ1321" s="2"/>
      <c r="LLK1321" s="2"/>
      <c r="LLL1321" s="2"/>
      <c r="LLM1321" s="2"/>
      <c r="LLN1321" s="2"/>
      <c r="LLO1321" s="2"/>
      <c r="LLP1321" s="2"/>
      <c r="LLQ1321" s="2"/>
      <c r="LLR1321" s="2"/>
      <c r="LLS1321" s="2"/>
      <c r="LLT1321" s="2"/>
      <c r="LLU1321" s="2"/>
      <c r="LLV1321" s="2"/>
      <c r="LLW1321" s="2"/>
      <c r="LLX1321" s="2"/>
      <c r="LLY1321" s="2"/>
      <c r="LLZ1321" s="2"/>
      <c r="LMA1321" s="2"/>
      <c r="LMB1321" s="2"/>
      <c r="LMC1321" s="2"/>
      <c r="LMD1321" s="2"/>
      <c r="LME1321" s="2"/>
      <c r="LMF1321" s="2"/>
      <c r="LMG1321" s="2"/>
      <c r="LMH1321" s="2"/>
      <c r="LMI1321" s="2"/>
      <c r="LMJ1321" s="2"/>
      <c r="LMK1321" s="2"/>
      <c r="LML1321" s="2"/>
      <c r="LMM1321" s="2"/>
      <c r="LMN1321" s="2"/>
      <c r="LMO1321" s="2"/>
      <c r="LMP1321" s="2"/>
      <c r="LMQ1321" s="2"/>
      <c r="LMR1321" s="2"/>
      <c r="LMS1321" s="2"/>
      <c r="LMT1321" s="2"/>
      <c r="LMU1321" s="2"/>
      <c r="LMV1321" s="2"/>
      <c r="LMW1321" s="2"/>
      <c r="LMX1321" s="2"/>
      <c r="LMY1321" s="2"/>
      <c r="LMZ1321" s="2"/>
      <c r="LNA1321" s="2"/>
      <c r="LNB1321" s="2"/>
      <c r="LNC1321" s="2"/>
      <c r="LND1321" s="2"/>
      <c r="LNE1321" s="2"/>
      <c r="LNF1321" s="2"/>
      <c r="LNG1321" s="2"/>
      <c r="LNH1321" s="2"/>
      <c r="LNI1321" s="2"/>
      <c r="LNJ1321" s="2"/>
      <c r="LNK1321" s="2"/>
      <c r="LNL1321" s="2"/>
      <c r="LNM1321" s="2"/>
      <c r="LNN1321" s="2"/>
      <c r="LNO1321" s="2"/>
      <c r="LNP1321" s="2"/>
      <c r="LNQ1321" s="2"/>
      <c r="LNR1321" s="2"/>
      <c r="LNS1321" s="2"/>
      <c r="LNT1321" s="2"/>
      <c r="LNU1321" s="2"/>
      <c r="LNV1321" s="2"/>
      <c r="LNW1321" s="2"/>
      <c r="LNX1321" s="2"/>
      <c r="LNY1321" s="2"/>
      <c r="LNZ1321" s="2"/>
      <c r="LOA1321" s="2"/>
      <c r="LOB1321" s="2"/>
      <c r="LOC1321" s="2"/>
      <c r="LOD1321" s="2"/>
      <c r="LOE1321" s="2"/>
      <c r="LOF1321" s="2"/>
      <c r="LOG1321" s="2"/>
      <c r="LOH1321" s="2"/>
      <c r="LOI1321" s="2"/>
      <c r="LOJ1321" s="2"/>
      <c r="LOK1321" s="2"/>
      <c r="LOL1321" s="2"/>
      <c r="LOM1321" s="2"/>
      <c r="LON1321" s="2"/>
      <c r="LOO1321" s="2"/>
      <c r="LOP1321" s="2"/>
      <c r="LOQ1321" s="2"/>
      <c r="LOR1321" s="2"/>
      <c r="LOS1321" s="2"/>
      <c r="LOT1321" s="2"/>
      <c r="LOU1321" s="2"/>
      <c r="LOV1321" s="2"/>
      <c r="LOW1321" s="2"/>
      <c r="LOX1321" s="2"/>
      <c r="LOY1321" s="2"/>
      <c r="LOZ1321" s="2"/>
      <c r="LPA1321" s="2"/>
      <c r="LPB1321" s="2"/>
      <c r="LPC1321" s="2"/>
      <c r="LPD1321" s="2"/>
      <c r="LPE1321" s="2"/>
      <c r="LPF1321" s="2"/>
      <c r="LPG1321" s="2"/>
      <c r="LPH1321" s="2"/>
      <c r="LPI1321" s="2"/>
      <c r="LPJ1321" s="2"/>
      <c r="LPK1321" s="2"/>
      <c r="LPL1321" s="2"/>
      <c r="LPM1321" s="2"/>
      <c r="LPN1321" s="2"/>
      <c r="LPO1321" s="2"/>
      <c r="LPP1321" s="2"/>
      <c r="LPQ1321" s="2"/>
      <c r="LPR1321" s="2"/>
      <c r="LPS1321" s="2"/>
      <c r="LPT1321" s="2"/>
      <c r="LPU1321" s="2"/>
      <c r="LPV1321" s="2"/>
      <c r="LPW1321" s="2"/>
      <c r="LPX1321" s="2"/>
      <c r="LPY1321" s="2"/>
      <c r="LPZ1321" s="2"/>
      <c r="LQA1321" s="2"/>
      <c r="LQB1321" s="2"/>
      <c r="LQC1321" s="2"/>
      <c r="LQD1321" s="2"/>
      <c r="LQE1321" s="2"/>
      <c r="LQF1321" s="2"/>
      <c r="LQG1321" s="2"/>
      <c r="LQH1321" s="2"/>
      <c r="LQI1321" s="2"/>
      <c r="LQJ1321" s="2"/>
      <c r="LQK1321" s="2"/>
      <c r="LQL1321" s="2"/>
      <c r="LQM1321" s="2"/>
      <c r="LQN1321" s="2"/>
      <c r="LQO1321" s="2"/>
      <c r="LQP1321" s="2"/>
      <c r="LQQ1321" s="2"/>
      <c r="LQR1321" s="2"/>
      <c r="LQS1321" s="2"/>
      <c r="LQT1321" s="2"/>
      <c r="LQU1321" s="2"/>
      <c r="LQV1321" s="2"/>
      <c r="LQW1321" s="2"/>
      <c r="LQX1321" s="2"/>
      <c r="LQY1321" s="2"/>
      <c r="LQZ1321" s="2"/>
      <c r="LRA1321" s="2"/>
      <c r="LRB1321" s="2"/>
      <c r="LRC1321" s="2"/>
      <c r="LRD1321" s="2"/>
      <c r="LRE1321" s="2"/>
      <c r="LRF1321" s="2"/>
      <c r="LRG1321" s="2"/>
      <c r="LRH1321" s="2"/>
      <c r="LRI1321" s="2"/>
      <c r="LRJ1321" s="2"/>
      <c r="LRK1321" s="2"/>
      <c r="LRL1321" s="2"/>
      <c r="LRM1321" s="2"/>
      <c r="LRN1321" s="2"/>
      <c r="LRO1321" s="2"/>
      <c r="LRP1321" s="2"/>
      <c r="LRQ1321" s="2"/>
      <c r="LRR1321" s="2"/>
      <c r="LRS1321" s="2"/>
      <c r="LRT1321" s="2"/>
      <c r="LRU1321" s="2"/>
      <c r="LRV1321" s="2"/>
      <c r="LRW1321" s="2"/>
      <c r="LRX1321" s="2"/>
      <c r="LRY1321" s="2"/>
      <c r="LRZ1321" s="2"/>
      <c r="LSA1321" s="2"/>
      <c r="LSB1321" s="2"/>
      <c r="LSC1321" s="2"/>
      <c r="LSD1321" s="2"/>
      <c r="LSE1321" s="2"/>
      <c r="LSF1321" s="2"/>
      <c r="LSG1321" s="2"/>
      <c r="LSH1321" s="2"/>
      <c r="LSI1321" s="2"/>
      <c r="LSJ1321" s="2"/>
      <c r="LSK1321" s="2"/>
      <c r="LSL1321" s="2"/>
      <c r="LSM1321" s="2"/>
      <c r="LSN1321" s="2"/>
      <c r="LSO1321" s="2"/>
      <c r="LSP1321" s="2"/>
      <c r="LSQ1321" s="2"/>
      <c r="LSR1321" s="2"/>
      <c r="LSS1321" s="2"/>
      <c r="LST1321" s="2"/>
      <c r="LSU1321" s="2"/>
      <c r="LSV1321" s="2"/>
      <c r="LSW1321" s="2"/>
      <c r="LSX1321" s="2"/>
      <c r="LSY1321" s="2"/>
      <c r="LSZ1321" s="2"/>
      <c r="LTA1321" s="2"/>
      <c r="LTB1321" s="2"/>
      <c r="LTC1321" s="2"/>
      <c r="LTD1321" s="2"/>
      <c r="LTE1321" s="2"/>
      <c r="LTF1321" s="2"/>
      <c r="LTG1321" s="2"/>
      <c r="LTH1321" s="2"/>
      <c r="LTI1321" s="2"/>
      <c r="LTJ1321" s="2"/>
      <c r="LTK1321" s="2"/>
      <c r="LTL1321" s="2"/>
      <c r="LTM1321" s="2"/>
      <c r="LTN1321" s="2"/>
      <c r="LTO1321" s="2"/>
      <c r="LTP1321" s="2"/>
      <c r="LTQ1321" s="2"/>
      <c r="LTR1321" s="2"/>
      <c r="LTS1321" s="2"/>
      <c r="LTT1321" s="2"/>
      <c r="LTU1321" s="2"/>
      <c r="LTV1321" s="2"/>
      <c r="LTW1321" s="2"/>
      <c r="LTX1321" s="2"/>
      <c r="LTY1321" s="2"/>
      <c r="LTZ1321" s="2"/>
      <c r="LUA1321" s="2"/>
      <c r="LUB1321" s="2"/>
      <c r="LUC1321" s="2"/>
      <c r="LUD1321" s="2"/>
      <c r="LUE1321" s="2"/>
      <c r="LUF1321" s="2"/>
      <c r="LUG1321" s="2"/>
      <c r="LUH1321" s="2"/>
      <c r="LUI1321" s="2"/>
      <c r="LUJ1321" s="2"/>
      <c r="LUK1321" s="2"/>
      <c r="LUL1321" s="2"/>
      <c r="LUM1321" s="2"/>
      <c r="LUN1321" s="2"/>
      <c r="LUO1321" s="2"/>
      <c r="LUP1321" s="2"/>
      <c r="LUQ1321" s="2"/>
      <c r="LUR1321" s="2"/>
      <c r="LUS1321" s="2"/>
      <c r="LUT1321" s="2"/>
      <c r="LUU1321" s="2"/>
      <c r="LUV1321" s="2"/>
      <c r="LUW1321" s="2"/>
      <c r="LUX1321" s="2"/>
      <c r="LUY1321" s="2"/>
      <c r="LUZ1321" s="2"/>
      <c r="LVA1321" s="2"/>
      <c r="LVB1321" s="2"/>
      <c r="LVC1321" s="2"/>
      <c r="LVD1321" s="2"/>
      <c r="LVE1321" s="2"/>
      <c r="LVF1321" s="2"/>
      <c r="LVG1321" s="2"/>
      <c r="LVH1321" s="2"/>
      <c r="LVI1321" s="2"/>
      <c r="LVJ1321" s="2"/>
      <c r="LVK1321" s="2"/>
      <c r="LVL1321" s="2"/>
      <c r="LVM1321" s="2"/>
      <c r="LVN1321" s="2"/>
      <c r="LVO1321" s="2"/>
      <c r="LVP1321" s="2"/>
      <c r="LVQ1321" s="2"/>
      <c r="LVR1321" s="2"/>
      <c r="LVS1321" s="2"/>
      <c r="LVT1321" s="2"/>
      <c r="LVU1321" s="2"/>
      <c r="LVV1321" s="2"/>
      <c r="LVW1321" s="2"/>
      <c r="LVX1321" s="2"/>
      <c r="LVY1321" s="2"/>
      <c r="LVZ1321" s="2"/>
      <c r="LWA1321" s="2"/>
      <c r="LWB1321" s="2"/>
      <c r="LWC1321" s="2"/>
      <c r="LWD1321" s="2"/>
      <c r="LWE1321" s="2"/>
      <c r="LWF1321" s="2"/>
      <c r="LWG1321" s="2"/>
      <c r="LWH1321" s="2"/>
      <c r="LWI1321" s="2"/>
      <c r="LWJ1321" s="2"/>
      <c r="LWK1321" s="2"/>
      <c r="LWL1321" s="2"/>
      <c r="LWM1321" s="2"/>
      <c r="LWN1321" s="2"/>
      <c r="LWO1321" s="2"/>
      <c r="LWP1321" s="2"/>
      <c r="LWQ1321" s="2"/>
      <c r="LWR1321" s="2"/>
      <c r="LWS1321" s="2"/>
      <c r="LWT1321" s="2"/>
      <c r="LWU1321" s="2"/>
      <c r="LWV1321" s="2"/>
      <c r="LWW1321" s="2"/>
      <c r="LWX1321" s="2"/>
      <c r="LWY1321" s="2"/>
      <c r="LWZ1321" s="2"/>
      <c r="LXA1321" s="2"/>
      <c r="LXB1321" s="2"/>
      <c r="LXC1321" s="2"/>
      <c r="LXD1321" s="2"/>
      <c r="LXE1321" s="2"/>
      <c r="LXF1321" s="2"/>
      <c r="LXG1321" s="2"/>
      <c r="LXH1321" s="2"/>
      <c r="LXI1321" s="2"/>
      <c r="LXJ1321" s="2"/>
      <c r="LXK1321" s="2"/>
      <c r="LXL1321" s="2"/>
      <c r="LXM1321" s="2"/>
      <c r="LXN1321" s="2"/>
      <c r="LXO1321" s="2"/>
      <c r="LXP1321" s="2"/>
      <c r="LXQ1321" s="2"/>
      <c r="LXR1321" s="2"/>
      <c r="LXS1321" s="2"/>
      <c r="LXT1321" s="2"/>
      <c r="LXU1321" s="2"/>
      <c r="LXV1321" s="2"/>
      <c r="LXW1321" s="2"/>
      <c r="LXX1321" s="2"/>
      <c r="LXY1321" s="2"/>
      <c r="LXZ1321" s="2"/>
      <c r="LYA1321" s="2"/>
      <c r="LYB1321" s="2"/>
      <c r="LYC1321" s="2"/>
      <c r="LYD1321" s="2"/>
      <c r="LYE1321" s="2"/>
      <c r="LYF1321" s="2"/>
      <c r="LYG1321" s="2"/>
      <c r="LYH1321" s="2"/>
      <c r="LYI1321" s="2"/>
      <c r="LYJ1321" s="2"/>
      <c r="LYK1321" s="2"/>
      <c r="LYL1321" s="2"/>
      <c r="LYM1321" s="2"/>
      <c r="LYN1321" s="2"/>
      <c r="LYO1321" s="2"/>
      <c r="LYP1321" s="2"/>
      <c r="LYQ1321" s="2"/>
      <c r="LYR1321" s="2"/>
      <c r="LYS1321" s="2"/>
      <c r="LYT1321" s="2"/>
      <c r="LYU1321" s="2"/>
      <c r="LYV1321" s="2"/>
      <c r="LYW1321" s="2"/>
      <c r="LYX1321" s="2"/>
      <c r="LYY1321" s="2"/>
      <c r="LYZ1321" s="2"/>
      <c r="LZA1321" s="2"/>
      <c r="LZB1321" s="2"/>
      <c r="LZC1321" s="2"/>
      <c r="LZD1321" s="2"/>
      <c r="LZE1321" s="2"/>
      <c r="LZF1321" s="2"/>
      <c r="LZG1321" s="2"/>
      <c r="LZH1321" s="2"/>
      <c r="LZI1321" s="2"/>
      <c r="LZJ1321" s="2"/>
      <c r="LZK1321" s="2"/>
      <c r="LZL1321" s="2"/>
      <c r="LZM1321" s="2"/>
      <c r="LZN1321" s="2"/>
      <c r="LZO1321" s="2"/>
      <c r="LZP1321" s="2"/>
      <c r="LZQ1321" s="2"/>
      <c r="LZR1321" s="2"/>
      <c r="LZS1321" s="2"/>
      <c r="LZT1321" s="2"/>
      <c r="LZU1321" s="2"/>
      <c r="LZV1321" s="2"/>
      <c r="LZW1321" s="2"/>
      <c r="LZX1321" s="2"/>
      <c r="LZY1321" s="2"/>
      <c r="LZZ1321" s="2"/>
      <c r="MAA1321" s="2"/>
      <c r="MAB1321" s="2"/>
      <c r="MAC1321" s="2"/>
      <c r="MAD1321" s="2"/>
      <c r="MAE1321" s="2"/>
      <c r="MAF1321" s="2"/>
      <c r="MAG1321" s="2"/>
      <c r="MAH1321" s="2"/>
      <c r="MAI1321" s="2"/>
      <c r="MAJ1321" s="2"/>
      <c r="MAK1321" s="2"/>
      <c r="MAL1321" s="2"/>
      <c r="MAM1321" s="2"/>
      <c r="MAN1321" s="2"/>
      <c r="MAO1321" s="2"/>
      <c r="MAP1321" s="2"/>
      <c r="MAQ1321" s="2"/>
      <c r="MAR1321" s="2"/>
      <c r="MAS1321" s="2"/>
      <c r="MAT1321" s="2"/>
      <c r="MAU1321" s="2"/>
      <c r="MAV1321" s="2"/>
      <c r="MAW1321" s="2"/>
      <c r="MAX1321" s="2"/>
      <c r="MAY1321" s="2"/>
      <c r="MAZ1321" s="2"/>
      <c r="MBA1321" s="2"/>
      <c r="MBB1321" s="2"/>
      <c r="MBC1321" s="2"/>
      <c r="MBD1321" s="2"/>
      <c r="MBE1321" s="2"/>
      <c r="MBF1321" s="2"/>
      <c r="MBG1321" s="2"/>
      <c r="MBH1321" s="2"/>
      <c r="MBI1321" s="2"/>
      <c r="MBJ1321" s="2"/>
      <c r="MBK1321" s="2"/>
      <c r="MBL1321" s="2"/>
      <c r="MBM1321" s="2"/>
      <c r="MBN1321" s="2"/>
      <c r="MBO1321" s="2"/>
      <c r="MBP1321" s="2"/>
      <c r="MBQ1321" s="2"/>
      <c r="MBR1321" s="2"/>
      <c r="MBS1321" s="2"/>
      <c r="MBT1321" s="2"/>
      <c r="MBU1321" s="2"/>
      <c r="MBV1321" s="2"/>
      <c r="MBW1321" s="2"/>
      <c r="MBX1321" s="2"/>
      <c r="MBY1321" s="2"/>
      <c r="MBZ1321" s="2"/>
      <c r="MCA1321" s="2"/>
      <c r="MCB1321" s="2"/>
      <c r="MCC1321" s="2"/>
      <c r="MCD1321" s="2"/>
      <c r="MCE1321" s="2"/>
      <c r="MCF1321" s="2"/>
      <c r="MCG1321" s="2"/>
      <c r="MCH1321" s="2"/>
      <c r="MCI1321" s="2"/>
      <c r="MCJ1321" s="2"/>
      <c r="MCK1321" s="2"/>
      <c r="MCL1321" s="2"/>
      <c r="MCM1321" s="2"/>
      <c r="MCN1321" s="2"/>
      <c r="MCO1321" s="2"/>
      <c r="MCP1321" s="2"/>
      <c r="MCQ1321" s="2"/>
      <c r="MCR1321" s="2"/>
      <c r="MCS1321" s="2"/>
      <c r="MCT1321" s="2"/>
      <c r="MCU1321" s="2"/>
      <c r="MCV1321" s="2"/>
      <c r="MCW1321" s="2"/>
      <c r="MCX1321" s="2"/>
      <c r="MCY1321" s="2"/>
      <c r="MCZ1321" s="2"/>
      <c r="MDA1321" s="2"/>
      <c r="MDB1321" s="2"/>
      <c r="MDC1321" s="2"/>
      <c r="MDD1321" s="2"/>
      <c r="MDE1321" s="2"/>
      <c r="MDF1321" s="2"/>
      <c r="MDG1321" s="2"/>
      <c r="MDH1321" s="2"/>
      <c r="MDI1321" s="2"/>
      <c r="MDJ1321" s="2"/>
      <c r="MDK1321" s="2"/>
      <c r="MDL1321" s="2"/>
      <c r="MDM1321" s="2"/>
      <c r="MDN1321" s="2"/>
      <c r="MDO1321" s="2"/>
      <c r="MDP1321" s="2"/>
      <c r="MDQ1321" s="2"/>
      <c r="MDR1321" s="2"/>
      <c r="MDS1321" s="2"/>
      <c r="MDT1321" s="2"/>
      <c r="MDU1321" s="2"/>
      <c r="MDV1321" s="2"/>
      <c r="MDW1321" s="2"/>
      <c r="MDX1321" s="2"/>
      <c r="MDY1321" s="2"/>
      <c r="MDZ1321" s="2"/>
      <c r="MEA1321" s="2"/>
      <c r="MEB1321" s="2"/>
      <c r="MEC1321" s="2"/>
      <c r="MED1321" s="2"/>
      <c r="MEE1321" s="2"/>
      <c r="MEF1321" s="2"/>
      <c r="MEG1321" s="2"/>
      <c r="MEH1321" s="2"/>
      <c r="MEI1321" s="2"/>
      <c r="MEJ1321" s="2"/>
      <c r="MEK1321" s="2"/>
      <c r="MEL1321" s="2"/>
      <c r="MEM1321" s="2"/>
      <c r="MEN1321" s="2"/>
      <c r="MEO1321" s="2"/>
      <c r="MEP1321" s="2"/>
      <c r="MEQ1321" s="2"/>
      <c r="MER1321" s="2"/>
      <c r="MES1321" s="2"/>
      <c r="MET1321" s="2"/>
      <c r="MEU1321" s="2"/>
      <c r="MEV1321" s="2"/>
      <c r="MEW1321" s="2"/>
      <c r="MEX1321" s="2"/>
      <c r="MEY1321" s="2"/>
      <c r="MEZ1321" s="2"/>
      <c r="MFA1321" s="2"/>
      <c r="MFB1321" s="2"/>
      <c r="MFC1321" s="2"/>
      <c r="MFD1321" s="2"/>
      <c r="MFE1321" s="2"/>
      <c r="MFF1321" s="2"/>
      <c r="MFG1321" s="2"/>
      <c r="MFH1321" s="2"/>
      <c r="MFI1321" s="2"/>
      <c r="MFJ1321" s="2"/>
      <c r="MFK1321" s="2"/>
      <c r="MFL1321" s="2"/>
      <c r="MFM1321" s="2"/>
      <c r="MFN1321" s="2"/>
      <c r="MFO1321" s="2"/>
      <c r="MFP1321" s="2"/>
      <c r="MFQ1321" s="2"/>
      <c r="MFR1321" s="2"/>
      <c r="MFS1321" s="2"/>
      <c r="MFT1321" s="2"/>
      <c r="MFU1321" s="2"/>
      <c r="MFV1321" s="2"/>
      <c r="MFW1321" s="2"/>
      <c r="MFX1321" s="2"/>
      <c r="MFY1321" s="2"/>
      <c r="MFZ1321" s="2"/>
      <c r="MGA1321" s="2"/>
      <c r="MGB1321" s="2"/>
      <c r="MGC1321" s="2"/>
      <c r="MGD1321" s="2"/>
      <c r="MGE1321" s="2"/>
      <c r="MGF1321" s="2"/>
      <c r="MGG1321" s="2"/>
      <c r="MGH1321" s="2"/>
      <c r="MGI1321" s="2"/>
      <c r="MGJ1321" s="2"/>
      <c r="MGK1321" s="2"/>
      <c r="MGL1321" s="2"/>
      <c r="MGM1321" s="2"/>
      <c r="MGN1321" s="2"/>
      <c r="MGO1321" s="2"/>
      <c r="MGP1321" s="2"/>
      <c r="MGQ1321" s="2"/>
      <c r="MGR1321" s="2"/>
      <c r="MGS1321" s="2"/>
      <c r="MGT1321" s="2"/>
      <c r="MGU1321" s="2"/>
      <c r="MGV1321" s="2"/>
      <c r="MGW1321" s="2"/>
      <c r="MGX1321" s="2"/>
      <c r="MGY1321" s="2"/>
      <c r="MGZ1321" s="2"/>
      <c r="MHA1321" s="2"/>
      <c r="MHB1321" s="2"/>
      <c r="MHC1321" s="2"/>
      <c r="MHD1321" s="2"/>
      <c r="MHE1321" s="2"/>
      <c r="MHF1321" s="2"/>
      <c r="MHG1321" s="2"/>
      <c r="MHH1321" s="2"/>
      <c r="MHI1321" s="2"/>
      <c r="MHJ1321" s="2"/>
      <c r="MHK1321" s="2"/>
      <c r="MHL1321" s="2"/>
      <c r="MHM1321" s="2"/>
      <c r="MHN1321" s="2"/>
      <c r="MHO1321" s="2"/>
      <c r="MHP1321" s="2"/>
      <c r="MHQ1321" s="2"/>
      <c r="MHR1321" s="2"/>
      <c r="MHS1321" s="2"/>
      <c r="MHT1321" s="2"/>
      <c r="MHU1321" s="2"/>
      <c r="MHV1321" s="2"/>
      <c r="MHW1321" s="2"/>
      <c r="MHX1321" s="2"/>
      <c r="MHY1321" s="2"/>
      <c r="MHZ1321" s="2"/>
      <c r="MIA1321" s="2"/>
      <c r="MIB1321" s="2"/>
      <c r="MIC1321" s="2"/>
      <c r="MID1321" s="2"/>
      <c r="MIE1321" s="2"/>
      <c r="MIF1321" s="2"/>
      <c r="MIG1321" s="2"/>
      <c r="MIH1321" s="2"/>
      <c r="MII1321" s="2"/>
      <c r="MIJ1321" s="2"/>
      <c r="MIK1321" s="2"/>
      <c r="MIL1321" s="2"/>
      <c r="MIM1321" s="2"/>
      <c r="MIN1321" s="2"/>
      <c r="MIO1321" s="2"/>
      <c r="MIP1321" s="2"/>
      <c r="MIQ1321" s="2"/>
      <c r="MIR1321" s="2"/>
      <c r="MIS1321" s="2"/>
      <c r="MIT1321" s="2"/>
      <c r="MIU1321" s="2"/>
      <c r="MIV1321" s="2"/>
      <c r="MIW1321" s="2"/>
      <c r="MIX1321" s="2"/>
      <c r="MIY1321" s="2"/>
      <c r="MIZ1321" s="2"/>
      <c r="MJA1321" s="2"/>
      <c r="MJB1321" s="2"/>
      <c r="MJC1321" s="2"/>
      <c r="MJD1321" s="2"/>
      <c r="MJE1321" s="2"/>
      <c r="MJF1321" s="2"/>
      <c r="MJG1321" s="2"/>
      <c r="MJH1321" s="2"/>
      <c r="MJI1321" s="2"/>
      <c r="MJJ1321" s="2"/>
      <c r="MJK1321" s="2"/>
      <c r="MJL1321" s="2"/>
      <c r="MJM1321" s="2"/>
      <c r="MJN1321" s="2"/>
      <c r="MJO1321" s="2"/>
      <c r="MJP1321" s="2"/>
      <c r="MJQ1321" s="2"/>
      <c r="MJR1321" s="2"/>
      <c r="MJS1321" s="2"/>
      <c r="MJT1321" s="2"/>
      <c r="MJU1321" s="2"/>
      <c r="MJV1321" s="2"/>
      <c r="MJW1321" s="2"/>
      <c r="MJX1321" s="2"/>
      <c r="MJY1321" s="2"/>
      <c r="MJZ1321" s="2"/>
      <c r="MKA1321" s="2"/>
      <c r="MKB1321" s="2"/>
      <c r="MKC1321" s="2"/>
      <c r="MKD1321" s="2"/>
      <c r="MKE1321" s="2"/>
      <c r="MKF1321" s="2"/>
      <c r="MKG1321" s="2"/>
      <c r="MKH1321" s="2"/>
      <c r="MKI1321" s="2"/>
      <c r="MKJ1321" s="2"/>
      <c r="MKK1321" s="2"/>
      <c r="MKL1321" s="2"/>
      <c r="MKM1321" s="2"/>
      <c r="MKN1321" s="2"/>
      <c r="MKO1321" s="2"/>
      <c r="MKP1321" s="2"/>
      <c r="MKQ1321" s="2"/>
      <c r="MKR1321" s="2"/>
      <c r="MKS1321" s="2"/>
      <c r="MKT1321" s="2"/>
      <c r="MKU1321" s="2"/>
      <c r="MKV1321" s="2"/>
      <c r="MKW1321" s="2"/>
      <c r="MKX1321" s="2"/>
      <c r="MKY1321" s="2"/>
      <c r="MKZ1321" s="2"/>
      <c r="MLA1321" s="2"/>
      <c r="MLB1321" s="2"/>
      <c r="MLC1321" s="2"/>
      <c r="MLD1321" s="2"/>
      <c r="MLE1321" s="2"/>
      <c r="MLF1321" s="2"/>
      <c r="MLG1321" s="2"/>
      <c r="MLH1321" s="2"/>
      <c r="MLI1321" s="2"/>
      <c r="MLJ1321" s="2"/>
      <c r="MLK1321" s="2"/>
      <c r="MLL1321" s="2"/>
      <c r="MLM1321" s="2"/>
      <c r="MLN1321" s="2"/>
      <c r="MLO1321" s="2"/>
      <c r="MLP1321" s="2"/>
      <c r="MLQ1321" s="2"/>
      <c r="MLR1321" s="2"/>
      <c r="MLS1321" s="2"/>
      <c r="MLT1321" s="2"/>
      <c r="MLU1321" s="2"/>
      <c r="MLV1321" s="2"/>
      <c r="MLW1321" s="2"/>
      <c r="MLX1321" s="2"/>
      <c r="MLY1321" s="2"/>
      <c r="MLZ1321" s="2"/>
      <c r="MMA1321" s="2"/>
      <c r="MMB1321" s="2"/>
      <c r="MMC1321" s="2"/>
      <c r="MMD1321" s="2"/>
      <c r="MME1321" s="2"/>
      <c r="MMF1321" s="2"/>
      <c r="MMG1321" s="2"/>
      <c r="MMH1321" s="2"/>
      <c r="MMI1321" s="2"/>
      <c r="MMJ1321" s="2"/>
      <c r="MMK1321" s="2"/>
      <c r="MML1321" s="2"/>
      <c r="MMM1321" s="2"/>
      <c r="MMN1321" s="2"/>
      <c r="MMO1321" s="2"/>
      <c r="MMP1321" s="2"/>
      <c r="MMQ1321" s="2"/>
      <c r="MMR1321" s="2"/>
      <c r="MMS1321" s="2"/>
      <c r="MMT1321" s="2"/>
      <c r="MMU1321" s="2"/>
      <c r="MMV1321" s="2"/>
      <c r="MMW1321" s="2"/>
      <c r="MMX1321" s="2"/>
      <c r="MMY1321" s="2"/>
      <c r="MMZ1321" s="2"/>
      <c r="MNA1321" s="2"/>
      <c r="MNB1321" s="2"/>
      <c r="MNC1321" s="2"/>
      <c r="MND1321" s="2"/>
      <c r="MNE1321" s="2"/>
      <c r="MNF1321" s="2"/>
      <c r="MNG1321" s="2"/>
      <c r="MNH1321" s="2"/>
      <c r="MNI1321" s="2"/>
      <c r="MNJ1321" s="2"/>
      <c r="MNK1321" s="2"/>
      <c r="MNL1321" s="2"/>
      <c r="MNM1321" s="2"/>
      <c r="MNN1321" s="2"/>
      <c r="MNO1321" s="2"/>
      <c r="MNP1321" s="2"/>
      <c r="MNQ1321" s="2"/>
      <c r="MNR1321" s="2"/>
      <c r="MNS1321" s="2"/>
      <c r="MNT1321" s="2"/>
      <c r="MNU1321" s="2"/>
      <c r="MNV1321" s="2"/>
      <c r="MNW1321" s="2"/>
      <c r="MNX1321" s="2"/>
      <c r="MNY1321" s="2"/>
      <c r="MNZ1321" s="2"/>
      <c r="MOA1321" s="2"/>
      <c r="MOB1321" s="2"/>
      <c r="MOC1321" s="2"/>
      <c r="MOD1321" s="2"/>
      <c r="MOE1321" s="2"/>
      <c r="MOF1321" s="2"/>
      <c r="MOG1321" s="2"/>
      <c r="MOH1321" s="2"/>
      <c r="MOI1321" s="2"/>
      <c r="MOJ1321" s="2"/>
      <c r="MOK1321" s="2"/>
      <c r="MOL1321" s="2"/>
      <c r="MOM1321" s="2"/>
      <c r="MON1321" s="2"/>
      <c r="MOO1321" s="2"/>
      <c r="MOP1321" s="2"/>
      <c r="MOQ1321" s="2"/>
      <c r="MOR1321" s="2"/>
      <c r="MOS1321" s="2"/>
      <c r="MOT1321" s="2"/>
      <c r="MOU1321" s="2"/>
      <c r="MOV1321" s="2"/>
      <c r="MOW1321" s="2"/>
      <c r="MOX1321" s="2"/>
      <c r="MOY1321" s="2"/>
      <c r="MOZ1321" s="2"/>
      <c r="MPA1321" s="2"/>
      <c r="MPB1321" s="2"/>
      <c r="MPC1321" s="2"/>
      <c r="MPD1321" s="2"/>
      <c r="MPE1321" s="2"/>
      <c r="MPF1321" s="2"/>
      <c r="MPG1321" s="2"/>
      <c r="MPH1321" s="2"/>
      <c r="MPI1321" s="2"/>
      <c r="MPJ1321" s="2"/>
      <c r="MPK1321" s="2"/>
      <c r="MPL1321" s="2"/>
      <c r="MPM1321" s="2"/>
      <c r="MPN1321" s="2"/>
      <c r="MPO1321" s="2"/>
      <c r="MPP1321" s="2"/>
      <c r="MPQ1321" s="2"/>
      <c r="MPR1321" s="2"/>
      <c r="MPS1321" s="2"/>
      <c r="MPT1321" s="2"/>
      <c r="MPU1321" s="2"/>
      <c r="MPV1321" s="2"/>
      <c r="MPW1321" s="2"/>
      <c r="MPX1321" s="2"/>
      <c r="MPY1321" s="2"/>
      <c r="MPZ1321" s="2"/>
      <c r="MQA1321" s="2"/>
      <c r="MQB1321" s="2"/>
      <c r="MQC1321" s="2"/>
      <c r="MQD1321" s="2"/>
      <c r="MQE1321" s="2"/>
      <c r="MQF1321" s="2"/>
      <c r="MQG1321" s="2"/>
      <c r="MQH1321" s="2"/>
      <c r="MQI1321" s="2"/>
      <c r="MQJ1321" s="2"/>
      <c r="MQK1321" s="2"/>
      <c r="MQL1321" s="2"/>
      <c r="MQM1321" s="2"/>
      <c r="MQN1321" s="2"/>
      <c r="MQO1321" s="2"/>
      <c r="MQP1321" s="2"/>
      <c r="MQQ1321" s="2"/>
      <c r="MQR1321" s="2"/>
      <c r="MQS1321" s="2"/>
      <c r="MQT1321" s="2"/>
      <c r="MQU1321" s="2"/>
      <c r="MQV1321" s="2"/>
      <c r="MQW1321" s="2"/>
      <c r="MQX1321" s="2"/>
      <c r="MQY1321" s="2"/>
      <c r="MQZ1321" s="2"/>
      <c r="MRA1321" s="2"/>
      <c r="MRB1321" s="2"/>
      <c r="MRC1321" s="2"/>
      <c r="MRD1321" s="2"/>
      <c r="MRE1321" s="2"/>
      <c r="MRF1321" s="2"/>
      <c r="MRG1321" s="2"/>
      <c r="MRH1321" s="2"/>
      <c r="MRI1321" s="2"/>
      <c r="MRJ1321" s="2"/>
      <c r="MRK1321" s="2"/>
      <c r="MRL1321" s="2"/>
      <c r="MRM1321" s="2"/>
      <c r="MRN1321" s="2"/>
      <c r="MRO1321" s="2"/>
      <c r="MRP1321" s="2"/>
      <c r="MRQ1321" s="2"/>
      <c r="MRR1321" s="2"/>
      <c r="MRS1321" s="2"/>
      <c r="MRT1321" s="2"/>
      <c r="MRU1321" s="2"/>
      <c r="MRV1321" s="2"/>
      <c r="MRW1321" s="2"/>
      <c r="MRX1321" s="2"/>
      <c r="MRY1321" s="2"/>
      <c r="MRZ1321" s="2"/>
      <c r="MSA1321" s="2"/>
      <c r="MSB1321" s="2"/>
      <c r="MSC1321" s="2"/>
      <c r="MSD1321" s="2"/>
      <c r="MSE1321" s="2"/>
      <c r="MSF1321" s="2"/>
      <c r="MSG1321" s="2"/>
      <c r="MSH1321" s="2"/>
      <c r="MSI1321" s="2"/>
      <c r="MSJ1321" s="2"/>
      <c r="MSK1321" s="2"/>
      <c r="MSL1321" s="2"/>
      <c r="MSM1321" s="2"/>
      <c r="MSN1321" s="2"/>
      <c r="MSO1321" s="2"/>
      <c r="MSP1321" s="2"/>
      <c r="MSQ1321" s="2"/>
      <c r="MSR1321" s="2"/>
      <c r="MSS1321" s="2"/>
      <c r="MST1321" s="2"/>
      <c r="MSU1321" s="2"/>
      <c r="MSV1321" s="2"/>
      <c r="MSW1321" s="2"/>
      <c r="MSX1321" s="2"/>
      <c r="MSY1321" s="2"/>
      <c r="MSZ1321" s="2"/>
      <c r="MTA1321" s="2"/>
      <c r="MTB1321" s="2"/>
      <c r="MTC1321" s="2"/>
      <c r="MTD1321" s="2"/>
      <c r="MTE1321" s="2"/>
      <c r="MTF1321" s="2"/>
      <c r="MTG1321" s="2"/>
      <c r="MTH1321" s="2"/>
      <c r="MTI1321" s="2"/>
      <c r="MTJ1321" s="2"/>
      <c r="MTK1321" s="2"/>
      <c r="MTL1321" s="2"/>
      <c r="MTM1321" s="2"/>
      <c r="MTN1321" s="2"/>
      <c r="MTO1321" s="2"/>
      <c r="MTP1321" s="2"/>
      <c r="MTQ1321" s="2"/>
      <c r="MTR1321" s="2"/>
      <c r="MTS1321" s="2"/>
      <c r="MTT1321" s="2"/>
      <c r="MTU1321" s="2"/>
      <c r="MTV1321" s="2"/>
      <c r="MTW1321" s="2"/>
      <c r="MTX1321" s="2"/>
      <c r="MTY1321" s="2"/>
      <c r="MTZ1321" s="2"/>
      <c r="MUA1321" s="2"/>
      <c r="MUB1321" s="2"/>
      <c r="MUC1321" s="2"/>
      <c r="MUD1321" s="2"/>
      <c r="MUE1321" s="2"/>
      <c r="MUF1321" s="2"/>
      <c r="MUG1321" s="2"/>
      <c r="MUH1321" s="2"/>
      <c r="MUI1321" s="2"/>
      <c r="MUJ1321" s="2"/>
      <c r="MUK1321" s="2"/>
      <c r="MUL1321" s="2"/>
      <c r="MUM1321" s="2"/>
      <c r="MUN1321" s="2"/>
      <c r="MUO1321" s="2"/>
      <c r="MUP1321" s="2"/>
      <c r="MUQ1321" s="2"/>
      <c r="MUR1321" s="2"/>
      <c r="MUS1321" s="2"/>
      <c r="MUT1321" s="2"/>
      <c r="MUU1321" s="2"/>
      <c r="MUV1321" s="2"/>
      <c r="MUW1321" s="2"/>
      <c r="MUX1321" s="2"/>
      <c r="MUY1321" s="2"/>
      <c r="MUZ1321" s="2"/>
      <c r="MVA1321" s="2"/>
      <c r="MVB1321" s="2"/>
      <c r="MVC1321" s="2"/>
      <c r="MVD1321" s="2"/>
      <c r="MVE1321" s="2"/>
      <c r="MVF1321" s="2"/>
      <c r="MVG1321" s="2"/>
      <c r="MVH1321" s="2"/>
      <c r="MVI1321" s="2"/>
      <c r="MVJ1321" s="2"/>
      <c r="MVK1321" s="2"/>
      <c r="MVL1321" s="2"/>
      <c r="MVM1321" s="2"/>
      <c r="MVN1321" s="2"/>
      <c r="MVO1321" s="2"/>
      <c r="MVP1321" s="2"/>
      <c r="MVQ1321" s="2"/>
      <c r="MVR1321" s="2"/>
      <c r="MVS1321" s="2"/>
      <c r="MVT1321" s="2"/>
      <c r="MVU1321" s="2"/>
      <c r="MVV1321" s="2"/>
      <c r="MVW1321" s="2"/>
      <c r="MVX1321" s="2"/>
      <c r="MVY1321" s="2"/>
      <c r="MVZ1321" s="2"/>
      <c r="MWA1321" s="2"/>
      <c r="MWB1321" s="2"/>
      <c r="MWC1321" s="2"/>
      <c r="MWD1321" s="2"/>
      <c r="MWE1321" s="2"/>
      <c r="MWF1321" s="2"/>
      <c r="MWG1321" s="2"/>
      <c r="MWH1321" s="2"/>
      <c r="MWI1321" s="2"/>
      <c r="MWJ1321" s="2"/>
      <c r="MWK1321" s="2"/>
      <c r="MWL1321" s="2"/>
      <c r="MWM1321" s="2"/>
      <c r="MWN1321" s="2"/>
      <c r="MWO1321" s="2"/>
      <c r="MWP1321" s="2"/>
      <c r="MWQ1321" s="2"/>
      <c r="MWR1321" s="2"/>
      <c r="MWS1321" s="2"/>
      <c r="MWT1321" s="2"/>
      <c r="MWU1321" s="2"/>
      <c r="MWV1321" s="2"/>
      <c r="MWW1321" s="2"/>
      <c r="MWX1321" s="2"/>
      <c r="MWY1321" s="2"/>
      <c r="MWZ1321" s="2"/>
      <c r="MXA1321" s="2"/>
      <c r="MXB1321" s="2"/>
      <c r="MXC1321" s="2"/>
      <c r="MXD1321" s="2"/>
      <c r="MXE1321" s="2"/>
      <c r="MXF1321" s="2"/>
      <c r="MXG1321" s="2"/>
      <c r="MXH1321" s="2"/>
      <c r="MXI1321" s="2"/>
      <c r="MXJ1321" s="2"/>
      <c r="MXK1321" s="2"/>
      <c r="MXL1321" s="2"/>
      <c r="MXM1321" s="2"/>
      <c r="MXN1321" s="2"/>
      <c r="MXO1321" s="2"/>
      <c r="MXP1321" s="2"/>
      <c r="MXQ1321" s="2"/>
      <c r="MXR1321" s="2"/>
      <c r="MXS1321" s="2"/>
      <c r="MXT1321" s="2"/>
      <c r="MXU1321" s="2"/>
      <c r="MXV1321" s="2"/>
      <c r="MXW1321" s="2"/>
      <c r="MXX1321" s="2"/>
      <c r="MXY1321" s="2"/>
      <c r="MXZ1321" s="2"/>
      <c r="MYA1321" s="2"/>
      <c r="MYB1321" s="2"/>
      <c r="MYC1321" s="2"/>
      <c r="MYD1321" s="2"/>
      <c r="MYE1321" s="2"/>
      <c r="MYF1321" s="2"/>
      <c r="MYG1321" s="2"/>
      <c r="MYH1321" s="2"/>
      <c r="MYI1321" s="2"/>
      <c r="MYJ1321" s="2"/>
      <c r="MYK1321" s="2"/>
      <c r="MYL1321" s="2"/>
      <c r="MYM1321" s="2"/>
      <c r="MYN1321" s="2"/>
      <c r="MYO1321" s="2"/>
      <c r="MYP1321" s="2"/>
      <c r="MYQ1321" s="2"/>
      <c r="MYR1321" s="2"/>
      <c r="MYS1321" s="2"/>
      <c r="MYT1321" s="2"/>
      <c r="MYU1321" s="2"/>
      <c r="MYV1321" s="2"/>
      <c r="MYW1321" s="2"/>
      <c r="MYX1321" s="2"/>
      <c r="MYY1321" s="2"/>
      <c r="MYZ1321" s="2"/>
      <c r="MZA1321" s="2"/>
      <c r="MZB1321" s="2"/>
      <c r="MZC1321" s="2"/>
      <c r="MZD1321" s="2"/>
      <c r="MZE1321" s="2"/>
      <c r="MZF1321" s="2"/>
      <c r="MZG1321" s="2"/>
      <c r="MZH1321" s="2"/>
      <c r="MZI1321" s="2"/>
      <c r="MZJ1321" s="2"/>
      <c r="MZK1321" s="2"/>
      <c r="MZL1321" s="2"/>
      <c r="MZM1321" s="2"/>
      <c r="MZN1321" s="2"/>
      <c r="MZO1321" s="2"/>
      <c r="MZP1321" s="2"/>
      <c r="MZQ1321" s="2"/>
      <c r="MZR1321" s="2"/>
      <c r="MZS1321" s="2"/>
      <c r="MZT1321" s="2"/>
      <c r="MZU1321" s="2"/>
      <c r="MZV1321" s="2"/>
      <c r="MZW1321" s="2"/>
      <c r="MZX1321" s="2"/>
      <c r="MZY1321" s="2"/>
      <c r="MZZ1321" s="2"/>
      <c r="NAA1321" s="2"/>
      <c r="NAB1321" s="2"/>
      <c r="NAC1321" s="2"/>
      <c r="NAD1321" s="2"/>
      <c r="NAE1321" s="2"/>
      <c r="NAF1321" s="2"/>
      <c r="NAG1321" s="2"/>
      <c r="NAH1321" s="2"/>
      <c r="NAI1321" s="2"/>
      <c r="NAJ1321" s="2"/>
      <c r="NAK1321" s="2"/>
      <c r="NAL1321" s="2"/>
      <c r="NAM1321" s="2"/>
      <c r="NAN1321" s="2"/>
      <c r="NAO1321" s="2"/>
      <c r="NAP1321" s="2"/>
      <c r="NAQ1321" s="2"/>
      <c r="NAR1321" s="2"/>
      <c r="NAS1321" s="2"/>
      <c r="NAT1321" s="2"/>
      <c r="NAU1321" s="2"/>
      <c r="NAV1321" s="2"/>
      <c r="NAW1321" s="2"/>
      <c r="NAX1321" s="2"/>
      <c r="NAY1321" s="2"/>
      <c r="NAZ1321" s="2"/>
      <c r="NBA1321" s="2"/>
      <c r="NBB1321" s="2"/>
      <c r="NBC1321" s="2"/>
      <c r="NBD1321" s="2"/>
      <c r="NBE1321" s="2"/>
      <c r="NBF1321" s="2"/>
      <c r="NBG1321" s="2"/>
      <c r="NBH1321" s="2"/>
      <c r="NBI1321" s="2"/>
      <c r="NBJ1321" s="2"/>
      <c r="NBK1321" s="2"/>
      <c r="NBL1321" s="2"/>
      <c r="NBM1321" s="2"/>
      <c r="NBN1321" s="2"/>
      <c r="NBO1321" s="2"/>
      <c r="NBP1321" s="2"/>
      <c r="NBQ1321" s="2"/>
      <c r="NBR1321" s="2"/>
      <c r="NBS1321" s="2"/>
      <c r="NBT1321" s="2"/>
      <c r="NBU1321" s="2"/>
      <c r="NBV1321" s="2"/>
      <c r="NBW1321" s="2"/>
      <c r="NBX1321" s="2"/>
      <c r="NBY1321" s="2"/>
      <c r="NBZ1321" s="2"/>
      <c r="NCA1321" s="2"/>
      <c r="NCB1321" s="2"/>
      <c r="NCC1321" s="2"/>
      <c r="NCD1321" s="2"/>
      <c r="NCE1321" s="2"/>
      <c r="NCF1321" s="2"/>
      <c r="NCG1321" s="2"/>
      <c r="NCH1321" s="2"/>
      <c r="NCI1321" s="2"/>
      <c r="NCJ1321" s="2"/>
      <c r="NCK1321" s="2"/>
      <c r="NCL1321" s="2"/>
      <c r="NCM1321" s="2"/>
      <c r="NCN1321" s="2"/>
      <c r="NCO1321" s="2"/>
      <c r="NCP1321" s="2"/>
      <c r="NCQ1321" s="2"/>
      <c r="NCR1321" s="2"/>
      <c r="NCS1321" s="2"/>
      <c r="NCT1321" s="2"/>
      <c r="NCU1321" s="2"/>
      <c r="NCV1321" s="2"/>
      <c r="NCW1321" s="2"/>
      <c r="NCX1321" s="2"/>
      <c r="NCY1321" s="2"/>
      <c r="NCZ1321" s="2"/>
      <c r="NDA1321" s="2"/>
      <c r="NDB1321" s="2"/>
      <c r="NDC1321" s="2"/>
      <c r="NDD1321" s="2"/>
      <c r="NDE1321" s="2"/>
      <c r="NDF1321" s="2"/>
      <c r="NDG1321" s="2"/>
      <c r="NDH1321" s="2"/>
      <c r="NDI1321" s="2"/>
      <c r="NDJ1321" s="2"/>
      <c r="NDK1321" s="2"/>
      <c r="NDL1321" s="2"/>
      <c r="NDM1321" s="2"/>
      <c r="NDN1321" s="2"/>
      <c r="NDO1321" s="2"/>
      <c r="NDP1321" s="2"/>
      <c r="NDQ1321" s="2"/>
      <c r="NDR1321" s="2"/>
      <c r="NDS1321" s="2"/>
      <c r="NDT1321" s="2"/>
      <c r="NDU1321" s="2"/>
      <c r="NDV1321" s="2"/>
      <c r="NDW1321" s="2"/>
      <c r="NDX1321" s="2"/>
      <c r="NDY1321" s="2"/>
      <c r="NDZ1321" s="2"/>
      <c r="NEA1321" s="2"/>
      <c r="NEB1321" s="2"/>
      <c r="NEC1321" s="2"/>
      <c r="NED1321" s="2"/>
      <c r="NEE1321" s="2"/>
      <c r="NEF1321" s="2"/>
      <c r="NEG1321" s="2"/>
      <c r="NEH1321" s="2"/>
      <c r="NEI1321" s="2"/>
      <c r="NEJ1321" s="2"/>
      <c r="NEK1321" s="2"/>
      <c r="NEL1321" s="2"/>
      <c r="NEM1321" s="2"/>
      <c r="NEN1321" s="2"/>
      <c r="NEO1321" s="2"/>
      <c r="NEP1321" s="2"/>
      <c r="NEQ1321" s="2"/>
      <c r="NER1321" s="2"/>
      <c r="NES1321" s="2"/>
      <c r="NET1321" s="2"/>
      <c r="NEU1321" s="2"/>
      <c r="NEV1321" s="2"/>
      <c r="NEW1321" s="2"/>
      <c r="NEX1321" s="2"/>
      <c r="NEY1321" s="2"/>
      <c r="NEZ1321" s="2"/>
      <c r="NFA1321" s="2"/>
      <c r="NFB1321" s="2"/>
      <c r="NFC1321" s="2"/>
      <c r="NFD1321" s="2"/>
      <c r="NFE1321" s="2"/>
      <c r="NFF1321" s="2"/>
      <c r="NFG1321" s="2"/>
      <c r="NFH1321" s="2"/>
      <c r="NFI1321" s="2"/>
      <c r="NFJ1321" s="2"/>
      <c r="NFK1321" s="2"/>
      <c r="NFL1321" s="2"/>
      <c r="NFM1321" s="2"/>
      <c r="NFN1321" s="2"/>
      <c r="NFO1321" s="2"/>
      <c r="NFP1321" s="2"/>
      <c r="NFQ1321" s="2"/>
      <c r="NFR1321" s="2"/>
      <c r="NFS1321" s="2"/>
      <c r="NFT1321" s="2"/>
      <c r="NFU1321" s="2"/>
      <c r="NFV1321" s="2"/>
      <c r="NFW1321" s="2"/>
      <c r="NFX1321" s="2"/>
      <c r="NFY1321" s="2"/>
      <c r="NFZ1321" s="2"/>
      <c r="NGA1321" s="2"/>
      <c r="NGB1321" s="2"/>
      <c r="NGC1321" s="2"/>
      <c r="NGD1321" s="2"/>
      <c r="NGE1321" s="2"/>
      <c r="NGF1321" s="2"/>
      <c r="NGG1321" s="2"/>
      <c r="NGH1321" s="2"/>
      <c r="NGI1321" s="2"/>
      <c r="NGJ1321" s="2"/>
      <c r="NGK1321" s="2"/>
      <c r="NGL1321" s="2"/>
      <c r="NGM1321" s="2"/>
      <c r="NGN1321" s="2"/>
      <c r="NGO1321" s="2"/>
      <c r="NGP1321" s="2"/>
      <c r="NGQ1321" s="2"/>
      <c r="NGR1321" s="2"/>
      <c r="NGS1321" s="2"/>
      <c r="NGT1321" s="2"/>
      <c r="NGU1321" s="2"/>
      <c r="NGV1321" s="2"/>
      <c r="NGW1321" s="2"/>
      <c r="NGX1321" s="2"/>
      <c r="NGY1321" s="2"/>
      <c r="NGZ1321" s="2"/>
      <c r="NHA1321" s="2"/>
      <c r="NHB1321" s="2"/>
      <c r="NHC1321" s="2"/>
      <c r="NHD1321" s="2"/>
      <c r="NHE1321" s="2"/>
      <c r="NHF1321" s="2"/>
      <c r="NHG1321" s="2"/>
      <c r="NHH1321" s="2"/>
      <c r="NHI1321" s="2"/>
      <c r="NHJ1321" s="2"/>
      <c r="NHK1321" s="2"/>
      <c r="NHL1321" s="2"/>
      <c r="NHM1321" s="2"/>
      <c r="NHN1321" s="2"/>
      <c r="NHO1321" s="2"/>
      <c r="NHP1321" s="2"/>
      <c r="NHQ1321" s="2"/>
      <c r="NHR1321" s="2"/>
      <c r="NHS1321" s="2"/>
      <c r="NHT1321" s="2"/>
      <c r="NHU1321" s="2"/>
      <c r="NHV1321" s="2"/>
      <c r="NHW1321" s="2"/>
      <c r="NHX1321" s="2"/>
      <c r="NHY1321" s="2"/>
      <c r="NHZ1321" s="2"/>
      <c r="NIA1321" s="2"/>
      <c r="NIB1321" s="2"/>
      <c r="NIC1321" s="2"/>
      <c r="NID1321" s="2"/>
      <c r="NIE1321" s="2"/>
      <c r="NIF1321" s="2"/>
      <c r="NIG1321" s="2"/>
      <c r="NIH1321" s="2"/>
      <c r="NII1321" s="2"/>
      <c r="NIJ1321" s="2"/>
      <c r="NIK1321" s="2"/>
      <c r="NIL1321" s="2"/>
      <c r="NIM1321" s="2"/>
      <c r="NIN1321" s="2"/>
      <c r="NIO1321" s="2"/>
      <c r="NIP1321" s="2"/>
      <c r="NIQ1321" s="2"/>
      <c r="NIR1321" s="2"/>
      <c r="NIS1321" s="2"/>
      <c r="NIT1321" s="2"/>
      <c r="NIU1321" s="2"/>
      <c r="NIV1321" s="2"/>
      <c r="NIW1321" s="2"/>
      <c r="NIX1321" s="2"/>
      <c r="NIY1321" s="2"/>
      <c r="NIZ1321" s="2"/>
      <c r="NJA1321" s="2"/>
      <c r="NJB1321" s="2"/>
      <c r="NJC1321" s="2"/>
      <c r="NJD1321" s="2"/>
      <c r="NJE1321" s="2"/>
      <c r="NJF1321" s="2"/>
      <c r="NJG1321" s="2"/>
      <c r="NJH1321" s="2"/>
      <c r="NJI1321" s="2"/>
      <c r="NJJ1321" s="2"/>
      <c r="NJK1321" s="2"/>
      <c r="NJL1321" s="2"/>
      <c r="NJM1321" s="2"/>
      <c r="NJN1321" s="2"/>
      <c r="NJO1321" s="2"/>
      <c r="NJP1321" s="2"/>
      <c r="NJQ1321" s="2"/>
      <c r="NJR1321" s="2"/>
      <c r="NJS1321" s="2"/>
      <c r="NJT1321" s="2"/>
      <c r="NJU1321" s="2"/>
      <c r="NJV1321" s="2"/>
      <c r="NJW1321" s="2"/>
      <c r="NJX1321" s="2"/>
      <c r="NJY1321" s="2"/>
      <c r="NJZ1321" s="2"/>
      <c r="NKA1321" s="2"/>
      <c r="NKB1321" s="2"/>
      <c r="NKC1321" s="2"/>
      <c r="NKD1321" s="2"/>
      <c r="NKE1321" s="2"/>
      <c r="NKF1321" s="2"/>
      <c r="NKG1321" s="2"/>
      <c r="NKH1321" s="2"/>
      <c r="NKI1321" s="2"/>
      <c r="NKJ1321" s="2"/>
      <c r="NKK1321" s="2"/>
      <c r="NKL1321" s="2"/>
      <c r="NKM1321" s="2"/>
      <c r="NKN1321" s="2"/>
      <c r="NKO1321" s="2"/>
      <c r="NKP1321" s="2"/>
      <c r="NKQ1321" s="2"/>
      <c r="NKR1321" s="2"/>
      <c r="NKS1321" s="2"/>
      <c r="NKT1321" s="2"/>
      <c r="NKU1321" s="2"/>
      <c r="NKV1321" s="2"/>
      <c r="NKW1321" s="2"/>
      <c r="NKX1321" s="2"/>
      <c r="NKY1321" s="2"/>
      <c r="NKZ1321" s="2"/>
      <c r="NLA1321" s="2"/>
      <c r="NLB1321" s="2"/>
      <c r="NLC1321" s="2"/>
      <c r="NLD1321" s="2"/>
      <c r="NLE1321" s="2"/>
      <c r="NLF1321" s="2"/>
      <c r="NLG1321" s="2"/>
      <c r="NLH1321" s="2"/>
      <c r="NLI1321" s="2"/>
      <c r="NLJ1321" s="2"/>
      <c r="NLK1321" s="2"/>
      <c r="NLL1321" s="2"/>
      <c r="NLM1321" s="2"/>
      <c r="NLN1321" s="2"/>
      <c r="NLO1321" s="2"/>
      <c r="NLP1321" s="2"/>
      <c r="NLQ1321" s="2"/>
      <c r="NLR1321" s="2"/>
      <c r="NLS1321" s="2"/>
      <c r="NLT1321" s="2"/>
      <c r="NLU1321" s="2"/>
      <c r="NLV1321" s="2"/>
      <c r="NLW1321" s="2"/>
      <c r="NLX1321" s="2"/>
      <c r="NLY1321" s="2"/>
      <c r="NLZ1321" s="2"/>
      <c r="NMA1321" s="2"/>
      <c r="NMB1321" s="2"/>
      <c r="NMC1321" s="2"/>
      <c r="NMD1321" s="2"/>
      <c r="NME1321" s="2"/>
      <c r="NMF1321" s="2"/>
      <c r="NMG1321" s="2"/>
      <c r="NMH1321" s="2"/>
      <c r="NMI1321" s="2"/>
      <c r="NMJ1321" s="2"/>
      <c r="NMK1321" s="2"/>
      <c r="NML1321" s="2"/>
      <c r="NMM1321" s="2"/>
      <c r="NMN1321" s="2"/>
      <c r="NMO1321" s="2"/>
      <c r="NMP1321" s="2"/>
      <c r="NMQ1321" s="2"/>
      <c r="NMR1321" s="2"/>
      <c r="NMS1321" s="2"/>
      <c r="NMT1321" s="2"/>
      <c r="NMU1321" s="2"/>
      <c r="NMV1321" s="2"/>
      <c r="NMW1321" s="2"/>
      <c r="NMX1321" s="2"/>
      <c r="NMY1321" s="2"/>
      <c r="NMZ1321" s="2"/>
      <c r="NNA1321" s="2"/>
      <c r="NNB1321" s="2"/>
      <c r="NNC1321" s="2"/>
      <c r="NND1321" s="2"/>
      <c r="NNE1321" s="2"/>
      <c r="NNF1321" s="2"/>
      <c r="NNG1321" s="2"/>
      <c r="NNH1321" s="2"/>
      <c r="NNI1321" s="2"/>
      <c r="NNJ1321" s="2"/>
      <c r="NNK1321" s="2"/>
      <c r="NNL1321" s="2"/>
      <c r="NNM1321" s="2"/>
      <c r="NNN1321" s="2"/>
      <c r="NNO1321" s="2"/>
      <c r="NNP1321" s="2"/>
      <c r="NNQ1321" s="2"/>
      <c r="NNR1321" s="2"/>
      <c r="NNS1321" s="2"/>
      <c r="NNT1321" s="2"/>
      <c r="NNU1321" s="2"/>
      <c r="NNV1321" s="2"/>
      <c r="NNW1321" s="2"/>
      <c r="NNX1321" s="2"/>
      <c r="NNY1321" s="2"/>
      <c r="NNZ1321" s="2"/>
      <c r="NOA1321" s="2"/>
      <c r="NOB1321" s="2"/>
      <c r="NOC1321" s="2"/>
      <c r="NOD1321" s="2"/>
      <c r="NOE1321" s="2"/>
      <c r="NOF1321" s="2"/>
      <c r="NOG1321" s="2"/>
      <c r="NOH1321" s="2"/>
      <c r="NOI1321" s="2"/>
      <c r="NOJ1321" s="2"/>
      <c r="NOK1321" s="2"/>
      <c r="NOL1321" s="2"/>
      <c r="NOM1321" s="2"/>
      <c r="NON1321" s="2"/>
      <c r="NOO1321" s="2"/>
      <c r="NOP1321" s="2"/>
      <c r="NOQ1321" s="2"/>
      <c r="NOR1321" s="2"/>
      <c r="NOS1321" s="2"/>
      <c r="NOT1321" s="2"/>
      <c r="NOU1321" s="2"/>
      <c r="NOV1321" s="2"/>
      <c r="NOW1321" s="2"/>
      <c r="NOX1321" s="2"/>
      <c r="NOY1321" s="2"/>
      <c r="NOZ1321" s="2"/>
      <c r="NPA1321" s="2"/>
      <c r="NPB1321" s="2"/>
      <c r="NPC1321" s="2"/>
      <c r="NPD1321" s="2"/>
      <c r="NPE1321" s="2"/>
      <c r="NPF1321" s="2"/>
      <c r="NPG1321" s="2"/>
      <c r="NPH1321" s="2"/>
      <c r="NPI1321" s="2"/>
      <c r="NPJ1321" s="2"/>
      <c r="NPK1321" s="2"/>
      <c r="NPL1321" s="2"/>
      <c r="NPM1321" s="2"/>
      <c r="NPN1321" s="2"/>
      <c r="NPO1321" s="2"/>
      <c r="NPP1321" s="2"/>
      <c r="NPQ1321" s="2"/>
      <c r="NPR1321" s="2"/>
      <c r="NPS1321" s="2"/>
      <c r="NPT1321" s="2"/>
      <c r="NPU1321" s="2"/>
      <c r="NPV1321" s="2"/>
      <c r="NPW1321" s="2"/>
      <c r="NPX1321" s="2"/>
      <c r="NPY1321" s="2"/>
      <c r="NPZ1321" s="2"/>
      <c r="NQA1321" s="2"/>
      <c r="NQB1321" s="2"/>
      <c r="NQC1321" s="2"/>
      <c r="NQD1321" s="2"/>
      <c r="NQE1321" s="2"/>
      <c r="NQF1321" s="2"/>
      <c r="NQG1321" s="2"/>
      <c r="NQH1321" s="2"/>
      <c r="NQI1321" s="2"/>
      <c r="NQJ1321" s="2"/>
      <c r="NQK1321" s="2"/>
      <c r="NQL1321" s="2"/>
      <c r="NQM1321" s="2"/>
      <c r="NQN1321" s="2"/>
      <c r="NQO1321" s="2"/>
      <c r="NQP1321" s="2"/>
      <c r="NQQ1321" s="2"/>
      <c r="NQR1321" s="2"/>
      <c r="NQS1321" s="2"/>
      <c r="NQT1321" s="2"/>
      <c r="NQU1321" s="2"/>
      <c r="NQV1321" s="2"/>
      <c r="NQW1321" s="2"/>
      <c r="NQX1321" s="2"/>
      <c r="NQY1321" s="2"/>
      <c r="NQZ1321" s="2"/>
      <c r="NRA1321" s="2"/>
      <c r="NRB1321" s="2"/>
      <c r="NRC1321" s="2"/>
      <c r="NRD1321" s="2"/>
      <c r="NRE1321" s="2"/>
      <c r="NRF1321" s="2"/>
      <c r="NRG1321" s="2"/>
      <c r="NRH1321" s="2"/>
      <c r="NRI1321" s="2"/>
      <c r="NRJ1321" s="2"/>
      <c r="NRK1321" s="2"/>
      <c r="NRL1321" s="2"/>
      <c r="NRM1321" s="2"/>
      <c r="NRN1321" s="2"/>
      <c r="NRO1321" s="2"/>
      <c r="NRP1321" s="2"/>
      <c r="NRQ1321" s="2"/>
      <c r="NRR1321" s="2"/>
      <c r="NRS1321" s="2"/>
      <c r="NRT1321" s="2"/>
      <c r="NRU1321" s="2"/>
      <c r="NRV1321" s="2"/>
      <c r="NRW1321" s="2"/>
      <c r="NRX1321" s="2"/>
      <c r="NRY1321" s="2"/>
      <c r="NRZ1321" s="2"/>
      <c r="NSA1321" s="2"/>
      <c r="NSB1321" s="2"/>
      <c r="NSC1321" s="2"/>
      <c r="NSD1321" s="2"/>
      <c r="NSE1321" s="2"/>
      <c r="NSF1321" s="2"/>
      <c r="NSG1321" s="2"/>
      <c r="NSH1321" s="2"/>
      <c r="NSI1321" s="2"/>
      <c r="NSJ1321" s="2"/>
      <c r="NSK1321" s="2"/>
      <c r="NSL1321" s="2"/>
      <c r="NSM1321" s="2"/>
      <c r="NSN1321" s="2"/>
      <c r="NSO1321" s="2"/>
      <c r="NSP1321" s="2"/>
      <c r="NSQ1321" s="2"/>
      <c r="NSR1321" s="2"/>
      <c r="NSS1321" s="2"/>
      <c r="NST1321" s="2"/>
      <c r="NSU1321" s="2"/>
      <c r="NSV1321" s="2"/>
      <c r="NSW1321" s="2"/>
      <c r="NSX1321" s="2"/>
      <c r="NSY1321" s="2"/>
      <c r="NSZ1321" s="2"/>
      <c r="NTA1321" s="2"/>
      <c r="NTB1321" s="2"/>
      <c r="NTC1321" s="2"/>
      <c r="NTD1321" s="2"/>
      <c r="NTE1321" s="2"/>
      <c r="NTF1321" s="2"/>
      <c r="NTG1321" s="2"/>
      <c r="NTH1321" s="2"/>
      <c r="NTI1321" s="2"/>
      <c r="NTJ1321" s="2"/>
      <c r="NTK1321" s="2"/>
      <c r="NTL1321" s="2"/>
      <c r="NTM1321" s="2"/>
      <c r="NTN1321" s="2"/>
      <c r="NTO1321" s="2"/>
      <c r="NTP1321" s="2"/>
      <c r="NTQ1321" s="2"/>
      <c r="NTR1321" s="2"/>
      <c r="NTS1321" s="2"/>
      <c r="NTT1321" s="2"/>
      <c r="NTU1321" s="2"/>
      <c r="NTV1321" s="2"/>
      <c r="NTW1321" s="2"/>
      <c r="NTX1321" s="2"/>
      <c r="NTY1321" s="2"/>
      <c r="NTZ1321" s="2"/>
      <c r="NUA1321" s="2"/>
      <c r="NUB1321" s="2"/>
      <c r="NUC1321" s="2"/>
      <c r="NUD1321" s="2"/>
      <c r="NUE1321" s="2"/>
      <c r="NUF1321" s="2"/>
      <c r="NUG1321" s="2"/>
      <c r="NUH1321" s="2"/>
      <c r="NUI1321" s="2"/>
      <c r="NUJ1321" s="2"/>
      <c r="NUK1321" s="2"/>
      <c r="NUL1321" s="2"/>
      <c r="NUM1321" s="2"/>
      <c r="NUN1321" s="2"/>
      <c r="NUO1321" s="2"/>
      <c r="NUP1321" s="2"/>
      <c r="NUQ1321" s="2"/>
      <c r="NUR1321" s="2"/>
      <c r="NUS1321" s="2"/>
      <c r="NUT1321" s="2"/>
      <c r="NUU1321" s="2"/>
      <c r="NUV1321" s="2"/>
      <c r="NUW1321" s="2"/>
      <c r="NUX1321" s="2"/>
      <c r="NUY1321" s="2"/>
      <c r="NUZ1321" s="2"/>
      <c r="NVA1321" s="2"/>
      <c r="NVB1321" s="2"/>
      <c r="NVC1321" s="2"/>
      <c r="NVD1321" s="2"/>
      <c r="NVE1321" s="2"/>
      <c r="NVF1321" s="2"/>
      <c r="NVG1321" s="2"/>
      <c r="NVH1321" s="2"/>
      <c r="NVI1321" s="2"/>
      <c r="NVJ1321" s="2"/>
      <c r="NVK1321" s="2"/>
      <c r="NVL1321" s="2"/>
      <c r="NVM1321" s="2"/>
      <c r="NVN1321" s="2"/>
      <c r="NVO1321" s="2"/>
      <c r="NVP1321" s="2"/>
      <c r="NVQ1321" s="2"/>
      <c r="NVR1321" s="2"/>
      <c r="NVS1321" s="2"/>
      <c r="NVT1321" s="2"/>
      <c r="NVU1321" s="2"/>
      <c r="NVV1321" s="2"/>
      <c r="NVW1321" s="2"/>
      <c r="NVX1321" s="2"/>
      <c r="NVY1321" s="2"/>
      <c r="NVZ1321" s="2"/>
      <c r="NWA1321" s="2"/>
      <c r="NWB1321" s="2"/>
      <c r="NWC1321" s="2"/>
      <c r="NWD1321" s="2"/>
      <c r="NWE1321" s="2"/>
      <c r="NWF1321" s="2"/>
      <c r="NWG1321" s="2"/>
      <c r="NWH1321" s="2"/>
      <c r="NWI1321" s="2"/>
      <c r="NWJ1321" s="2"/>
      <c r="NWK1321" s="2"/>
      <c r="NWL1321" s="2"/>
      <c r="NWM1321" s="2"/>
      <c r="NWN1321" s="2"/>
      <c r="NWO1321" s="2"/>
      <c r="NWP1321" s="2"/>
      <c r="NWQ1321" s="2"/>
      <c r="NWR1321" s="2"/>
      <c r="NWS1321" s="2"/>
      <c r="NWT1321" s="2"/>
      <c r="NWU1321" s="2"/>
      <c r="NWV1321" s="2"/>
      <c r="NWW1321" s="2"/>
      <c r="NWX1321" s="2"/>
      <c r="NWY1321" s="2"/>
      <c r="NWZ1321" s="2"/>
      <c r="NXA1321" s="2"/>
      <c r="NXB1321" s="2"/>
      <c r="NXC1321" s="2"/>
      <c r="NXD1321" s="2"/>
      <c r="NXE1321" s="2"/>
      <c r="NXF1321" s="2"/>
      <c r="NXG1321" s="2"/>
      <c r="NXH1321" s="2"/>
      <c r="NXI1321" s="2"/>
      <c r="NXJ1321" s="2"/>
      <c r="NXK1321" s="2"/>
      <c r="NXL1321" s="2"/>
      <c r="NXM1321" s="2"/>
      <c r="NXN1321" s="2"/>
      <c r="NXO1321" s="2"/>
      <c r="NXP1321" s="2"/>
      <c r="NXQ1321" s="2"/>
      <c r="NXR1321" s="2"/>
      <c r="NXS1321" s="2"/>
      <c r="NXT1321" s="2"/>
      <c r="NXU1321" s="2"/>
      <c r="NXV1321" s="2"/>
      <c r="NXW1321" s="2"/>
      <c r="NXX1321" s="2"/>
      <c r="NXY1321" s="2"/>
      <c r="NXZ1321" s="2"/>
      <c r="NYA1321" s="2"/>
      <c r="NYB1321" s="2"/>
      <c r="NYC1321" s="2"/>
      <c r="NYD1321" s="2"/>
      <c r="NYE1321" s="2"/>
      <c r="NYF1321" s="2"/>
      <c r="NYG1321" s="2"/>
      <c r="NYH1321" s="2"/>
      <c r="NYI1321" s="2"/>
      <c r="NYJ1321" s="2"/>
      <c r="NYK1321" s="2"/>
      <c r="NYL1321" s="2"/>
      <c r="NYM1321" s="2"/>
      <c r="NYN1321" s="2"/>
      <c r="NYO1321" s="2"/>
      <c r="NYP1321" s="2"/>
      <c r="NYQ1321" s="2"/>
      <c r="NYR1321" s="2"/>
      <c r="NYS1321" s="2"/>
      <c r="NYT1321" s="2"/>
      <c r="NYU1321" s="2"/>
      <c r="NYV1321" s="2"/>
      <c r="NYW1321" s="2"/>
      <c r="NYX1321" s="2"/>
      <c r="NYY1321" s="2"/>
      <c r="NYZ1321" s="2"/>
      <c r="NZA1321" s="2"/>
      <c r="NZB1321" s="2"/>
      <c r="NZC1321" s="2"/>
      <c r="NZD1321" s="2"/>
      <c r="NZE1321" s="2"/>
      <c r="NZF1321" s="2"/>
      <c r="NZG1321" s="2"/>
      <c r="NZH1321" s="2"/>
      <c r="NZI1321" s="2"/>
      <c r="NZJ1321" s="2"/>
      <c r="NZK1321" s="2"/>
      <c r="NZL1321" s="2"/>
      <c r="NZM1321" s="2"/>
      <c r="NZN1321" s="2"/>
      <c r="NZO1321" s="2"/>
      <c r="NZP1321" s="2"/>
      <c r="NZQ1321" s="2"/>
      <c r="NZR1321" s="2"/>
      <c r="NZS1321" s="2"/>
      <c r="NZT1321" s="2"/>
      <c r="NZU1321" s="2"/>
      <c r="NZV1321" s="2"/>
      <c r="NZW1321" s="2"/>
      <c r="NZX1321" s="2"/>
      <c r="NZY1321" s="2"/>
      <c r="NZZ1321" s="2"/>
      <c r="OAA1321" s="2"/>
      <c r="OAB1321" s="2"/>
      <c r="OAC1321" s="2"/>
      <c r="OAD1321" s="2"/>
      <c r="OAE1321" s="2"/>
      <c r="OAF1321" s="2"/>
      <c r="OAG1321" s="2"/>
      <c r="OAH1321" s="2"/>
      <c r="OAI1321" s="2"/>
      <c r="OAJ1321" s="2"/>
      <c r="OAK1321" s="2"/>
      <c r="OAL1321" s="2"/>
      <c r="OAM1321" s="2"/>
      <c r="OAN1321" s="2"/>
      <c r="OAO1321" s="2"/>
      <c r="OAP1321" s="2"/>
      <c r="OAQ1321" s="2"/>
      <c r="OAR1321" s="2"/>
      <c r="OAS1321" s="2"/>
      <c r="OAT1321" s="2"/>
      <c r="OAU1321" s="2"/>
      <c r="OAV1321" s="2"/>
      <c r="OAW1321" s="2"/>
      <c r="OAX1321" s="2"/>
      <c r="OAY1321" s="2"/>
      <c r="OAZ1321" s="2"/>
      <c r="OBA1321" s="2"/>
      <c r="OBB1321" s="2"/>
      <c r="OBC1321" s="2"/>
      <c r="OBD1321" s="2"/>
      <c r="OBE1321" s="2"/>
      <c r="OBF1321" s="2"/>
      <c r="OBG1321" s="2"/>
      <c r="OBH1321" s="2"/>
      <c r="OBI1321" s="2"/>
      <c r="OBJ1321" s="2"/>
      <c r="OBK1321" s="2"/>
      <c r="OBL1321" s="2"/>
      <c r="OBM1321" s="2"/>
      <c r="OBN1321" s="2"/>
      <c r="OBO1321" s="2"/>
      <c r="OBP1321" s="2"/>
      <c r="OBQ1321" s="2"/>
      <c r="OBR1321" s="2"/>
      <c r="OBS1321" s="2"/>
      <c r="OBT1321" s="2"/>
      <c r="OBU1321" s="2"/>
      <c r="OBV1321" s="2"/>
      <c r="OBW1321" s="2"/>
      <c r="OBX1321" s="2"/>
      <c r="OBY1321" s="2"/>
      <c r="OBZ1321" s="2"/>
      <c r="OCA1321" s="2"/>
      <c r="OCB1321" s="2"/>
      <c r="OCC1321" s="2"/>
      <c r="OCD1321" s="2"/>
      <c r="OCE1321" s="2"/>
      <c r="OCF1321" s="2"/>
      <c r="OCG1321" s="2"/>
      <c r="OCH1321" s="2"/>
      <c r="OCI1321" s="2"/>
      <c r="OCJ1321" s="2"/>
      <c r="OCK1321" s="2"/>
      <c r="OCL1321" s="2"/>
      <c r="OCM1321" s="2"/>
      <c r="OCN1321" s="2"/>
      <c r="OCO1321" s="2"/>
      <c r="OCP1321" s="2"/>
      <c r="OCQ1321" s="2"/>
      <c r="OCR1321" s="2"/>
      <c r="OCS1321" s="2"/>
      <c r="OCT1321" s="2"/>
      <c r="OCU1321" s="2"/>
      <c r="OCV1321" s="2"/>
      <c r="OCW1321" s="2"/>
      <c r="OCX1321" s="2"/>
      <c r="OCY1321" s="2"/>
      <c r="OCZ1321" s="2"/>
      <c r="ODA1321" s="2"/>
      <c r="ODB1321" s="2"/>
      <c r="ODC1321" s="2"/>
      <c r="ODD1321" s="2"/>
      <c r="ODE1321" s="2"/>
      <c r="ODF1321" s="2"/>
      <c r="ODG1321" s="2"/>
      <c r="ODH1321" s="2"/>
      <c r="ODI1321" s="2"/>
      <c r="ODJ1321" s="2"/>
      <c r="ODK1321" s="2"/>
      <c r="ODL1321" s="2"/>
      <c r="ODM1321" s="2"/>
      <c r="ODN1321" s="2"/>
      <c r="ODO1321" s="2"/>
      <c r="ODP1321" s="2"/>
      <c r="ODQ1321" s="2"/>
      <c r="ODR1321" s="2"/>
      <c r="ODS1321" s="2"/>
      <c r="ODT1321" s="2"/>
      <c r="ODU1321" s="2"/>
      <c r="ODV1321" s="2"/>
      <c r="ODW1321" s="2"/>
      <c r="ODX1321" s="2"/>
      <c r="ODY1321" s="2"/>
      <c r="ODZ1321" s="2"/>
      <c r="OEA1321" s="2"/>
      <c r="OEB1321" s="2"/>
      <c r="OEC1321" s="2"/>
      <c r="OED1321" s="2"/>
      <c r="OEE1321" s="2"/>
      <c r="OEF1321" s="2"/>
      <c r="OEG1321" s="2"/>
      <c r="OEH1321" s="2"/>
      <c r="OEI1321" s="2"/>
      <c r="OEJ1321" s="2"/>
      <c r="OEK1321" s="2"/>
      <c r="OEL1321" s="2"/>
      <c r="OEM1321" s="2"/>
      <c r="OEN1321" s="2"/>
      <c r="OEO1321" s="2"/>
      <c r="OEP1321" s="2"/>
      <c r="OEQ1321" s="2"/>
      <c r="OER1321" s="2"/>
      <c r="OES1321" s="2"/>
      <c r="OET1321" s="2"/>
      <c r="OEU1321" s="2"/>
      <c r="OEV1321" s="2"/>
      <c r="OEW1321" s="2"/>
      <c r="OEX1321" s="2"/>
      <c r="OEY1321" s="2"/>
      <c r="OEZ1321" s="2"/>
      <c r="OFA1321" s="2"/>
      <c r="OFB1321" s="2"/>
      <c r="OFC1321" s="2"/>
      <c r="OFD1321" s="2"/>
      <c r="OFE1321" s="2"/>
      <c r="OFF1321" s="2"/>
      <c r="OFG1321" s="2"/>
      <c r="OFH1321" s="2"/>
      <c r="OFI1321" s="2"/>
      <c r="OFJ1321" s="2"/>
      <c r="OFK1321" s="2"/>
      <c r="OFL1321" s="2"/>
      <c r="OFM1321" s="2"/>
      <c r="OFN1321" s="2"/>
      <c r="OFO1321" s="2"/>
      <c r="OFP1321" s="2"/>
      <c r="OFQ1321" s="2"/>
      <c r="OFR1321" s="2"/>
      <c r="OFS1321" s="2"/>
      <c r="OFT1321" s="2"/>
      <c r="OFU1321" s="2"/>
      <c r="OFV1321" s="2"/>
      <c r="OFW1321" s="2"/>
      <c r="OFX1321" s="2"/>
      <c r="OFY1321" s="2"/>
      <c r="OFZ1321" s="2"/>
      <c r="OGA1321" s="2"/>
      <c r="OGB1321" s="2"/>
      <c r="OGC1321" s="2"/>
      <c r="OGD1321" s="2"/>
      <c r="OGE1321" s="2"/>
      <c r="OGF1321" s="2"/>
      <c r="OGG1321" s="2"/>
      <c r="OGH1321" s="2"/>
      <c r="OGI1321" s="2"/>
      <c r="OGJ1321" s="2"/>
      <c r="OGK1321" s="2"/>
      <c r="OGL1321" s="2"/>
      <c r="OGM1321" s="2"/>
      <c r="OGN1321" s="2"/>
      <c r="OGO1321" s="2"/>
      <c r="OGP1321" s="2"/>
      <c r="OGQ1321" s="2"/>
      <c r="OGR1321" s="2"/>
      <c r="OGS1321" s="2"/>
      <c r="OGT1321" s="2"/>
      <c r="OGU1321" s="2"/>
      <c r="OGV1321" s="2"/>
      <c r="OGW1321" s="2"/>
      <c r="OGX1321" s="2"/>
      <c r="OGY1321" s="2"/>
      <c r="OGZ1321" s="2"/>
      <c r="OHA1321" s="2"/>
      <c r="OHB1321" s="2"/>
      <c r="OHC1321" s="2"/>
      <c r="OHD1321" s="2"/>
      <c r="OHE1321" s="2"/>
      <c r="OHF1321" s="2"/>
      <c r="OHG1321" s="2"/>
      <c r="OHH1321" s="2"/>
      <c r="OHI1321" s="2"/>
      <c r="OHJ1321" s="2"/>
      <c r="OHK1321" s="2"/>
      <c r="OHL1321" s="2"/>
      <c r="OHM1321" s="2"/>
      <c r="OHN1321" s="2"/>
      <c r="OHO1321" s="2"/>
      <c r="OHP1321" s="2"/>
      <c r="OHQ1321" s="2"/>
      <c r="OHR1321" s="2"/>
      <c r="OHS1321" s="2"/>
      <c r="OHT1321" s="2"/>
      <c r="OHU1321" s="2"/>
      <c r="OHV1321" s="2"/>
      <c r="OHW1321" s="2"/>
      <c r="OHX1321" s="2"/>
      <c r="OHY1321" s="2"/>
      <c r="OHZ1321" s="2"/>
      <c r="OIA1321" s="2"/>
      <c r="OIB1321" s="2"/>
      <c r="OIC1321" s="2"/>
      <c r="OID1321" s="2"/>
      <c r="OIE1321" s="2"/>
      <c r="OIF1321" s="2"/>
      <c r="OIG1321" s="2"/>
      <c r="OIH1321" s="2"/>
      <c r="OII1321" s="2"/>
      <c r="OIJ1321" s="2"/>
      <c r="OIK1321" s="2"/>
      <c r="OIL1321" s="2"/>
      <c r="OIM1321" s="2"/>
      <c r="OIN1321" s="2"/>
      <c r="OIO1321" s="2"/>
      <c r="OIP1321" s="2"/>
      <c r="OIQ1321" s="2"/>
      <c r="OIR1321" s="2"/>
      <c r="OIS1321" s="2"/>
      <c r="OIT1321" s="2"/>
      <c r="OIU1321" s="2"/>
      <c r="OIV1321" s="2"/>
      <c r="OIW1321" s="2"/>
      <c r="OIX1321" s="2"/>
      <c r="OIY1321" s="2"/>
      <c r="OIZ1321" s="2"/>
      <c r="OJA1321" s="2"/>
      <c r="OJB1321" s="2"/>
      <c r="OJC1321" s="2"/>
      <c r="OJD1321" s="2"/>
      <c r="OJE1321" s="2"/>
      <c r="OJF1321" s="2"/>
      <c r="OJG1321" s="2"/>
      <c r="OJH1321" s="2"/>
      <c r="OJI1321" s="2"/>
      <c r="OJJ1321" s="2"/>
      <c r="OJK1321" s="2"/>
      <c r="OJL1321" s="2"/>
      <c r="OJM1321" s="2"/>
      <c r="OJN1321" s="2"/>
      <c r="OJO1321" s="2"/>
      <c r="OJP1321" s="2"/>
      <c r="OJQ1321" s="2"/>
      <c r="OJR1321" s="2"/>
      <c r="OJS1321" s="2"/>
      <c r="OJT1321" s="2"/>
      <c r="OJU1321" s="2"/>
      <c r="OJV1321" s="2"/>
      <c r="OJW1321" s="2"/>
      <c r="OJX1321" s="2"/>
      <c r="OJY1321" s="2"/>
      <c r="OJZ1321" s="2"/>
      <c r="OKA1321" s="2"/>
      <c r="OKB1321" s="2"/>
      <c r="OKC1321" s="2"/>
      <c r="OKD1321" s="2"/>
      <c r="OKE1321" s="2"/>
      <c r="OKF1321" s="2"/>
      <c r="OKG1321" s="2"/>
      <c r="OKH1321" s="2"/>
      <c r="OKI1321" s="2"/>
      <c r="OKJ1321" s="2"/>
      <c r="OKK1321" s="2"/>
      <c r="OKL1321" s="2"/>
      <c r="OKM1321" s="2"/>
      <c r="OKN1321" s="2"/>
      <c r="OKO1321" s="2"/>
      <c r="OKP1321" s="2"/>
      <c r="OKQ1321" s="2"/>
      <c r="OKR1321" s="2"/>
      <c r="OKS1321" s="2"/>
      <c r="OKT1321" s="2"/>
      <c r="OKU1321" s="2"/>
      <c r="OKV1321" s="2"/>
      <c r="OKW1321" s="2"/>
      <c r="OKX1321" s="2"/>
      <c r="OKY1321" s="2"/>
      <c r="OKZ1321" s="2"/>
      <c r="OLA1321" s="2"/>
      <c r="OLB1321" s="2"/>
      <c r="OLC1321" s="2"/>
      <c r="OLD1321" s="2"/>
      <c r="OLE1321" s="2"/>
      <c r="OLF1321" s="2"/>
      <c r="OLG1321" s="2"/>
      <c r="OLH1321" s="2"/>
      <c r="OLI1321" s="2"/>
      <c r="OLJ1321" s="2"/>
      <c r="OLK1321" s="2"/>
      <c r="OLL1321" s="2"/>
      <c r="OLM1321" s="2"/>
      <c r="OLN1321" s="2"/>
      <c r="OLO1321" s="2"/>
      <c r="OLP1321" s="2"/>
      <c r="OLQ1321" s="2"/>
      <c r="OLR1321" s="2"/>
      <c r="OLS1321" s="2"/>
      <c r="OLT1321" s="2"/>
      <c r="OLU1321" s="2"/>
      <c r="OLV1321" s="2"/>
      <c r="OLW1321" s="2"/>
      <c r="OLX1321" s="2"/>
      <c r="OLY1321" s="2"/>
      <c r="OLZ1321" s="2"/>
      <c r="OMA1321" s="2"/>
      <c r="OMB1321" s="2"/>
      <c r="OMC1321" s="2"/>
      <c r="OMD1321" s="2"/>
      <c r="OME1321" s="2"/>
      <c r="OMF1321" s="2"/>
      <c r="OMG1321" s="2"/>
      <c r="OMH1321" s="2"/>
      <c r="OMI1321" s="2"/>
      <c r="OMJ1321" s="2"/>
      <c r="OMK1321" s="2"/>
      <c r="OML1321" s="2"/>
      <c r="OMM1321" s="2"/>
      <c r="OMN1321" s="2"/>
      <c r="OMO1321" s="2"/>
      <c r="OMP1321" s="2"/>
      <c r="OMQ1321" s="2"/>
      <c r="OMR1321" s="2"/>
      <c r="OMS1321" s="2"/>
      <c r="OMT1321" s="2"/>
      <c r="OMU1321" s="2"/>
      <c r="OMV1321" s="2"/>
      <c r="OMW1321" s="2"/>
      <c r="OMX1321" s="2"/>
      <c r="OMY1321" s="2"/>
      <c r="OMZ1321" s="2"/>
      <c r="ONA1321" s="2"/>
      <c r="ONB1321" s="2"/>
      <c r="ONC1321" s="2"/>
      <c r="OND1321" s="2"/>
      <c r="ONE1321" s="2"/>
      <c r="ONF1321" s="2"/>
      <c r="ONG1321" s="2"/>
      <c r="ONH1321" s="2"/>
      <c r="ONI1321" s="2"/>
      <c r="ONJ1321" s="2"/>
      <c r="ONK1321" s="2"/>
      <c r="ONL1321" s="2"/>
      <c r="ONM1321" s="2"/>
      <c r="ONN1321" s="2"/>
      <c r="ONO1321" s="2"/>
      <c r="ONP1321" s="2"/>
      <c r="ONQ1321" s="2"/>
      <c r="ONR1321" s="2"/>
      <c r="ONS1321" s="2"/>
      <c r="ONT1321" s="2"/>
      <c r="ONU1321" s="2"/>
      <c r="ONV1321" s="2"/>
      <c r="ONW1321" s="2"/>
      <c r="ONX1321" s="2"/>
      <c r="ONY1321" s="2"/>
      <c r="ONZ1321" s="2"/>
      <c r="OOA1321" s="2"/>
      <c r="OOB1321" s="2"/>
      <c r="OOC1321" s="2"/>
      <c r="OOD1321" s="2"/>
      <c r="OOE1321" s="2"/>
      <c r="OOF1321" s="2"/>
      <c r="OOG1321" s="2"/>
      <c r="OOH1321" s="2"/>
      <c r="OOI1321" s="2"/>
      <c r="OOJ1321" s="2"/>
      <c r="OOK1321" s="2"/>
      <c r="OOL1321" s="2"/>
      <c r="OOM1321" s="2"/>
      <c r="OON1321" s="2"/>
      <c r="OOO1321" s="2"/>
      <c r="OOP1321" s="2"/>
      <c r="OOQ1321" s="2"/>
      <c r="OOR1321" s="2"/>
      <c r="OOS1321" s="2"/>
      <c r="OOT1321" s="2"/>
      <c r="OOU1321" s="2"/>
      <c r="OOV1321" s="2"/>
      <c r="OOW1321" s="2"/>
      <c r="OOX1321" s="2"/>
      <c r="OOY1321" s="2"/>
      <c r="OOZ1321" s="2"/>
      <c r="OPA1321" s="2"/>
      <c r="OPB1321" s="2"/>
      <c r="OPC1321" s="2"/>
      <c r="OPD1321" s="2"/>
      <c r="OPE1321" s="2"/>
      <c r="OPF1321" s="2"/>
      <c r="OPG1321" s="2"/>
      <c r="OPH1321" s="2"/>
      <c r="OPI1321" s="2"/>
      <c r="OPJ1321" s="2"/>
      <c r="OPK1321" s="2"/>
      <c r="OPL1321" s="2"/>
      <c r="OPM1321" s="2"/>
      <c r="OPN1321" s="2"/>
      <c r="OPO1321" s="2"/>
      <c r="OPP1321" s="2"/>
      <c r="OPQ1321" s="2"/>
      <c r="OPR1321" s="2"/>
      <c r="OPS1321" s="2"/>
      <c r="OPT1321" s="2"/>
      <c r="OPU1321" s="2"/>
      <c r="OPV1321" s="2"/>
      <c r="OPW1321" s="2"/>
      <c r="OPX1321" s="2"/>
      <c r="OPY1321" s="2"/>
      <c r="OPZ1321" s="2"/>
      <c r="OQA1321" s="2"/>
      <c r="OQB1321" s="2"/>
      <c r="OQC1321" s="2"/>
      <c r="OQD1321" s="2"/>
      <c r="OQE1321" s="2"/>
      <c r="OQF1321" s="2"/>
      <c r="OQG1321" s="2"/>
      <c r="OQH1321" s="2"/>
      <c r="OQI1321" s="2"/>
      <c r="OQJ1321" s="2"/>
      <c r="OQK1321" s="2"/>
      <c r="OQL1321" s="2"/>
      <c r="OQM1321" s="2"/>
      <c r="OQN1321" s="2"/>
      <c r="OQO1321" s="2"/>
      <c r="OQP1321" s="2"/>
      <c r="OQQ1321" s="2"/>
      <c r="OQR1321" s="2"/>
      <c r="OQS1321" s="2"/>
      <c r="OQT1321" s="2"/>
      <c r="OQU1321" s="2"/>
      <c r="OQV1321" s="2"/>
      <c r="OQW1321" s="2"/>
      <c r="OQX1321" s="2"/>
      <c r="OQY1321" s="2"/>
      <c r="OQZ1321" s="2"/>
      <c r="ORA1321" s="2"/>
      <c r="ORB1321" s="2"/>
      <c r="ORC1321" s="2"/>
      <c r="ORD1321" s="2"/>
      <c r="ORE1321" s="2"/>
      <c r="ORF1321" s="2"/>
      <c r="ORG1321" s="2"/>
      <c r="ORH1321" s="2"/>
      <c r="ORI1321" s="2"/>
      <c r="ORJ1321" s="2"/>
      <c r="ORK1321" s="2"/>
      <c r="ORL1321" s="2"/>
      <c r="ORM1321" s="2"/>
      <c r="ORN1321" s="2"/>
      <c r="ORO1321" s="2"/>
      <c r="ORP1321" s="2"/>
      <c r="ORQ1321" s="2"/>
      <c r="ORR1321" s="2"/>
      <c r="ORS1321" s="2"/>
      <c r="ORT1321" s="2"/>
      <c r="ORU1321" s="2"/>
      <c r="ORV1321" s="2"/>
      <c r="ORW1321" s="2"/>
      <c r="ORX1321" s="2"/>
      <c r="ORY1321" s="2"/>
      <c r="ORZ1321" s="2"/>
      <c r="OSA1321" s="2"/>
      <c r="OSB1321" s="2"/>
      <c r="OSC1321" s="2"/>
      <c r="OSD1321" s="2"/>
      <c r="OSE1321" s="2"/>
      <c r="OSF1321" s="2"/>
      <c r="OSG1321" s="2"/>
      <c r="OSH1321" s="2"/>
      <c r="OSI1321" s="2"/>
      <c r="OSJ1321" s="2"/>
      <c r="OSK1321" s="2"/>
      <c r="OSL1321" s="2"/>
      <c r="OSM1321" s="2"/>
      <c r="OSN1321" s="2"/>
      <c r="OSO1321" s="2"/>
      <c r="OSP1321" s="2"/>
      <c r="OSQ1321" s="2"/>
      <c r="OSR1321" s="2"/>
      <c r="OSS1321" s="2"/>
      <c r="OST1321" s="2"/>
      <c r="OSU1321" s="2"/>
      <c r="OSV1321" s="2"/>
      <c r="OSW1321" s="2"/>
      <c r="OSX1321" s="2"/>
      <c r="OSY1321" s="2"/>
      <c r="OSZ1321" s="2"/>
      <c r="OTA1321" s="2"/>
      <c r="OTB1321" s="2"/>
      <c r="OTC1321" s="2"/>
      <c r="OTD1321" s="2"/>
      <c r="OTE1321" s="2"/>
      <c r="OTF1321" s="2"/>
      <c r="OTG1321" s="2"/>
      <c r="OTH1321" s="2"/>
      <c r="OTI1321" s="2"/>
      <c r="OTJ1321" s="2"/>
      <c r="OTK1321" s="2"/>
      <c r="OTL1321" s="2"/>
      <c r="OTM1321" s="2"/>
      <c r="OTN1321" s="2"/>
      <c r="OTO1321" s="2"/>
      <c r="OTP1321" s="2"/>
      <c r="OTQ1321" s="2"/>
      <c r="OTR1321" s="2"/>
      <c r="OTS1321" s="2"/>
      <c r="OTT1321" s="2"/>
      <c r="OTU1321" s="2"/>
      <c r="OTV1321" s="2"/>
      <c r="OTW1321" s="2"/>
      <c r="OTX1321" s="2"/>
      <c r="OTY1321" s="2"/>
      <c r="OTZ1321" s="2"/>
      <c r="OUA1321" s="2"/>
      <c r="OUB1321" s="2"/>
      <c r="OUC1321" s="2"/>
      <c r="OUD1321" s="2"/>
      <c r="OUE1321" s="2"/>
      <c r="OUF1321" s="2"/>
      <c r="OUG1321" s="2"/>
      <c r="OUH1321" s="2"/>
      <c r="OUI1321" s="2"/>
      <c r="OUJ1321" s="2"/>
      <c r="OUK1321" s="2"/>
      <c r="OUL1321" s="2"/>
      <c r="OUM1321" s="2"/>
      <c r="OUN1321" s="2"/>
      <c r="OUO1321" s="2"/>
      <c r="OUP1321" s="2"/>
      <c r="OUQ1321" s="2"/>
      <c r="OUR1321" s="2"/>
      <c r="OUS1321" s="2"/>
      <c r="OUT1321" s="2"/>
      <c r="OUU1321" s="2"/>
      <c r="OUV1321" s="2"/>
      <c r="OUW1321" s="2"/>
      <c r="OUX1321" s="2"/>
      <c r="OUY1321" s="2"/>
      <c r="OUZ1321" s="2"/>
      <c r="OVA1321" s="2"/>
      <c r="OVB1321" s="2"/>
      <c r="OVC1321" s="2"/>
      <c r="OVD1321" s="2"/>
      <c r="OVE1321" s="2"/>
      <c r="OVF1321" s="2"/>
      <c r="OVG1321" s="2"/>
      <c r="OVH1321" s="2"/>
      <c r="OVI1321" s="2"/>
      <c r="OVJ1321" s="2"/>
      <c r="OVK1321" s="2"/>
      <c r="OVL1321" s="2"/>
      <c r="OVM1321" s="2"/>
      <c r="OVN1321" s="2"/>
      <c r="OVO1321" s="2"/>
      <c r="OVP1321" s="2"/>
      <c r="OVQ1321" s="2"/>
      <c r="OVR1321" s="2"/>
      <c r="OVS1321" s="2"/>
      <c r="OVT1321" s="2"/>
      <c r="OVU1321" s="2"/>
      <c r="OVV1321" s="2"/>
      <c r="OVW1321" s="2"/>
      <c r="OVX1321" s="2"/>
      <c r="OVY1321" s="2"/>
      <c r="OVZ1321" s="2"/>
      <c r="OWA1321" s="2"/>
      <c r="OWB1321" s="2"/>
      <c r="OWC1321" s="2"/>
      <c r="OWD1321" s="2"/>
      <c r="OWE1321" s="2"/>
      <c r="OWF1321" s="2"/>
      <c r="OWG1321" s="2"/>
      <c r="OWH1321" s="2"/>
      <c r="OWI1321" s="2"/>
      <c r="OWJ1321" s="2"/>
      <c r="OWK1321" s="2"/>
      <c r="OWL1321" s="2"/>
      <c r="OWM1321" s="2"/>
      <c r="OWN1321" s="2"/>
      <c r="OWO1321" s="2"/>
      <c r="OWP1321" s="2"/>
      <c r="OWQ1321" s="2"/>
      <c r="OWR1321" s="2"/>
      <c r="OWS1321" s="2"/>
      <c r="OWT1321" s="2"/>
      <c r="OWU1321" s="2"/>
      <c r="OWV1321" s="2"/>
      <c r="OWW1321" s="2"/>
      <c r="OWX1321" s="2"/>
      <c r="OWY1321" s="2"/>
      <c r="OWZ1321" s="2"/>
      <c r="OXA1321" s="2"/>
      <c r="OXB1321" s="2"/>
      <c r="OXC1321" s="2"/>
      <c r="OXD1321" s="2"/>
      <c r="OXE1321" s="2"/>
      <c r="OXF1321" s="2"/>
      <c r="OXG1321" s="2"/>
      <c r="OXH1321" s="2"/>
      <c r="OXI1321" s="2"/>
      <c r="OXJ1321" s="2"/>
      <c r="OXK1321" s="2"/>
      <c r="OXL1321" s="2"/>
      <c r="OXM1321" s="2"/>
      <c r="OXN1321" s="2"/>
      <c r="OXO1321" s="2"/>
      <c r="OXP1321" s="2"/>
      <c r="OXQ1321" s="2"/>
      <c r="OXR1321" s="2"/>
      <c r="OXS1321" s="2"/>
      <c r="OXT1321" s="2"/>
      <c r="OXU1321" s="2"/>
      <c r="OXV1321" s="2"/>
      <c r="OXW1321" s="2"/>
      <c r="OXX1321" s="2"/>
      <c r="OXY1321" s="2"/>
      <c r="OXZ1321" s="2"/>
      <c r="OYA1321" s="2"/>
      <c r="OYB1321" s="2"/>
      <c r="OYC1321" s="2"/>
      <c r="OYD1321" s="2"/>
      <c r="OYE1321" s="2"/>
      <c r="OYF1321" s="2"/>
      <c r="OYG1321" s="2"/>
      <c r="OYH1321" s="2"/>
      <c r="OYI1321" s="2"/>
      <c r="OYJ1321" s="2"/>
      <c r="OYK1321" s="2"/>
      <c r="OYL1321" s="2"/>
      <c r="OYM1321" s="2"/>
      <c r="OYN1321" s="2"/>
      <c r="OYO1321" s="2"/>
      <c r="OYP1321" s="2"/>
      <c r="OYQ1321" s="2"/>
      <c r="OYR1321" s="2"/>
      <c r="OYS1321" s="2"/>
      <c r="OYT1321" s="2"/>
      <c r="OYU1321" s="2"/>
      <c r="OYV1321" s="2"/>
      <c r="OYW1321" s="2"/>
      <c r="OYX1321" s="2"/>
      <c r="OYY1321" s="2"/>
      <c r="OYZ1321" s="2"/>
      <c r="OZA1321" s="2"/>
      <c r="OZB1321" s="2"/>
      <c r="OZC1321" s="2"/>
      <c r="OZD1321" s="2"/>
      <c r="OZE1321" s="2"/>
      <c r="OZF1321" s="2"/>
      <c r="OZG1321" s="2"/>
      <c r="OZH1321" s="2"/>
      <c r="OZI1321" s="2"/>
      <c r="OZJ1321" s="2"/>
      <c r="OZK1321" s="2"/>
      <c r="OZL1321" s="2"/>
      <c r="OZM1321" s="2"/>
      <c r="OZN1321" s="2"/>
      <c r="OZO1321" s="2"/>
      <c r="OZP1321" s="2"/>
      <c r="OZQ1321" s="2"/>
      <c r="OZR1321" s="2"/>
      <c r="OZS1321" s="2"/>
      <c r="OZT1321" s="2"/>
      <c r="OZU1321" s="2"/>
      <c r="OZV1321" s="2"/>
      <c r="OZW1321" s="2"/>
      <c r="OZX1321" s="2"/>
      <c r="OZY1321" s="2"/>
      <c r="OZZ1321" s="2"/>
      <c r="PAA1321" s="2"/>
      <c r="PAB1321" s="2"/>
      <c r="PAC1321" s="2"/>
      <c r="PAD1321" s="2"/>
      <c r="PAE1321" s="2"/>
      <c r="PAF1321" s="2"/>
      <c r="PAG1321" s="2"/>
      <c r="PAH1321" s="2"/>
      <c r="PAI1321" s="2"/>
      <c r="PAJ1321" s="2"/>
      <c r="PAK1321" s="2"/>
      <c r="PAL1321" s="2"/>
      <c r="PAM1321" s="2"/>
      <c r="PAN1321" s="2"/>
      <c r="PAO1321" s="2"/>
      <c r="PAP1321" s="2"/>
      <c r="PAQ1321" s="2"/>
      <c r="PAR1321" s="2"/>
      <c r="PAS1321" s="2"/>
      <c r="PAT1321" s="2"/>
      <c r="PAU1321" s="2"/>
      <c r="PAV1321" s="2"/>
      <c r="PAW1321" s="2"/>
      <c r="PAX1321" s="2"/>
      <c r="PAY1321" s="2"/>
      <c r="PAZ1321" s="2"/>
      <c r="PBA1321" s="2"/>
      <c r="PBB1321" s="2"/>
      <c r="PBC1321" s="2"/>
      <c r="PBD1321" s="2"/>
      <c r="PBE1321" s="2"/>
      <c r="PBF1321" s="2"/>
      <c r="PBG1321" s="2"/>
      <c r="PBH1321" s="2"/>
      <c r="PBI1321" s="2"/>
      <c r="PBJ1321" s="2"/>
      <c r="PBK1321" s="2"/>
      <c r="PBL1321" s="2"/>
      <c r="PBM1321" s="2"/>
      <c r="PBN1321" s="2"/>
      <c r="PBO1321" s="2"/>
      <c r="PBP1321" s="2"/>
      <c r="PBQ1321" s="2"/>
      <c r="PBR1321" s="2"/>
      <c r="PBS1321" s="2"/>
      <c r="PBT1321" s="2"/>
      <c r="PBU1321" s="2"/>
      <c r="PBV1321" s="2"/>
      <c r="PBW1321" s="2"/>
      <c r="PBX1321" s="2"/>
      <c r="PBY1321" s="2"/>
      <c r="PBZ1321" s="2"/>
      <c r="PCA1321" s="2"/>
      <c r="PCB1321" s="2"/>
      <c r="PCC1321" s="2"/>
      <c r="PCD1321" s="2"/>
      <c r="PCE1321" s="2"/>
      <c r="PCF1321" s="2"/>
      <c r="PCG1321" s="2"/>
      <c r="PCH1321" s="2"/>
      <c r="PCI1321" s="2"/>
      <c r="PCJ1321" s="2"/>
      <c r="PCK1321" s="2"/>
      <c r="PCL1321" s="2"/>
      <c r="PCM1321" s="2"/>
      <c r="PCN1321" s="2"/>
      <c r="PCO1321" s="2"/>
      <c r="PCP1321" s="2"/>
      <c r="PCQ1321" s="2"/>
      <c r="PCR1321" s="2"/>
      <c r="PCS1321" s="2"/>
      <c r="PCT1321" s="2"/>
      <c r="PCU1321" s="2"/>
      <c r="PCV1321" s="2"/>
      <c r="PCW1321" s="2"/>
      <c r="PCX1321" s="2"/>
      <c r="PCY1321" s="2"/>
      <c r="PCZ1321" s="2"/>
      <c r="PDA1321" s="2"/>
      <c r="PDB1321" s="2"/>
      <c r="PDC1321" s="2"/>
      <c r="PDD1321" s="2"/>
      <c r="PDE1321" s="2"/>
      <c r="PDF1321" s="2"/>
      <c r="PDG1321" s="2"/>
      <c r="PDH1321" s="2"/>
      <c r="PDI1321" s="2"/>
      <c r="PDJ1321" s="2"/>
      <c r="PDK1321" s="2"/>
      <c r="PDL1321" s="2"/>
      <c r="PDM1321" s="2"/>
      <c r="PDN1321" s="2"/>
      <c r="PDO1321" s="2"/>
      <c r="PDP1321" s="2"/>
      <c r="PDQ1321" s="2"/>
      <c r="PDR1321" s="2"/>
      <c r="PDS1321" s="2"/>
      <c r="PDT1321" s="2"/>
      <c r="PDU1321" s="2"/>
      <c r="PDV1321" s="2"/>
      <c r="PDW1321" s="2"/>
      <c r="PDX1321" s="2"/>
      <c r="PDY1321" s="2"/>
      <c r="PDZ1321" s="2"/>
      <c r="PEA1321" s="2"/>
      <c r="PEB1321" s="2"/>
      <c r="PEC1321" s="2"/>
      <c r="PED1321" s="2"/>
      <c r="PEE1321" s="2"/>
      <c r="PEF1321" s="2"/>
      <c r="PEG1321" s="2"/>
      <c r="PEH1321" s="2"/>
      <c r="PEI1321" s="2"/>
      <c r="PEJ1321" s="2"/>
      <c r="PEK1321" s="2"/>
      <c r="PEL1321" s="2"/>
      <c r="PEM1321" s="2"/>
      <c r="PEN1321" s="2"/>
      <c r="PEO1321" s="2"/>
      <c r="PEP1321" s="2"/>
      <c r="PEQ1321" s="2"/>
      <c r="PER1321" s="2"/>
      <c r="PES1321" s="2"/>
      <c r="PET1321" s="2"/>
      <c r="PEU1321" s="2"/>
      <c r="PEV1321" s="2"/>
      <c r="PEW1321" s="2"/>
      <c r="PEX1321" s="2"/>
      <c r="PEY1321" s="2"/>
      <c r="PEZ1321" s="2"/>
      <c r="PFA1321" s="2"/>
      <c r="PFB1321" s="2"/>
      <c r="PFC1321" s="2"/>
      <c r="PFD1321" s="2"/>
      <c r="PFE1321" s="2"/>
      <c r="PFF1321" s="2"/>
      <c r="PFG1321" s="2"/>
      <c r="PFH1321" s="2"/>
      <c r="PFI1321" s="2"/>
      <c r="PFJ1321" s="2"/>
      <c r="PFK1321" s="2"/>
      <c r="PFL1321" s="2"/>
      <c r="PFM1321" s="2"/>
      <c r="PFN1321" s="2"/>
      <c r="PFO1321" s="2"/>
      <c r="PFP1321" s="2"/>
      <c r="PFQ1321" s="2"/>
      <c r="PFR1321" s="2"/>
      <c r="PFS1321" s="2"/>
      <c r="PFT1321" s="2"/>
      <c r="PFU1321" s="2"/>
      <c r="PFV1321" s="2"/>
      <c r="PFW1321" s="2"/>
      <c r="PFX1321" s="2"/>
      <c r="PFY1321" s="2"/>
      <c r="PFZ1321" s="2"/>
      <c r="PGA1321" s="2"/>
      <c r="PGB1321" s="2"/>
      <c r="PGC1321" s="2"/>
      <c r="PGD1321" s="2"/>
      <c r="PGE1321" s="2"/>
      <c r="PGF1321" s="2"/>
      <c r="PGG1321" s="2"/>
      <c r="PGH1321" s="2"/>
      <c r="PGI1321" s="2"/>
      <c r="PGJ1321" s="2"/>
      <c r="PGK1321" s="2"/>
      <c r="PGL1321" s="2"/>
      <c r="PGM1321" s="2"/>
      <c r="PGN1321" s="2"/>
      <c r="PGO1321" s="2"/>
      <c r="PGP1321" s="2"/>
      <c r="PGQ1321" s="2"/>
      <c r="PGR1321" s="2"/>
      <c r="PGS1321" s="2"/>
      <c r="PGT1321" s="2"/>
      <c r="PGU1321" s="2"/>
      <c r="PGV1321" s="2"/>
      <c r="PGW1321" s="2"/>
      <c r="PGX1321" s="2"/>
      <c r="PGY1321" s="2"/>
      <c r="PGZ1321" s="2"/>
      <c r="PHA1321" s="2"/>
      <c r="PHB1321" s="2"/>
      <c r="PHC1321" s="2"/>
      <c r="PHD1321" s="2"/>
      <c r="PHE1321" s="2"/>
      <c r="PHF1321" s="2"/>
      <c r="PHG1321" s="2"/>
      <c r="PHH1321" s="2"/>
      <c r="PHI1321" s="2"/>
      <c r="PHJ1321" s="2"/>
      <c r="PHK1321" s="2"/>
      <c r="PHL1321" s="2"/>
      <c r="PHM1321" s="2"/>
      <c r="PHN1321" s="2"/>
      <c r="PHO1321" s="2"/>
      <c r="PHP1321" s="2"/>
      <c r="PHQ1321" s="2"/>
      <c r="PHR1321" s="2"/>
      <c r="PHS1321" s="2"/>
      <c r="PHT1321" s="2"/>
      <c r="PHU1321" s="2"/>
      <c r="PHV1321" s="2"/>
      <c r="PHW1321" s="2"/>
      <c r="PHX1321" s="2"/>
      <c r="PHY1321" s="2"/>
      <c r="PHZ1321" s="2"/>
      <c r="PIA1321" s="2"/>
      <c r="PIB1321" s="2"/>
      <c r="PIC1321" s="2"/>
      <c r="PID1321" s="2"/>
      <c r="PIE1321" s="2"/>
      <c r="PIF1321" s="2"/>
      <c r="PIG1321" s="2"/>
      <c r="PIH1321" s="2"/>
      <c r="PII1321" s="2"/>
      <c r="PIJ1321" s="2"/>
      <c r="PIK1321" s="2"/>
      <c r="PIL1321" s="2"/>
      <c r="PIM1321" s="2"/>
      <c r="PIN1321" s="2"/>
      <c r="PIO1321" s="2"/>
      <c r="PIP1321" s="2"/>
      <c r="PIQ1321" s="2"/>
      <c r="PIR1321" s="2"/>
      <c r="PIS1321" s="2"/>
      <c r="PIT1321" s="2"/>
      <c r="PIU1321" s="2"/>
      <c r="PIV1321" s="2"/>
      <c r="PIW1321" s="2"/>
      <c r="PIX1321" s="2"/>
      <c r="PIY1321" s="2"/>
      <c r="PIZ1321" s="2"/>
      <c r="PJA1321" s="2"/>
      <c r="PJB1321" s="2"/>
      <c r="PJC1321" s="2"/>
      <c r="PJD1321" s="2"/>
      <c r="PJE1321" s="2"/>
      <c r="PJF1321" s="2"/>
      <c r="PJG1321" s="2"/>
      <c r="PJH1321" s="2"/>
      <c r="PJI1321" s="2"/>
      <c r="PJJ1321" s="2"/>
      <c r="PJK1321" s="2"/>
      <c r="PJL1321" s="2"/>
      <c r="PJM1321" s="2"/>
      <c r="PJN1321" s="2"/>
      <c r="PJO1321" s="2"/>
      <c r="PJP1321" s="2"/>
      <c r="PJQ1321" s="2"/>
      <c r="PJR1321" s="2"/>
      <c r="PJS1321" s="2"/>
      <c r="PJT1321" s="2"/>
      <c r="PJU1321" s="2"/>
      <c r="PJV1321" s="2"/>
      <c r="PJW1321" s="2"/>
      <c r="PJX1321" s="2"/>
      <c r="PJY1321" s="2"/>
      <c r="PJZ1321" s="2"/>
      <c r="PKA1321" s="2"/>
      <c r="PKB1321" s="2"/>
      <c r="PKC1321" s="2"/>
      <c r="PKD1321" s="2"/>
      <c r="PKE1321" s="2"/>
      <c r="PKF1321" s="2"/>
      <c r="PKG1321" s="2"/>
      <c r="PKH1321" s="2"/>
      <c r="PKI1321" s="2"/>
      <c r="PKJ1321" s="2"/>
      <c r="PKK1321" s="2"/>
      <c r="PKL1321" s="2"/>
      <c r="PKM1321" s="2"/>
      <c r="PKN1321" s="2"/>
      <c r="PKO1321" s="2"/>
      <c r="PKP1321" s="2"/>
      <c r="PKQ1321" s="2"/>
      <c r="PKR1321" s="2"/>
      <c r="PKS1321" s="2"/>
      <c r="PKT1321" s="2"/>
      <c r="PKU1321" s="2"/>
      <c r="PKV1321" s="2"/>
      <c r="PKW1321" s="2"/>
      <c r="PKX1321" s="2"/>
      <c r="PKY1321" s="2"/>
      <c r="PKZ1321" s="2"/>
      <c r="PLA1321" s="2"/>
      <c r="PLB1321" s="2"/>
      <c r="PLC1321" s="2"/>
      <c r="PLD1321" s="2"/>
      <c r="PLE1321" s="2"/>
      <c r="PLF1321" s="2"/>
      <c r="PLG1321" s="2"/>
      <c r="PLH1321" s="2"/>
      <c r="PLI1321" s="2"/>
      <c r="PLJ1321" s="2"/>
      <c r="PLK1321" s="2"/>
      <c r="PLL1321" s="2"/>
      <c r="PLM1321" s="2"/>
      <c r="PLN1321" s="2"/>
      <c r="PLO1321" s="2"/>
      <c r="PLP1321" s="2"/>
      <c r="PLQ1321" s="2"/>
      <c r="PLR1321" s="2"/>
      <c r="PLS1321" s="2"/>
      <c r="PLT1321" s="2"/>
      <c r="PLU1321" s="2"/>
      <c r="PLV1321" s="2"/>
      <c r="PLW1321" s="2"/>
      <c r="PLX1321" s="2"/>
      <c r="PLY1321" s="2"/>
      <c r="PLZ1321" s="2"/>
      <c r="PMA1321" s="2"/>
      <c r="PMB1321" s="2"/>
      <c r="PMC1321" s="2"/>
      <c r="PMD1321" s="2"/>
      <c r="PME1321" s="2"/>
      <c r="PMF1321" s="2"/>
      <c r="PMG1321" s="2"/>
      <c r="PMH1321" s="2"/>
      <c r="PMI1321" s="2"/>
      <c r="PMJ1321" s="2"/>
      <c r="PMK1321" s="2"/>
      <c r="PML1321" s="2"/>
      <c r="PMM1321" s="2"/>
      <c r="PMN1321" s="2"/>
      <c r="PMO1321" s="2"/>
      <c r="PMP1321" s="2"/>
      <c r="PMQ1321" s="2"/>
      <c r="PMR1321" s="2"/>
      <c r="PMS1321" s="2"/>
      <c r="PMT1321" s="2"/>
      <c r="PMU1321" s="2"/>
      <c r="PMV1321" s="2"/>
      <c r="PMW1321" s="2"/>
      <c r="PMX1321" s="2"/>
      <c r="PMY1321" s="2"/>
      <c r="PMZ1321" s="2"/>
      <c r="PNA1321" s="2"/>
      <c r="PNB1321" s="2"/>
      <c r="PNC1321" s="2"/>
      <c r="PND1321" s="2"/>
      <c r="PNE1321" s="2"/>
      <c r="PNF1321" s="2"/>
      <c r="PNG1321" s="2"/>
      <c r="PNH1321" s="2"/>
      <c r="PNI1321" s="2"/>
      <c r="PNJ1321" s="2"/>
      <c r="PNK1321" s="2"/>
      <c r="PNL1321" s="2"/>
      <c r="PNM1321" s="2"/>
      <c r="PNN1321" s="2"/>
      <c r="PNO1321" s="2"/>
      <c r="PNP1321" s="2"/>
      <c r="PNQ1321" s="2"/>
      <c r="PNR1321" s="2"/>
      <c r="PNS1321" s="2"/>
      <c r="PNT1321" s="2"/>
      <c r="PNU1321" s="2"/>
      <c r="PNV1321" s="2"/>
      <c r="PNW1321" s="2"/>
      <c r="PNX1321" s="2"/>
      <c r="PNY1321" s="2"/>
      <c r="PNZ1321" s="2"/>
      <c r="POA1321" s="2"/>
      <c r="POB1321" s="2"/>
      <c r="POC1321" s="2"/>
      <c r="POD1321" s="2"/>
      <c r="POE1321" s="2"/>
      <c r="POF1321" s="2"/>
      <c r="POG1321" s="2"/>
      <c r="POH1321" s="2"/>
      <c r="POI1321" s="2"/>
      <c r="POJ1321" s="2"/>
      <c r="POK1321" s="2"/>
      <c r="POL1321" s="2"/>
      <c r="POM1321" s="2"/>
      <c r="PON1321" s="2"/>
      <c r="POO1321" s="2"/>
      <c r="POP1321" s="2"/>
      <c r="POQ1321" s="2"/>
      <c r="POR1321" s="2"/>
      <c r="POS1321" s="2"/>
      <c r="POT1321" s="2"/>
      <c r="POU1321" s="2"/>
      <c r="POV1321" s="2"/>
      <c r="POW1321" s="2"/>
      <c r="POX1321" s="2"/>
      <c r="POY1321" s="2"/>
      <c r="POZ1321" s="2"/>
      <c r="PPA1321" s="2"/>
      <c r="PPB1321" s="2"/>
      <c r="PPC1321" s="2"/>
      <c r="PPD1321" s="2"/>
      <c r="PPE1321" s="2"/>
      <c r="PPF1321" s="2"/>
      <c r="PPG1321" s="2"/>
      <c r="PPH1321" s="2"/>
      <c r="PPI1321" s="2"/>
      <c r="PPJ1321" s="2"/>
      <c r="PPK1321" s="2"/>
      <c r="PPL1321" s="2"/>
      <c r="PPM1321" s="2"/>
      <c r="PPN1321" s="2"/>
      <c r="PPO1321" s="2"/>
      <c r="PPP1321" s="2"/>
      <c r="PPQ1321" s="2"/>
      <c r="PPR1321" s="2"/>
      <c r="PPS1321" s="2"/>
      <c r="PPT1321" s="2"/>
      <c r="PPU1321" s="2"/>
      <c r="PPV1321" s="2"/>
      <c r="PPW1321" s="2"/>
      <c r="PPX1321" s="2"/>
      <c r="PPY1321" s="2"/>
      <c r="PPZ1321" s="2"/>
      <c r="PQA1321" s="2"/>
      <c r="PQB1321" s="2"/>
      <c r="PQC1321" s="2"/>
      <c r="PQD1321" s="2"/>
      <c r="PQE1321" s="2"/>
      <c r="PQF1321" s="2"/>
      <c r="PQG1321" s="2"/>
      <c r="PQH1321" s="2"/>
      <c r="PQI1321" s="2"/>
      <c r="PQJ1321" s="2"/>
      <c r="PQK1321" s="2"/>
      <c r="PQL1321" s="2"/>
      <c r="PQM1321" s="2"/>
      <c r="PQN1321" s="2"/>
      <c r="PQO1321" s="2"/>
      <c r="PQP1321" s="2"/>
      <c r="PQQ1321" s="2"/>
      <c r="PQR1321" s="2"/>
      <c r="PQS1321" s="2"/>
      <c r="PQT1321" s="2"/>
      <c r="PQU1321" s="2"/>
      <c r="PQV1321" s="2"/>
      <c r="PQW1321" s="2"/>
      <c r="PQX1321" s="2"/>
      <c r="PQY1321" s="2"/>
      <c r="PQZ1321" s="2"/>
      <c r="PRA1321" s="2"/>
      <c r="PRB1321" s="2"/>
      <c r="PRC1321" s="2"/>
      <c r="PRD1321" s="2"/>
      <c r="PRE1321" s="2"/>
      <c r="PRF1321" s="2"/>
      <c r="PRG1321" s="2"/>
      <c r="PRH1321" s="2"/>
      <c r="PRI1321" s="2"/>
      <c r="PRJ1321" s="2"/>
      <c r="PRK1321" s="2"/>
      <c r="PRL1321" s="2"/>
      <c r="PRM1321" s="2"/>
      <c r="PRN1321" s="2"/>
      <c r="PRO1321" s="2"/>
      <c r="PRP1321" s="2"/>
      <c r="PRQ1321" s="2"/>
      <c r="PRR1321" s="2"/>
      <c r="PRS1321" s="2"/>
      <c r="PRT1321" s="2"/>
      <c r="PRU1321" s="2"/>
      <c r="PRV1321" s="2"/>
      <c r="PRW1321" s="2"/>
      <c r="PRX1321" s="2"/>
      <c r="PRY1321" s="2"/>
      <c r="PRZ1321" s="2"/>
      <c r="PSA1321" s="2"/>
      <c r="PSB1321" s="2"/>
      <c r="PSC1321" s="2"/>
      <c r="PSD1321" s="2"/>
      <c r="PSE1321" s="2"/>
      <c r="PSF1321" s="2"/>
      <c r="PSG1321" s="2"/>
      <c r="PSH1321" s="2"/>
      <c r="PSI1321" s="2"/>
      <c r="PSJ1321" s="2"/>
      <c r="PSK1321" s="2"/>
      <c r="PSL1321" s="2"/>
      <c r="PSM1321" s="2"/>
      <c r="PSN1321" s="2"/>
      <c r="PSO1321" s="2"/>
      <c r="PSP1321" s="2"/>
      <c r="PSQ1321" s="2"/>
      <c r="PSR1321" s="2"/>
      <c r="PSS1321" s="2"/>
      <c r="PST1321" s="2"/>
      <c r="PSU1321" s="2"/>
      <c r="PSV1321" s="2"/>
      <c r="PSW1321" s="2"/>
      <c r="PSX1321" s="2"/>
      <c r="PSY1321" s="2"/>
      <c r="PSZ1321" s="2"/>
      <c r="PTA1321" s="2"/>
      <c r="PTB1321" s="2"/>
      <c r="PTC1321" s="2"/>
      <c r="PTD1321" s="2"/>
      <c r="PTE1321" s="2"/>
      <c r="PTF1321" s="2"/>
      <c r="PTG1321" s="2"/>
      <c r="PTH1321" s="2"/>
      <c r="PTI1321" s="2"/>
      <c r="PTJ1321" s="2"/>
      <c r="PTK1321" s="2"/>
      <c r="PTL1321" s="2"/>
      <c r="PTM1321" s="2"/>
      <c r="PTN1321" s="2"/>
      <c r="PTO1321" s="2"/>
      <c r="PTP1321" s="2"/>
      <c r="PTQ1321" s="2"/>
      <c r="PTR1321" s="2"/>
      <c r="PTS1321" s="2"/>
      <c r="PTT1321" s="2"/>
      <c r="PTU1321" s="2"/>
      <c r="PTV1321" s="2"/>
      <c r="PTW1321" s="2"/>
      <c r="PTX1321" s="2"/>
      <c r="PTY1321" s="2"/>
      <c r="PTZ1321" s="2"/>
      <c r="PUA1321" s="2"/>
      <c r="PUB1321" s="2"/>
      <c r="PUC1321" s="2"/>
      <c r="PUD1321" s="2"/>
      <c r="PUE1321" s="2"/>
      <c r="PUF1321" s="2"/>
      <c r="PUG1321" s="2"/>
      <c r="PUH1321" s="2"/>
      <c r="PUI1321" s="2"/>
      <c r="PUJ1321" s="2"/>
      <c r="PUK1321" s="2"/>
      <c r="PUL1321" s="2"/>
      <c r="PUM1321" s="2"/>
      <c r="PUN1321" s="2"/>
      <c r="PUO1321" s="2"/>
      <c r="PUP1321" s="2"/>
      <c r="PUQ1321" s="2"/>
      <c r="PUR1321" s="2"/>
      <c r="PUS1321" s="2"/>
      <c r="PUT1321" s="2"/>
      <c r="PUU1321" s="2"/>
      <c r="PUV1321" s="2"/>
      <c r="PUW1321" s="2"/>
      <c r="PUX1321" s="2"/>
      <c r="PUY1321" s="2"/>
      <c r="PUZ1321" s="2"/>
      <c r="PVA1321" s="2"/>
      <c r="PVB1321" s="2"/>
      <c r="PVC1321" s="2"/>
      <c r="PVD1321" s="2"/>
      <c r="PVE1321" s="2"/>
      <c r="PVF1321" s="2"/>
      <c r="PVG1321" s="2"/>
      <c r="PVH1321" s="2"/>
      <c r="PVI1321" s="2"/>
      <c r="PVJ1321" s="2"/>
      <c r="PVK1321" s="2"/>
      <c r="PVL1321" s="2"/>
      <c r="PVM1321" s="2"/>
      <c r="PVN1321" s="2"/>
      <c r="PVO1321" s="2"/>
      <c r="PVP1321" s="2"/>
      <c r="PVQ1321" s="2"/>
      <c r="PVR1321" s="2"/>
      <c r="PVS1321" s="2"/>
      <c r="PVT1321" s="2"/>
      <c r="PVU1321" s="2"/>
      <c r="PVV1321" s="2"/>
      <c r="PVW1321" s="2"/>
      <c r="PVX1321" s="2"/>
      <c r="PVY1321" s="2"/>
      <c r="PVZ1321" s="2"/>
      <c r="PWA1321" s="2"/>
      <c r="PWB1321" s="2"/>
      <c r="PWC1321" s="2"/>
      <c r="PWD1321" s="2"/>
      <c r="PWE1321" s="2"/>
      <c r="PWF1321" s="2"/>
      <c r="PWG1321" s="2"/>
      <c r="PWH1321" s="2"/>
      <c r="PWI1321" s="2"/>
      <c r="PWJ1321" s="2"/>
      <c r="PWK1321" s="2"/>
      <c r="PWL1321" s="2"/>
      <c r="PWM1321" s="2"/>
      <c r="PWN1321" s="2"/>
      <c r="PWO1321" s="2"/>
      <c r="PWP1321" s="2"/>
      <c r="PWQ1321" s="2"/>
      <c r="PWR1321" s="2"/>
      <c r="PWS1321" s="2"/>
      <c r="PWT1321" s="2"/>
      <c r="PWU1321" s="2"/>
      <c r="PWV1321" s="2"/>
      <c r="PWW1321" s="2"/>
      <c r="PWX1321" s="2"/>
      <c r="PWY1321" s="2"/>
      <c r="PWZ1321" s="2"/>
      <c r="PXA1321" s="2"/>
      <c r="PXB1321" s="2"/>
      <c r="PXC1321" s="2"/>
      <c r="PXD1321" s="2"/>
      <c r="PXE1321" s="2"/>
      <c r="PXF1321" s="2"/>
      <c r="PXG1321" s="2"/>
      <c r="PXH1321" s="2"/>
      <c r="PXI1321" s="2"/>
      <c r="PXJ1321" s="2"/>
      <c r="PXK1321" s="2"/>
      <c r="PXL1321" s="2"/>
      <c r="PXM1321" s="2"/>
      <c r="PXN1321" s="2"/>
      <c r="PXO1321" s="2"/>
      <c r="PXP1321" s="2"/>
      <c r="PXQ1321" s="2"/>
      <c r="PXR1321" s="2"/>
      <c r="PXS1321" s="2"/>
      <c r="PXT1321" s="2"/>
      <c r="PXU1321" s="2"/>
      <c r="PXV1321" s="2"/>
      <c r="PXW1321" s="2"/>
      <c r="PXX1321" s="2"/>
      <c r="PXY1321" s="2"/>
      <c r="PXZ1321" s="2"/>
      <c r="PYA1321" s="2"/>
      <c r="PYB1321" s="2"/>
      <c r="PYC1321" s="2"/>
      <c r="PYD1321" s="2"/>
      <c r="PYE1321" s="2"/>
      <c r="PYF1321" s="2"/>
      <c r="PYG1321" s="2"/>
      <c r="PYH1321" s="2"/>
      <c r="PYI1321" s="2"/>
      <c r="PYJ1321" s="2"/>
      <c r="PYK1321" s="2"/>
      <c r="PYL1321" s="2"/>
      <c r="PYM1321" s="2"/>
      <c r="PYN1321" s="2"/>
      <c r="PYO1321" s="2"/>
      <c r="PYP1321" s="2"/>
      <c r="PYQ1321" s="2"/>
      <c r="PYR1321" s="2"/>
      <c r="PYS1321" s="2"/>
      <c r="PYT1321" s="2"/>
      <c r="PYU1321" s="2"/>
      <c r="PYV1321" s="2"/>
      <c r="PYW1321" s="2"/>
      <c r="PYX1321" s="2"/>
      <c r="PYY1321" s="2"/>
      <c r="PYZ1321" s="2"/>
      <c r="PZA1321" s="2"/>
      <c r="PZB1321" s="2"/>
      <c r="PZC1321" s="2"/>
      <c r="PZD1321" s="2"/>
      <c r="PZE1321" s="2"/>
      <c r="PZF1321" s="2"/>
      <c r="PZG1321" s="2"/>
      <c r="PZH1321" s="2"/>
      <c r="PZI1321" s="2"/>
      <c r="PZJ1321" s="2"/>
      <c r="PZK1321" s="2"/>
      <c r="PZL1321" s="2"/>
      <c r="PZM1321" s="2"/>
      <c r="PZN1321" s="2"/>
      <c r="PZO1321" s="2"/>
      <c r="PZP1321" s="2"/>
      <c r="PZQ1321" s="2"/>
      <c r="PZR1321" s="2"/>
      <c r="PZS1321" s="2"/>
      <c r="PZT1321" s="2"/>
      <c r="PZU1321" s="2"/>
      <c r="PZV1321" s="2"/>
      <c r="PZW1321" s="2"/>
      <c r="PZX1321" s="2"/>
      <c r="PZY1321" s="2"/>
      <c r="PZZ1321" s="2"/>
      <c r="QAA1321" s="2"/>
      <c r="QAB1321" s="2"/>
      <c r="QAC1321" s="2"/>
      <c r="QAD1321" s="2"/>
      <c r="QAE1321" s="2"/>
      <c r="QAF1321" s="2"/>
      <c r="QAG1321" s="2"/>
      <c r="QAH1321" s="2"/>
      <c r="QAI1321" s="2"/>
      <c r="QAJ1321" s="2"/>
      <c r="QAK1321" s="2"/>
      <c r="QAL1321" s="2"/>
      <c r="QAM1321" s="2"/>
      <c r="QAN1321" s="2"/>
      <c r="QAO1321" s="2"/>
      <c r="QAP1321" s="2"/>
      <c r="QAQ1321" s="2"/>
      <c r="QAR1321" s="2"/>
      <c r="QAS1321" s="2"/>
      <c r="QAT1321" s="2"/>
      <c r="QAU1321" s="2"/>
      <c r="QAV1321" s="2"/>
      <c r="QAW1321" s="2"/>
      <c r="QAX1321" s="2"/>
      <c r="QAY1321" s="2"/>
      <c r="QAZ1321" s="2"/>
      <c r="QBA1321" s="2"/>
      <c r="QBB1321" s="2"/>
      <c r="QBC1321" s="2"/>
      <c r="QBD1321" s="2"/>
      <c r="QBE1321" s="2"/>
      <c r="QBF1321" s="2"/>
      <c r="QBG1321" s="2"/>
      <c r="QBH1321" s="2"/>
      <c r="QBI1321" s="2"/>
      <c r="QBJ1321" s="2"/>
      <c r="QBK1321" s="2"/>
      <c r="QBL1321" s="2"/>
      <c r="QBM1321" s="2"/>
      <c r="QBN1321" s="2"/>
      <c r="QBO1321" s="2"/>
      <c r="QBP1321" s="2"/>
      <c r="QBQ1321" s="2"/>
      <c r="QBR1321" s="2"/>
      <c r="QBS1321" s="2"/>
      <c r="QBT1321" s="2"/>
      <c r="QBU1321" s="2"/>
      <c r="QBV1321" s="2"/>
      <c r="QBW1321" s="2"/>
      <c r="QBX1321" s="2"/>
      <c r="QBY1321" s="2"/>
      <c r="QBZ1321" s="2"/>
      <c r="QCA1321" s="2"/>
      <c r="QCB1321" s="2"/>
      <c r="QCC1321" s="2"/>
      <c r="QCD1321" s="2"/>
      <c r="QCE1321" s="2"/>
      <c r="QCF1321" s="2"/>
      <c r="QCG1321" s="2"/>
      <c r="QCH1321" s="2"/>
      <c r="QCI1321" s="2"/>
      <c r="QCJ1321" s="2"/>
      <c r="QCK1321" s="2"/>
      <c r="QCL1321" s="2"/>
      <c r="QCM1321" s="2"/>
      <c r="QCN1321" s="2"/>
      <c r="QCO1321" s="2"/>
      <c r="QCP1321" s="2"/>
      <c r="QCQ1321" s="2"/>
      <c r="QCR1321" s="2"/>
      <c r="QCS1321" s="2"/>
      <c r="QCT1321" s="2"/>
      <c r="QCU1321" s="2"/>
      <c r="QCV1321" s="2"/>
      <c r="QCW1321" s="2"/>
      <c r="QCX1321" s="2"/>
      <c r="QCY1321" s="2"/>
      <c r="QCZ1321" s="2"/>
      <c r="QDA1321" s="2"/>
      <c r="QDB1321" s="2"/>
      <c r="QDC1321" s="2"/>
      <c r="QDD1321" s="2"/>
      <c r="QDE1321" s="2"/>
      <c r="QDF1321" s="2"/>
      <c r="QDG1321" s="2"/>
      <c r="QDH1321" s="2"/>
      <c r="QDI1321" s="2"/>
      <c r="QDJ1321" s="2"/>
      <c r="QDK1321" s="2"/>
      <c r="QDL1321" s="2"/>
      <c r="QDM1321" s="2"/>
      <c r="QDN1321" s="2"/>
      <c r="QDO1321" s="2"/>
      <c r="QDP1321" s="2"/>
      <c r="QDQ1321" s="2"/>
      <c r="QDR1321" s="2"/>
      <c r="QDS1321" s="2"/>
      <c r="QDT1321" s="2"/>
      <c r="QDU1321" s="2"/>
      <c r="QDV1321" s="2"/>
      <c r="QDW1321" s="2"/>
      <c r="QDX1321" s="2"/>
      <c r="QDY1321" s="2"/>
      <c r="QDZ1321" s="2"/>
      <c r="QEA1321" s="2"/>
      <c r="QEB1321" s="2"/>
      <c r="QEC1321" s="2"/>
      <c r="QED1321" s="2"/>
      <c r="QEE1321" s="2"/>
      <c r="QEF1321" s="2"/>
      <c r="QEG1321" s="2"/>
      <c r="QEH1321" s="2"/>
      <c r="QEI1321" s="2"/>
      <c r="QEJ1321" s="2"/>
      <c r="QEK1321" s="2"/>
      <c r="QEL1321" s="2"/>
      <c r="QEM1321" s="2"/>
      <c r="QEN1321" s="2"/>
      <c r="QEO1321" s="2"/>
      <c r="QEP1321" s="2"/>
      <c r="QEQ1321" s="2"/>
      <c r="QER1321" s="2"/>
      <c r="QES1321" s="2"/>
      <c r="QET1321" s="2"/>
      <c r="QEU1321" s="2"/>
      <c r="QEV1321" s="2"/>
      <c r="QEW1321" s="2"/>
      <c r="QEX1321" s="2"/>
      <c r="QEY1321" s="2"/>
      <c r="QEZ1321" s="2"/>
      <c r="QFA1321" s="2"/>
      <c r="QFB1321" s="2"/>
      <c r="QFC1321" s="2"/>
      <c r="QFD1321" s="2"/>
      <c r="QFE1321" s="2"/>
      <c r="QFF1321" s="2"/>
      <c r="QFG1321" s="2"/>
      <c r="QFH1321" s="2"/>
      <c r="QFI1321" s="2"/>
      <c r="QFJ1321" s="2"/>
      <c r="QFK1321" s="2"/>
      <c r="QFL1321" s="2"/>
      <c r="QFM1321" s="2"/>
      <c r="QFN1321" s="2"/>
      <c r="QFO1321" s="2"/>
      <c r="QFP1321" s="2"/>
      <c r="QFQ1321" s="2"/>
      <c r="QFR1321" s="2"/>
      <c r="QFS1321" s="2"/>
      <c r="QFT1321" s="2"/>
      <c r="QFU1321" s="2"/>
      <c r="QFV1321" s="2"/>
      <c r="QFW1321" s="2"/>
      <c r="QFX1321" s="2"/>
      <c r="QFY1321" s="2"/>
      <c r="QFZ1321" s="2"/>
      <c r="QGA1321" s="2"/>
      <c r="QGB1321" s="2"/>
      <c r="QGC1321" s="2"/>
      <c r="QGD1321" s="2"/>
      <c r="QGE1321" s="2"/>
      <c r="QGF1321" s="2"/>
      <c r="QGG1321" s="2"/>
      <c r="QGH1321" s="2"/>
      <c r="QGI1321" s="2"/>
      <c r="QGJ1321" s="2"/>
      <c r="QGK1321" s="2"/>
      <c r="QGL1321" s="2"/>
      <c r="QGM1321" s="2"/>
      <c r="QGN1321" s="2"/>
      <c r="QGO1321" s="2"/>
      <c r="QGP1321" s="2"/>
      <c r="QGQ1321" s="2"/>
      <c r="QGR1321" s="2"/>
      <c r="QGS1321" s="2"/>
      <c r="QGT1321" s="2"/>
      <c r="QGU1321" s="2"/>
      <c r="QGV1321" s="2"/>
      <c r="QGW1321" s="2"/>
      <c r="QGX1321" s="2"/>
      <c r="QGY1321" s="2"/>
      <c r="QGZ1321" s="2"/>
      <c r="QHA1321" s="2"/>
      <c r="QHB1321" s="2"/>
      <c r="QHC1321" s="2"/>
      <c r="QHD1321" s="2"/>
      <c r="QHE1321" s="2"/>
      <c r="QHF1321" s="2"/>
      <c r="QHG1321" s="2"/>
      <c r="QHH1321" s="2"/>
      <c r="QHI1321" s="2"/>
      <c r="QHJ1321" s="2"/>
      <c r="QHK1321" s="2"/>
      <c r="QHL1321" s="2"/>
      <c r="QHM1321" s="2"/>
      <c r="QHN1321" s="2"/>
      <c r="QHO1321" s="2"/>
      <c r="QHP1321" s="2"/>
      <c r="QHQ1321" s="2"/>
      <c r="QHR1321" s="2"/>
      <c r="QHS1321" s="2"/>
      <c r="QHT1321" s="2"/>
      <c r="QHU1321" s="2"/>
      <c r="QHV1321" s="2"/>
      <c r="QHW1321" s="2"/>
      <c r="QHX1321" s="2"/>
      <c r="QHY1321" s="2"/>
      <c r="QHZ1321" s="2"/>
      <c r="QIA1321" s="2"/>
      <c r="QIB1321" s="2"/>
      <c r="QIC1321" s="2"/>
      <c r="QID1321" s="2"/>
      <c r="QIE1321" s="2"/>
      <c r="QIF1321" s="2"/>
      <c r="QIG1321" s="2"/>
      <c r="QIH1321" s="2"/>
      <c r="QII1321" s="2"/>
      <c r="QIJ1321" s="2"/>
      <c r="QIK1321" s="2"/>
      <c r="QIL1321" s="2"/>
      <c r="QIM1321" s="2"/>
      <c r="QIN1321" s="2"/>
      <c r="QIO1321" s="2"/>
      <c r="QIP1321" s="2"/>
      <c r="QIQ1321" s="2"/>
      <c r="QIR1321" s="2"/>
      <c r="QIS1321" s="2"/>
      <c r="QIT1321" s="2"/>
      <c r="QIU1321" s="2"/>
      <c r="QIV1321" s="2"/>
      <c r="QIW1321" s="2"/>
      <c r="QIX1321" s="2"/>
      <c r="QIY1321" s="2"/>
      <c r="QIZ1321" s="2"/>
      <c r="QJA1321" s="2"/>
      <c r="QJB1321" s="2"/>
      <c r="QJC1321" s="2"/>
      <c r="QJD1321" s="2"/>
      <c r="QJE1321" s="2"/>
      <c r="QJF1321" s="2"/>
      <c r="QJG1321" s="2"/>
      <c r="QJH1321" s="2"/>
      <c r="QJI1321" s="2"/>
      <c r="QJJ1321" s="2"/>
      <c r="QJK1321" s="2"/>
      <c r="QJL1321" s="2"/>
      <c r="QJM1321" s="2"/>
      <c r="QJN1321" s="2"/>
      <c r="QJO1321" s="2"/>
      <c r="QJP1321" s="2"/>
      <c r="QJQ1321" s="2"/>
      <c r="QJR1321" s="2"/>
      <c r="QJS1321" s="2"/>
      <c r="QJT1321" s="2"/>
      <c r="QJU1321" s="2"/>
      <c r="QJV1321" s="2"/>
      <c r="QJW1321" s="2"/>
      <c r="QJX1321" s="2"/>
      <c r="QJY1321" s="2"/>
      <c r="QJZ1321" s="2"/>
      <c r="QKA1321" s="2"/>
      <c r="QKB1321" s="2"/>
      <c r="QKC1321" s="2"/>
      <c r="QKD1321" s="2"/>
      <c r="QKE1321" s="2"/>
      <c r="QKF1321" s="2"/>
      <c r="QKG1321" s="2"/>
      <c r="QKH1321" s="2"/>
      <c r="QKI1321" s="2"/>
      <c r="QKJ1321" s="2"/>
      <c r="QKK1321" s="2"/>
      <c r="QKL1321" s="2"/>
      <c r="QKM1321" s="2"/>
      <c r="QKN1321" s="2"/>
      <c r="QKO1321" s="2"/>
      <c r="QKP1321" s="2"/>
      <c r="QKQ1321" s="2"/>
      <c r="QKR1321" s="2"/>
      <c r="QKS1321" s="2"/>
      <c r="QKT1321" s="2"/>
      <c r="QKU1321" s="2"/>
      <c r="QKV1321" s="2"/>
      <c r="QKW1321" s="2"/>
      <c r="QKX1321" s="2"/>
      <c r="QKY1321" s="2"/>
      <c r="QKZ1321" s="2"/>
      <c r="QLA1321" s="2"/>
      <c r="QLB1321" s="2"/>
      <c r="QLC1321" s="2"/>
      <c r="QLD1321" s="2"/>
      <c r="QLE1321" s="2"/>
      <c r="QLF1321" s="2"/>
      <c r="QLG1321" s="2"/>
      <c r="QLH1321" s="2"/>
      <c r="QLI1321" s="2"/>
      <c r="QLJ1321" s="2"/>
      <c r="QLK1321" s="2"/>
      <c r="QLL1321" s="2"/>
      <c r="QLM1321" s="2"/>
      <c r="QLN1321" s="2"/>
      <c r="QLO1321" s="2"/>
      <c r="QLP1321" s="2"/>
      <c r="QLQ1321" s="2"/>
      <c r="QLR1321" s="2"/>
      <c r="QLS1321" s="2"/>
      <c r="QLT1321" s="2"/>
      <c r="QLU1321" s="2"/>
      <c r="QLV1321" s="2"/>
      <c r="QLW1321" s="2"/>
      <c r="QLX1321" s="2"/>
      <c r="QLY1321" s="2"/>
      <c r="QLZ1321" s="2"/>
      <c r="QMA1321" s="2"/>
      <c r="QMB1321" s="2"/>
      <c r="QMC1321" s="2"/>
      <c r="QMD1321" s="2"/>
      <c r="QME1321" s="2"/>
      <c r="QMF1321" s="2"/>
      <c r="QMG1321" s="2"/>
      <c r="QMH1321" s="2"/>
      <c r="QMI1321" s="2"/>
      <c r="QMJ1321" s="2"/>
      <c r="QMK1321" s="2"/>
      <c r="QML1321" s="2"/>
      <c r="QMM1321" s="2"/>
      <c r="QMN1321" s="2"/>
      <c r="QMO1321" s="2"/>
      <c r="QMP1321" s="2"/>
      <c r="QMQ1321" s="2"/>
      <c r="QMR1321" s="2"/>
      <c r="QMS1321" s="2"/>
      <c r="QMT1321" s="2"/>
      <c r="QMU1321" s="2"/>
      <c r="QMV1321" s="2"/>
      <c r="QMW1321" s="2"/>
      <c r="QMX1321" s="2"/>
      <c r="QMY1321" s="2"/>
      <c r="QMZ1321" s="2"/>
      <c r="QNA1321" s="2"/>
      <c r="QNB1321" s="2"/>
      <c r="QNC1321" s="2"/>
      <c r="QND1321" s="2"/>
      <c r="QNE1321" s="2"/>
      <c r="QNF1321" s="2"/>
      <c r="QNG1321" s="2"/>
      <c r="QNH1321" s="2"/>
      <c r="QNI1321" s="2"/>
      <c r="QNJ1321" s="2"/>
      <c r="QNK1321" s="2"/>
      <c r="QNL1321" s="2"/>
      <c r="QNM1321" s="2"/>
      <c r="QNN1321" s="2"/>
      <c r="QNO1321" s="2"/>
      <c r="QNP1321" s="2"/>
      <c r="QNQ1321" s="2"/>
      <c r="QNR1321" s="2"/>
      <c r="QNS1321" s="2"/>
      <c r="QNT1321" s="2"/>
      <c r="QNU1321" s="2"/>
      <c r="QNV1321" s="2"/>
      <c r="QNW1321" s="2"/>
      <c r="QNX1321" s="2"/>
      <c r="QNY1321" s="2"/>
      <c r="QNZ1321" s="2"/>
      <c r="QOA1321" s="2"/>
      <c r="QOB1321" s="2"/>
      <c r="QOC1321" s="2"/>
      <c r="QOD1321" s="2"/>
      <c r="QOE1321" s="2"/>
      <c r="QOF1321" s="2"/>
      <c r="QOG1321" s="2"/>
      <c r="QOH1321" s="2"/>
      <c r="QOI1321" s="2"/>
      <c r="QOJ1321" s="2"/>
      <c r="QOK1321" s="2"/>
      <c r="QOL1321" s="2"/>
      <c r="QOM1321" s="2"/>
      <c r="QON1321" s="2"/>
      <c r="QOO1321" s="2"/>
      <c r="QOP1321" s="2"/>
      <c r="QOQ1321" s="2"/>
      <c r="QOR1321" s="2"/>
      <c r="QOS1321" s="2"/>
      <c r="QOT1321" s="2"/>
      <c r="QOU1321" s="2"/>
      <c r="QOV1321" s="2"/>
      <c r="QOW1321" s="2"/>
      <c r="QOX1321" s="2"/>
      <c r="QOY1321" s="2"/>
      <c r="QOZ1321" s="2"/>
      <c r="QPA1321" s="2"/>
      <c r="QPB1321" s="2"/>
      <c r="QPC1321" s="2"/>
      <c r="QPD1321" s="2"/>
      <c r="QPE1321" s="2"/>
      <c r="QPF1321" s="2"/>
      <c r="QPG1321" s="2"/>
      <c r="QPH1321" s="2"/>
      <c r="QPI1321" s="2"/>
      <c r="QPJ1321" s="2"/>
      <c r="QPK1321" s="2"/>
      <c r="QPL1321" s="2"/>
      <c r="QPM1321" s="2"/>
      <c r="QPN1321" s="2"/>
      <c r="QPO1321" s="2"/>
      <c r="QPP1321" s="2"/>
      <c r="QPQ1321" s="2"/>
      <c r="QPR1321" s="2"/>
      <c r="QPS1321" s="2"/>
      <c r="QPT1321" s="2"/>
      <c r="QPU1321" s="2"/>
      <c r="QPV1321" s="2"/>
      <c r="QPW1321" s="2"/>
      <c r="QPX1321" s="2"/>
      <c r="QPY1321" s="2"/>
      <c r="QPZ1321" s="2"/>
      <c r="QQA1321" s="2"/>
      <c r="QQB1321" s="2"/>
      <c r="QQC1321" s="2"/>
      <c r="QQD1321" s="2"/>
      <c r="QQE1321" s="2"/>
      <c r="QQF1321" s="2"/>
      <c r="QQG1321" s="2"/>
      <c r="QQH1321" s="2"/>
      <c r="QQI1321" s="2"/>
      <c r="QQJ1321" s="2"/>
      <c r="QQK1321" s="2"/>
      <c r="QQL1321" s="2"/>
      <c r="QQM1321" s="2"/>
      <c r="QQN1321" s="2"/>
      <c r="QQO1321" s="2"/>
      <c r="QQP1321" s="2"/>
      <c r="QQQ1321" s="2"/>
      <c r="QQR1321" s="2"/>
      <c r="QQS1321" s="2"/>
      <c r="QQT1321" s="2"/>
      <c r="QQU1321" s="2"/>
      <c r="QQV1321" s="2"/>
      <c r="QQW1321" s="2"/>
      <c r="QQX1321" s="2"/>
      <c r="QQY1321" s="2"/>
      <c r="QQZ1321" s="2"/>
      <c r="QRA1321" s="2"/>
      <c r="QRB1321" s="2"/>
      <c r="QRC1321" s="2"/>
      <c r="QRD1321" s="2"/>
      <c r="QRE1321" s="2"/>
      <c r="QRF1321" s="2"/>
      <c r="QRG1321" s="2"/>
      <c r="QRH1321" s="2"/>
      <c r="QRI1321" s="2"/>
      <c r="QRJ1321" s="2"/>
      <c r="QRK1321" s="2"/>
      <c r="QRL1321" s="2"/>
      <c r="QRM1321" s="2"/>
      <c r="QRN1321" s="2"/>
      <c r="QRO1321" s="2"/>
      <c r="QRP1321" s="2"/>
      <c r="QRQ1321" s="2"/>
      <c r="QRR1321" s="2"/>
      <c r="QRS1321" s="2"/>
      <c r="QRT1321" s="2"/>
      <c r="QRU1321" s="2"/>
      <c r="QRV1321" s="2"/>
      <c r="QRW1321" s="2"/>
      <c r="QRX1321" s="2"/>
      <c r="QRY1321" s="2"/>
      <c r="QRZ1321" s="2"/>
      <c r="QSA1321" s="2"/>
      <c r="QSB1321" s="2"/>
      <c r="QSC1321" s="2"/>
      <c r="QSD1321" s="2"/>
      <c r="QSE1321" s="2"/>
      <c r="QSF1321" s="2"/>
      <c r="QSG1321" s="2"/>
      <c r="QSH1321" s="2"/>
      <c r="QSI1321" s="2"/>
      <c r="QSJ1321" s="2"/>
      <c r="QSK1321" s="2"/>
      <c r="QSL1321" s="2"/>
      <c r="QSM1321" s="2"/>
      <c r="QSN1321" s="2"/>
      <c r="QSO1321" s="2"/>
      <c r="QSP1321" s="2"/>
      <c r="QSQ1321" s="2"/>
      <c r="QSR1321" s="2"/>
      <c r="QSS1321" s="2"/>
      <c r="QST1321" s="2"/>
      <c r="QSU1321" s="2"/>
      <c r="QSV1321" s="2"/>
      <c r="QSW1321" s="2"/>
      <c r="QSX1321" s="2"/>
      <c r="QSY1321" s="2"/>
      <c r="QSZ1321" s="2"/>
      <c r="QTA1321" s="2"/>
      <c r="QTB1321" s="2"/>
      <c r="QTC1321" s="2"/>
      <c r="QTD1321" s="2"/>
      <c r="QTE1321" s="2"/>
      <c r="QTF1321" s="2"/>
      <c r="QTG1321" s="2"/>
      <c r="QTH1321" s="2"/>
      <c r="QTI1321" s="2"/>
      <c r="QTJ1321" s="2"/>
      <c r="QTK1321" s="2"/>
      <c r="QTL1321" s="2"/>
      <c r="QTM1321" s="2"/>
      <c r="QTN1321" s="2"/>
      <c r="QTO1321" s="2"/>
      <c r="QTP1321" s="2"/>
      <c r="QTQ1321" s="2"/>
      <c r="QTR1321" s="2"/>
      <c r="QTS1321" s="2"/>
      <c r="QTT1321" s="2"/>
      <c r="QTU1321" s="2"/>
      <c r="QTV1321" s="2"/>
      <c r="QTW1321" s="2"/>
      <c r="QTX1321" s="2"/>
      <c r="QTY1321" s="2"/>
      <c r="QTZ1321" s="2"/>
      <c r="QUA1321" s="2"/>
      <c r="QUB1321" s="2"/>
      <c r="QUC1321" s="2"/>
      <c r="QUD1321" s="2"/>
      <c r="QUE1321" s="2"/>
      <c r="QUF1321" s="2"/>
      <c r="QUG1321" s="2"/>
      <c r="QUH1321" s="2"/>
      <c r="QUI1321" s="2"/>
      <c r="QUJ1321" s="2"/>
      <c r="QUK1321" s="2"/>
      <c r="QUL1321" s="2"/>
      <c r="QUM1321" s="2"/>
      <c r="QUN1321" s="2"/>
      <c r="QUO1321" s="2"/>
      <c r="QUP1321" s="2"/>
      <c r="QUQ1321" s="2"/>
      <c r="QUR1321" s="2"/>
      <c r="QUS1321" s="2"/>
      <c r="QUT1321" s="2"/>
      <c r="QUU1321" s="2"/>
      <c r="QUV1321" s="2"/>
      <c r="QUW1321" s="2"/>
      <c r="QUX1321" s="2"/>
      <c r="QUY1321" s="2"/>
      <c r="QUZ1321" s="2"/>
      <c r="QVA1321" s="2"/>
      <c r="QVB1321" s="2"/>
      <c r="QVC1321" s="2"/>
      <c r="QVD1321" s="2"/>
      <c r="QVE1321" s="2"/>
      <c r="QVF1321" s="2"/>
      <c r="QVG1321" s="2"/>
      <c r="QVH1321" s="2"/>
      <c r="QVI1321" s="2"/>
      <c r="QVJ1321" s="2"/>
      <c r="QVK1321" s="2"/>
      <c r="QVL1321" s="2"/>
      <c r="QVM1321" s="2"/>
      <c r="QVN1321" s="2"/>
      <c r="QVO1321" s="2"/>
      <c r="QVP1321" s="2"/>
      <c r="QVQ1321" s="2"/>
      <c r="QVR1321" s="2"/>
      <c r="QVS1321" s="2"/>
      <c r="QVT1321" s="2"/>
      <c r="QVU1321" s="2"/>
      <c r="QVV1321" s="2"/>
      <c r="QVW1321" s="2"/>
      <c r="QVX1321" s="2"/>
      <c r="QVY1321" s="2"/>
      <c r="QVZ1321" s="2"/>
      <c r="QWA1321" s="2"/>
      <c r="QWB1321" s="2"/>
      <c r="QWC1321" s="2"/>
      <c r="QWD1321" s="2"/>
      <c r="QWE1321" s="2"/>
      <c r="QWF1321" s="2"/>
      <c r="QWG1321" s="2"/>
      <c r="QWH1321" s="2"/>
      <c r="QWI1321" s="2"/>
      <c r="QWJ1321" s="2"/>
      <c r="QWK1321" s="2"/>
      <c r="QWL1321" s="2"/>
      <c r="QWM1321" s="2"/>
      <c r="QWN1321" s="2"/>
      <c r="QWO1321" s="2"/>
      <c r="QWP1321" s="2"/>
      <c r="QWQ1321" s="2"/>
      <c r="QWR1321" s="2"/>
      <c r="QWS1321" s="2"/>
      <c r="QWT1321" s="2"/>
      <c r="QWU1321" s="2"/>
      <c r="QWV1321" s="2"/>
      <c r="QWW1321" s="2"/>
      <c r="QWX1321" s="2"/>
      <c r="QWY1321" s="2"/>
      <c r="QWZ1321" s="2"/>
      <c r="QXA1321" s="2"/>
      <c r="QXB1321" s="2"/>
      <c r="QXC1321" s="2"/>
      <c r="QXD1321" s="2"/>
      <c r="QXE1321" s="2"/>
      <c r="QXF1321" s="2"/>
      <c r="QXG1321" s="2"/>
      <c r="QXH1321" s="2"/>
      <c r="QXI1321" s="2"/>
      <c r="QXJ1321" s="2"/>
      <c r="QXK1321" s="2"/>
      <c r="QXL1321" s="2"/>
      <c r="QXM1321" s="2"/>
      <c r="QXN1321" s="2"/>
      <c r="QXO1321" s="2"/>
      <c r="QXP1321" s="2"/>
      <c r="QXQ1321" s="2"/>
      <c r="QXR1321" s="2"/>
      <c r="QXS1321" s="2"/>
      <c r="QXT1321" s="2"/>
      <c r="QXU1321" s="2"/>
      <c r="QXV1321" s="2"/>
      <c r="QXW1321" s="2"/>
      <c r="QXX1321" s="2"/>
      <c r="QXY1321" s="2"/>
      <c r="QXZ1321" s="2"/>
      <c r="QYA1321" s="2"/>
      <c r="QYB1321" s="2"/>
      <c r="QYC1321" s="2"/>
      <c r="QYD1321" s="2"/>
      <c r="QYE1321" s="2"/>
      <c r="QYF1321" s="2"/>
      <c r="QYG1321" s="2"/>
      <c r="QYH1321" s="2"/>
      <c r="QYI1321" s="2"/>
      <c r="QYJ1321" s="2"/>
      <c r="QYK1321" s="2"/>
      <c r="QYL1321" s="2"/>
      <c r="QYM1321" s="2"/>
      <c r="QYN1321" s="2"/>
      <c r="QYO1321" s="2"/>
      <c r="QYP1321" s="2"/>
      <c r="QYQ1321" s="2"/>
      <c r="QYR1321" s="2"/>
      <c r="QYS1321" s="2"/>
      <c r="QYT1321" s="2"/>
      <c r="QYU1321" s="2"/>
      <c r="QYV1321" s="2"/>
      <c r="QYW1321" s="2"/>
      <c r="QYX1321" s="2"/>
      <c r="QYY1321" s="2"/>
      <c r="QYZ1321" s="2"/>
      <c r="QZA1321" s="2"/>
      <c r="QZB1321" s="2"/>
      <c r="QZC1321" s="2"/>
      <c r="QZD1321" s="2"/>
      <c r="QZE1321" s="2"/>
      <c r="QZF1321" s="2"/>
      <c r="QZG1321" s="2"/>
      <c r="QZH1321" s="2"/>
      <c r="QZI1321" s="2"/>
      <c r="QZJ1321" s="2"/>
      <c r="QZK1321" s="2"/>
      <c r="QZL1321" s="2"/>
      <c r="QZM1321" s="2"/>
      <c r="QZN1321" s="2"/>
      <c r="QZO1321" s="2"/>
      <c r="QZP1321" s="2"/>
      <c r="QZQ1321" s="2"/>
      <c r="QZR1321" s="2"/>
      <c r="QZS1321" s="2"/>
      <c r="QZT1321" s="2"/>
      <c r="QZU1321" s="2"/>
      <c r="QZV1321" s="2"/>
      <c r="QZW1321" s="2"/>
      <c r="QZX1321" s="2"/>
      <c r="QZY1321" s="2"/>
      <c r="QZZ1321" s="2"/>
      <c r="RAA1321" s="2"/>
      <c r="RAB1321" s="2"/>
      <c r="RAC1321" s="2"/>
      <c r="RAD1321" s="2"/>
      <c r="RAE1321" s="2"/>
      <c r="RAF1321" s="2"/>
      <c r="RAG1321" s="2"/>
      <c r="RAH1321" s="2"/>
      <c r="RAI1321" s="2"/>
      <c r="RAJ1321" s="2"/>
      <c r="RAK1321" s="2"/>
      <c r="RAL1321" s="2"/>
      <c r="RAM1321" s="2"/>
      <c r="RAN1321" s="2"/>
      <c r="RAO1321" s="2"/>
      <c r="RAP1321" s="2"/>
      <c r="RAQ1321" s="2"/>
      <c r="RAR1321" s="2"/>
      <c r="RAS1321" s="2"/>
      <c r="RAT1321" s="2"/>
      <c r="RAU1321" s="2"/>
      <c r="RAV1321" s="2"/>
      <c r="RAW1321" s="2"/>
      <c r="RAX1321" s="2"/>
      <c r="RAY1321" s="2"/>
      <c r="RAZ1321" s="2"/>
      <c r="RBA1321" s="2"/>
      <c r="RBB1321" s="2"/>
      <c r="RBC1321" s="2"/>
      <c r="RBD1321" s="2"/>
      <c r="RBE1321" s="2"/>
      <c r="RBF1321" s="2"/>
      <c r="RBG1321" s="2"/>
      <c r="RBH1321" s="2"/>
      <c r="RBI1321" s="2"/>
      <c r="RBJ1321" s="2"/>
      <c r="RBK1321" s="2"/>
      <c r="RBL1321" s="2"/>
      <c r="RBM1321" s="2"/>
      <c r="RBN1321" s="2"/>
      <c r="RBO1321" s="2"/>
      <c r="RBP1321" s="2"/>
      <c r="RBQ1321" s="2"/>
      <c r="RBR1321" s="2"/>
      <c r="RBS1321" s="2"/>
      <c r="RBT1321" s="2"/>
      <c r="RBU1321" s="2"/>
      <c r="RBV1321" s="2"/>
      <c r="RBW1321" s="2"/>
      <c r="RBX1321" s="2"/>
      <c r="RBY1321" s="2"/>
      <c r="RBZ1321" s="2"/>
      <c r="RCA1321" s="2"/>
      <c r="RCB1321" s="2"/>
      <c r="RCC1321" s="2"/>
      <c r="RCD1321" s="2"/>
      <c r="RCE1321" s="2"/>
      <c r="RCF1321" s="2"/>
      <c r="RCG1321" s="2"/>
      <c r="RCH1321" s="2"/>
      <c r="RCI1321" s="2"/>
      <c r="RCJ1321" s="2"/>
      <c r="RCK1321" s="2"/>
      <c r="RCL1321" s="2"/>
      <c r="RCM1321" s="2"/>
      <c r="RCN1321" s="2"/>
      <c r="RCO1321" s="2"/>
      <c r="RCP1321" s="2"/>
      <c r="RCQ1321" s="2"/>
      <c r="RCR1321" s="2"/>
      <c r="RCS1321" s="2"/>
      <c r="RCT1321" s="2"/>
      <c r="RCU1321" s="2"/>
      <c r="RCV1321" s="2"/>
      <c r="RCW1321" s="2"/>
      <c r="RCX1321" s="2"/>
      <c r="RCY1321" s="2"/>
      <c r="RCZ1321" s="2"/>
      <c r="RDA1321" s="2"/>
      <c r="RDB1321" s="2"/>
      <c r="RDC1321" s="2"/>
      <c r="RDD1321" s="2"/>
      <c r="RDE1321" s="2"/>
      <c r="RDF1321" s="2"/>
      <c r="RDG1321" s="2"/>
      <c r="RDH1321" s="2"/>
      <c r="RDI1321" s="2"/>
      <c r="RDJ1321" s="2"/>
      <c r="RDK1321" s="2"/>
      <c r="RDL1321" s="2"/>
      <c r="RDM1321" s="2"/>
      <c r="RDN1321" s="2"/>
      <c r="RDO1321" s="2"/>
      <c r="RDP1321" s="2"/>
      <c r="RDQ1321" s="2"/>
      <c r="RDR1321" s="2"/>
      <c r="RDS1321" s="2"/>
      <c r="RDT1321" s="2"/>
      <c r="RDU1321" s="2"/>
      <c r="RDV1321" s="2"/>
      <c r="RDW1321" s="2"/>
      <c r="RDX1321" s="2"/>
      <c r="RDY1321" s="2"/>
      <c r="RDZ1321" s="2"/>
      <c r="REA1321" s="2"/>
      <c r="REB1321" s="2"/>
      <c r="REC1321" s="2"/>
      <c r="RED1321" s="2"/>
      <c r="REE1321" s="2"/>
      <c r="REF1321" s="2"/>
      <c r="REG1321" s="2"/>
      <c r="REH1321" s="2"/>
      <c r="REI1321" s="2"/>
      <c r="REJ1321" s="2"/>
      <c r="REK1321" s="2"/>
      <c r="REL1321" s="2"/>
      <c r="REM1321" s="2"/>
      <c r="REN1321" s="2"/>
      <c r="REO1321" s="2"/>
      <c r="REP1321" s="2"/>
      <c r="REQ1321" s="2"/>
      <c r="RER1321" s="2"/>
      <c r="RES1321" s="2"/>
      <c r="RET1321" s="2"/>
      <c r="REU1321" s="2"/>
      <c r="REV1321" s="2"/>
      <c r="REW1321" s="2"/>
      <c r="REX1321" s="2"/>
      <c r="REY1321" s="2"/>
      <c r="REZ1321" s="2"/>
      <c r="RFA1321" s="2"/>
      <c r="RFB1321" s="2"/>
      <c r="RFC1321" s="2"/>
      <c r="RFD1321" s="2"/>
      <c r="RFE1321" s="2"/>
      <c r="RFF1321" s="2"/>
      <c r="RFG1321" s="2"/>
      <c r="RFH1321" s="2"/>
      <c r="RFI1321" s="2"/>
      <c r="RFJ1321" s="2"/>
      <c r="RFK1321" s="2"/>
      <c r="RFL1321" s="2"/>
      <c r="RFM1321" s="2"/>
      <c r="RFN1321" s="2"/>
      <c r="RFO1321" s="2"/>
      <c r="RFP1321" s="2"/>
      <c r="RFQ1321" s="2"/>
      <c r="RFR1321" s="2"/>
      <c r="RFS1321" s="2"/>
      <c r="RFT1321" s="2"/>
      <c r="RFU1321" s="2"/>
      <c r="RFV1321" s="2"/>
      <c r="RFW1321" s="2"/>
      <c r="RFX1321" s="2"/>
      <c r="RFY1321" s="2"/>
      <c r="RFZ1321" s="2"/>
      <c r="RGA1321" s="2"/>
      <c r="RGB1321" s="2"/>
      <c r="RGC1321" s="2"/>
      <c r="RGD1321" s="2"/>
      <c r="RGE1321" s="2"/>
      <c r="RGF1321" s="2"/>
      <c r="RGG1321" s="2"/>
      <c r="RGH1321" s="2"/>
      <c r="RGI1321" s="2"/>
      <c r="RGJ1321" s="2"/>
      <c r="RGK1321" s="2"/>
      <c r="RGL1321" s="2"/>
      <c r="RGM1321" s="2"/>
      <c r="RGN1321" s="2"/>
      <c r="RGO1321" s="2"/>
      <c r="RGP1321" s="2"/>
      <c r="RGQ1321" s="2"/>
      <c r="RGR1321" s="2"/>
      <c r="RGS1321" s="2"/>
      <c r="RGT1321" s="2"/>
      <c r="RGU1321" s="2"/>
      <c r="RGV1321" s="2"/>
      <c r="RGW1321" s="2"/>
      <c r="RGX1321" s="2"/>
      <c r="RGY1321" s="2"/>
      <c r="RGZ1321" s="2"/>
      <c r="RHA1321" s="2"/>
      <c r="RHB1321" s="2"/>
      <c r="RHC1321" s="2"/>
      <c r="RHD1321" s="2"/>
      <c r="RHE1321" s="2"/>
      <c r="RHF1321" s="2"/>
      <c r="RHG1321" s="2"/>
      <c r="RHH1321" s="2"/>
      <c r="RHI1321" s="2"/>
      <c r="RHJ1321" s="2"/>
      <c r="RHK1321" s="2"/>
      <c r="RHL1321" s="2"/>
      <c r="RHM1321" s="2"/>
      <c r="RHN1321" s="2"/>
      <c r="RHO1321" s="2"/>
      <c r="RHP1321" s="2"/>
      <c r="RHQ1321" s="2"/>
      <c r="RHR1321" s="2"/>
      <c r="RHS1321" s="2"/>
      <c r="RHT1321" s="2"/>
      <c r="RHU1321" s="2"/>
      <c r="RHV1321" s="2"/>
      <c r="RHW1321" s="2"/>
      <c r="RHX1321" s="2"/>
      <c r="RHY1321" s="2"/>
      <c r="RHZ1321" s="2"/>
      <c r="RIA1321" s="2"/>
      <c r="RIB1321" s="2"/>
      <c r="RIC1321" s="2"/>
      <c r="RID1321" s="2"/>
      <c r="RIE1321" s="2"/>
      <c r="RIF1321" s="2"/>
      <c r="RIG1321" s="2"/>
      <c r="RIH1321" s="2"/>
      <c r="RII1321" s="2"/>
      <c r="RIJ1321" s="2"/>
      <c r="RIK1321" s="2"/>
      <c r="RIL1321" s="2"/>
      <c r="RIM1321" s="2"/>
      <c r="RIN1321" s="2"/>
      <c r="RIO1321" s="2"/>
      <c r="RIP1321" s="2"/>
      <c r="RIQ1321" s="2"/>
      <c r="RIR1321" s="2"/>
      <c r="RIS1321" s="2"/>
      <c r="RIT1321" s="2"/>
      <c r="RIU1321" s="2"/>
      <c r="RIV1321" s="2"/>
      <c r="RIW1321" s="2"/>
      <c r="RIX1321" s="2"/>
      <c r="RIY1321" s="2"/>
      <c r="RIZ1321" s="2"/>
      <c r="RJA1321" s="2"/>
      <c r="RJB1321" s="2"/>
      <c r="RJC1321" s="2"/>
      <c r="RJD1321" s="2"/>
      <c r="RJE1321" s="2"/>
      <c r="RJF1321" s="2"/>
      <c r="RJG1321" s="2"/>
      <c r="RJH1321" s="2"/>
      <c r="RJI1321" s="2"/>
      <c r="RJJ1321" s="2"/>
      <c r="RJK1321" s="2"/>
      <c r="RJL1321" s="2"/>
      <c r="RJM1321" s="2"/>
      <c r="RJN1321" s="2"/>
      <c r="RJO1321" s="2"/>
      <c r="RJP1321" s="2"/>
      <c r="RJQ1321" s="2"/>
      <c r="RJR1321" s="2"/>
      <c r="RJS1321" s="2"/>
      <c r="RJT1321" s="2"/>
      <c r="RJU1321" s="2"/>
      <c r="RJV1321" s="2"/>
      <c r="RJW1321" s="2"/>
      <c r="RJX1321" s="2"/>
      <c r="RJY1321" s="2"/>
      <c r="RJZ1321" s="2"/>
      <c r="RKA1321" s="2"/>
      <c r="RKB1321" s="2"/>
      <c r="RKC1321" s="2"/>
      <c r="RKD1321" s="2"/>
      <c r="RKE1321" s="2"/>
      <c r="RKF1321" s="2"/>
      <c r="RKG1321" s="2"/>
      <c r="RKH1321" s="2"/>
      <c r="RKI1321" s="2"/>
      <c r="RKJ1321" s="2"/>
      <c r="RKK1321" s="2"/>
      <c r="RKL1321" s="2"/>
      <c r="RKM1321" s="2"/>
      <c r="RKN1321" s="2"/>
      <c r="RKO1321" s="2"/>
      <c r="RKP1321" s="2"/>
      <c r="RKQ1321" s="2"/>
      <c r="RKR1321" s="2"/>
      <c r="RKS1321" s="2"/>
      <c r="RKT1321" s="2"/>
      <c r="RKU1321" s="2"/>
      <c r="RKV1321" s="2"/>
      <c r="RKW1321" s="2"/>
      <c r="RKX1321" s="2"/>
      <c r="RKY1321" s="2"/>
      <c r="RKZ1321" s="2"/>
      <c r="RLA1321" s="2"/>
      <c r="RLB1321" s="2"/>
      <c r="RLC1321" s="2"/>
      <c r="RLD1321" s="2"/>
      <c r="RLE1321" s="2"/>
      <c r="RLF1321" s="2"/>
      <c r="RLG1321" s="2"/>
      <c r="RLH1321" s="2"/>
      <c r="RLI1321" s="2"/>
      <c r="RLJ1321" s="2"/>
      <c r="RLK1321" s="2"/>
      <c r="RLL1321" s="2"/>
      <c r="RLM1321" s="2"/>
      <c r="RLN1321" s="2"/>
      <c r="RLO1321" s="2"/>
      <c r="RLP1321" s="2"/>
      <c r="RLQ1321" s="2"/>
      <c r="RLR1321" s="2"/>
      <c r="RLS1321" s="2"/>
      <c r="RLT1321" s="2"/>
      <c r="RLU1321" s="2"/>
      <c r="RLV1321" s="2"/>
      <c r="RLW1321" s="2"/>
      <c r="RLX1321" s="2"/>
      <c r="RLY1321" s="2"/>
      <c r="RLZ1321" s="2"/>
      <c r="RMA1321" s="2"/>
      <c r="RMB1321" s="2"/>
      <c r="RMC1321" s="2"/>
      <c r="RMD1321" s="2"/>
      <c r="RME1321" s="2"/>
      <c r="RMF1321" s="2"/>
      <c r="RMG1321" s="2"/>
      <c r="RMH1321" s="2"/>
      <c r="RMI1321" s="2"/>
      <c r="RMJ1321" s="2"/>
      <c r="RMK1321" s="2"/>
      <c r="RML1321" s="2"/>
      <c r="RMM1321" s="2"/>
      <c r="RMN1321" s="2"/>
      <c r="RMO1321" s="2"/>
      <c r="RMP1321" s="2"/>
      <c r="RMQ1321" s="2"/>
      <c r="RMR1321" s="2"/>
      <c r="RMS1321" s="2"/>
      <c r="RMT1321" s="2"/>
      <c r="RMU1321" s="2"/>
      <c r="RMV1321" s="2"/>
      <c r="RMW1321" s="2"/>
      <c r="RMX1321" s="2"/>
      <c r="RMY1321" s="2"/>
      <c r="RMZ1321" s="2"/>
      <c r="RNA1321" s="2"/>
      <c r="RNB1321" s="2"/>
      <c r="RNC1321" s="2"/>
      <c r="RND1321" s="2"/>
      <c r="RNE1321" s="2"/>
      <c r="RNF1321" s="2"/>
      <c r="RNG1321" s="2"/>
      <c r="RNH1321" s="2"/>
      <c r="RNI1321" s="2"/>
      <c r="RNJ1321" s="2"/>
      <c r="RNK1321" s="2"/>
      <c r="RNL1321" s="2"/>
      <c r="RNM1321" s="2"/>
      <c r="RNN1321" s="2"/>
      <c r="RNO1321" s="2"/>
      <c r="RNP1321" s="2"/>
      <c r="RNQ1321" s="2"/>
      <c r="RNR1321" s="2"/>
      <c r="RNS1321" s="2"/>
      <c r="RNT1321" s="2"/>
      <c r="RNU1321" s="2"/>
      <c r="RNV1321" s="2"/>
      <c r="RNW1321" s="2"/>
      <c r="RNX1321" s="2"/>
      <c r="RNY1321" s="2"/>
      <c r="RNZ1321" s="2"/>
      <c r="ROA1321" s="2"/>
      <c r="ROB1321" s="2"/>
      <c r="ROC1321" s="2"/>
      <c r="ROD1321" s="2"/>
      <c r="ROE1321" s="2"/>
      <c r="ROF1321" s="2"/>
      <c r="ROG1321" s="2"/>
      <c r="ROH1321" s="2"/>
      <c r="ROI1321" s="2"/>
      <c r="ROJ1321" s="2"/>
      <c r="ROK1321" s="2"/>
      <c r="ROL1321" s="2"/>
      <c r="ROM1321" s="2"/>
      <c r="RON1321" s="2"/>
      <c r="ROO1321" s="2"/>
      <c r="ROP1321" s="2"/>
      <c r="ROQ1321" s="2"/>
      <c r="ROR1321" s="2"/>
      <c r="ROS1321" s="2"/>
      <c r="ROT1321" s="2"/>
      <c r="ROU1321" s="2"/>
      <c r="ROV1321" s="2"/>
      <c r="ROW1321" s="2"/>
      <c r="ROX1321" s="2"/>
      <c r="ROY1321" s="2"/>
      <c r="ROZ1321" s="2"/>
      <c r="RPA1321" s="2"/>
      <c r="RPB1321" s="2"/>
      <c r="RPC1321" s="2"/>
      <c r="RPD1321" s="2"/>
      <c r="RPE1321" s="2"/>
      <c r="RPF1321" s="2"/>
      <c r="RPG1321" s="2"/>
      <c r="RPH1321" s="2"/>
      <c r="RPI1321" s="2"/>
      <c r="RPJ1321" s="2"/>
      <c r="RPK1321" s="2"/>
      <c r="RPL1321" s="2"/>
      <c r="RPM1321" s="2"/>
      <c r="RPN1321" s="2"/>
      <c r="RPO1321" s="2"/>
      <c r="RPP1321" s="2"/>
      <c r="RPQ1321" s="2"/>
      <c r="RPR1321" s="2"/>
      <c r="RPS1321" s="2"/>
      <c r="RPT1321" s="2"/>
      <c r="RPU1321" s="2"/>
      <c r="RPV1321" s="2"/>
      <c r="RPW1321" s="2"/>
      <c r="RPX1321" s="2"/>
      <c r="RPY1321" s="2"/>
      <c r="RPZ1321" s="2"/>
      <c r="RQA1321" s="2"/>
      <c r="RQB1321" s="2"/>
      <c r="RQC1321" s="2"/>
      <c r="RQD1321" s="2"/>
      <c r="RQE1321" s="2"/>
      <c r="RQF1321" s="2"/>
      <c r="RQG1321" s="2"/>
      <c r="RQH1321" s="2"/>
      <c r="RQI1321" s="2"/>
      <c r="RQJ1321" s="2"/>
      <c r="RQK1321" s="2"/>
      <c r="RQL1321" s="2"/>
      <c r="RQM1321" s="2"/>
      <c r="RQN1321" s="2"/>
      <c r="RQO1321" s="2"/>
      <c r="RQP1321" s="2"/>
      <c r="RQQ1321" s="2"/>
      <c r="RQR1321" s="2"/>
      <c r="RQS1321" s="2"/>
      <c r="RQT1321" s="2"/>
      <c r="RQU1321" s="2"/>
      <c r="RQV1321" s="2"/>
      <c r="RQW1321" s="2"/>
      <c r="RQX1321" s="2"/>
      <c r="RQY1321" s="2"/>
      <c r="RQZ1321" s="2"/>
      <c r="RRA1321" s="2"/>
      <c r="RRB1321" s="2"/>
      <c r="RRC1321" s="2"/>
      <c r="RRD1321" s="2"/>
      <c r="RRE1321" s="2"/>
      <c r="RRF1321" s="2"/>
      <c r="RRG1321" s="2"/>
      <c r="RRH1321" s="2"/>
      <c r="RRI1321" s="2"/>
      <c r="RRJ1321" s="2"/>
      <c r="RRK1321" s="2"/>
      <c r="RRL1321" s="2"/>
      <c r="RRM1321" s="2"/>
      <c r="RRN1321" s="2"/>
      <c r="RRO1321" s="2"/>
      <c r="RRP1321" s="2"/>
      <c r="RRQ1321" s="2"/>
      <c r="RRR1321" s="2"/>
      <c r="RRS1321" s="2"/>
      <c r="RRT1321" s="2"/>
      <c r="RRU1321" s="2"/>
      <c r="RRV1321" s="2"/>
      <c r="RRW1321" s="2"/>
      <c r="RRX1321" s="2"/>
      <c r="RRY1321" s="2"/>
      <c r="RRZ1321" s="2"/>
      <c r="RSA1321" s="2"/>
      <c r="RSB1321" s="2"/>
      <c r="RSC1321" s="2"/>
      <c r="RSD1321" s="2"/>
      <c r="RSE1321" s="2"/>
      <c r="RSF1321" s="2"/>
      <c r="RSG1321" s="2"/>
      <c r="RSH1321" s="2"/>
      <c r="RSI1321" s="2"/>
      <c r="RSJ1321" s="2"/>
      <c r="RSK1321" s="2"/>
      <c r="RSL1321" s="2"/>
      <c r="RSM1321" s="2"/>
      <c r="RSN1321" s="2"/>
      <c r="RSO1321" s="2"/>
      <c r="RSP1321" s="2"/>
      <c r="RSQ1321" s="2"/>
      <c r="RSR1321" s="2"/>
      <c r="RSS1321" s="2"/>
      <c r="RST1321" s="2"/>
      <c r="RSU1321" s="2"/>
      <c r="RSV1321" s="2"/>
      <c r="RSW1321" s="2"/>
      <c r="RSX1321" s="2"/>
      <c r="RSY1321" s="2"/>
      <c r="RSZ1321" s="2"/>
      <c r="RTA1321" s="2"/>
      <c r="RTB1321" s="2"/>
      <c r="RTC1321" s="2"/>
      <c r="RTD1321" s="2"/>
      <c r="RTE1321" s="2"/>
      <c r="RTF1321" s="2"/>
      <c r="RTG1321" s="2"/>
      <c r="RTH1321" s="2"/>
      <c r="RTI1321" s="2"/>
      <c r="RTJ1321" s="2"/>
      <c r="RTK1321" s="2"/>
      <c r="RTL1321" s="2"/>
      <c r="RTM1321" s="2"/>
      <c r="RTN1321" s="2"/>
      <c r="RTO1321" s="2"/>
      <c r="RTP1321" s="2"/>
      <c r="RTQ1321" s="2"/>
      <c r="RTR1321" s="2"/>
      <c r="RTS1321" s="2"/>
      <c r="RTT1321" s="2"/>
      <c r="RTU1321" s="2"/>
      <c r="RTV1321" s="2"/>
      <c r="RTW1321" s="2"/>
      <c r="RTX1321" s="2"/>
      <c r="RTY1321" s="2"/>
      <c r="RTZ1321" s="2"/>
      <c r="RUA1321" s="2"/>
      <c r="RUB1321" s="2"/>
      <c r="RUC1321" s="2"/>
      <c r="RUD1321" s="2"/>
      <c r="RUE1321" s="2"/>
      <c r="RUF1321" s="2"/>
      <c r="RUG1321" s="2"/>
      <c r="RUH1321" s="2"/>
      <c r="RUI1321" s="2"/>
      <c r="RUJ1321" s="2"/>
      <c r="RUK1321" s="2"/>
      <c r="RUL1321" s="2"/>
      <c r="RUM1321" s="2"/>
      <c r="RUN1321" s="2"/>
      <c r="RUO1321" s="2"/>
      <c r="RUP1321" s="2"/>
      <c r="RUQ1321" s="2"/>
      <c r="RUR1321" s="2"/>
      <c r="RUS1321" s="2"/>
      <c r="RUT1321" s="2"/>
      <c r="RUU1321" s="2"/>
      <c r="RUV1321" s="2"/>
      <c r="RUW1321" s="2"/>
      <c r="RUX1321" s="2"/>
      <c r="RUY1321" s="2"/>
      <c r="RUZ1321" s="2"/>
      <c r="RVA1321" s="2"/>
      <c r="RVB1321" s="2"/>
      <c r="RVC1321" s="2"/>
      <c r="RVD1321" s="2"/>
      <c r="RVE1321" s="2"/>
      <c r="RVF1321" s="2"/>
      <c r="RVG1321" s="2"/>
      <c r="RVH1321" s="2"/>
      <c r="RVI1321" s="2"/>
      <c r="RVJ1321" s="2"/>
      <c r="RVK1321" s="2"/>
      <c r="RVL1321" s="2"/>
      <c r="RVM1321" s="2"/>
      <c r="RVN1321" s="2"/>
      <c r="RVO1321" s="2"/>
      <c r="RVP1321" s="2"/>
      <c r="RVQ1321" s="2"/>
      <c r="RVR1321" s="2"/>
      <c r="RVS1321" s="2"/>
      <c r="RVT1321" s="2"/>
      <c r="RVU1321" s="2"/>
      <c r="RVV1321" s="2"/>
      <c r="RVW1321" s="2"/>
      <c r="RVX1321" s="2"/>
      <c r="RVY1321" s="2"/>
      <c r="RVZ1321" s="2"/>
      <c r="RWA1321" s="2"/>
      <c r="RWB1321" s="2"/>
      <c r="RWC1321" s="2"/>
      <c r="RWD1321" s="2"/>
      <c r="RWE1321" s="2"/>
      <c r="RWF1321" s="2"/>
      <c r="RWG1321" s="2"/>
      <c r="RWH1321" s="2"/>
      <c r="RWI1321" s="2"/>
      <c r="RWJ1321" s="2"/>
      <c r="RWK1321" s="2"/>
      <c r="RWL1321" s="2"/>
      <c r="RWM1321" s="2"/>
      <c r="RWN1321" s="2"/>
      <c r="RWO1321" s="2"/>
      <c r="RWP1321" s="2"/>
      <c r="RWQ1321" s="2"/>
      <c r="RWR1321" s="2"/>
      <c r="RWS1321" s="2"/>
      <c r="RWT1321" s="2"/>
      <c r="RWU1321" s="2"/>
      <c r="RWV1321" s="2"/>
      <c r="RWW1321" s="2"/>
      <c r="RWX1321" s="2"/>
      <c r="RWY1321" s="2"/>
      <c r="RWZ1321" s="2"/>
      <c r="RXA1321" s="2"/>
      <c r="RXB1321" s="2"/>
      <c r="RXC1321" s="2"/>
      <c r="RXD1321" s="2"/>
      <c r="RXE1321" s="2"/>
      <c r="RXF1321" s="2"/>
      <c r="RXG1321" s="2"/>
      <c r="RXH1321" s="2"/>
      <c r="RXI1321" s="2"/>
      <c r="RXJ1321" s="2"/>
      <c r="RXK1321" s="2"/>
      <c r="RXL1321" s="2"/>
      <c r="RXM1321" s="2"/>
      <c r="RXN1321" s="2"/>
      <c r="RXO1321" s="2"/>
      <c r="RXP1321" s="2"/>
      <c r="RXQ1321" s="2"/>
      <c r="RXR1321" s="2"/>
      <c r="RXS1321" s="2"/>
      <c r="RXT1321" s="2"/>
      <c r="RXU1321" s="2"/>
      <c r="RXV1321" s="2"/>
      <c r="RXW1321" s="2"/>
      <c r="RXX1321" s="2"/>
      <c r="RXY1321" s="2"/>
      <c r="RXZ1321" s="2"/>
      <c r="RYA1321" s="2"/>
      <c r="RYB1321" s="2"/>
      <c r="RYC1321" s="2"/>
      <c r="RYD1321" s="2"/>
      <c r="RYE1321" s="2"/>
      <c r="RYF1321" s="2"/>
      <c r="RYG1321" s="2"/>
      <c r="RYH1321" s="2"/>
      <c r="RYI1321" s="2"/>
      <c r="RYJ1321" s="2"/>
      <c r="RYK1321" s="2"/>
      <c r="RYL1321" s="2"/>
      <c r="RYM1321" s="2"/>
      <c r="RYN1321" s="2"/>
      <c r="RYO1321" s="2"/>
      <c r="RYP1321" s="2"/>
      <c r="RYQ1321" s="2"/>
      <c r="RYR1321" s="2"/>
      <c r="RYS1321" s="2"/>
      <c r="RYT1321" s="2"/>
      <c r="RYU1321" s="2"/>
      <c r="RYV1321" s="2"/>
      <c r="RYW1321" s="2"/>
      <c r="RYX1321" s="2"/>
      <c r="RYY1321" s="2"/>
      <c r="RYZ1321" s="2"/>
      <c r="RZA1321" s="2"/>
      <c r="RZB1321" s="2"/>
      <c r="RZC1321" s="2"/>
      <c r="RZD1321" s="2"/>
      <c r="RZE1321" s="2"/>
      <c r="RZF1321" s="2"/>
      <c r="RZG1321" s="2"/>
      <c r="RZH1321" s="2"/>
      <c r="RZI1321" s="2"/>
      <c r="RZJ1321" s="2"/>
      <c r="RZK1321" s="2"/>
      <c r="RZL1321" s="2"/>
      <c r="RZM1321" s="2"/>
      <c r="RZN1321" s="2"/>
      <c r="RZO1321" s="2"/>
      <c r="RZP1321" s="2"/>
      <c r="RZQ1321" s="2"/>
      <c r="RZR1321" s="2"/>
      <c r="RZS1321" s="2"/>
      <c r="RZT1321" s="2"/>
      <c r="RZU1321" s="2"/>
      <c r="RZV1321" s="2"/>
      <c r="RZW1321" s="2"/>
      <c r="RZX1321" s="2"/>
      <c r="RZY1321" s="2"/>
      <c r="RZZ1321" s="2"/>
      <c r="SAA1321" s="2"/>
      <c r="SAB1321" s="2"/>
      <c r="SAC1321" s="2"/>
      <c r="SAD1321" s="2"/>
      <c r="SAE1321" s="2"/>
      <c r="SAF1321" s="2"/>
      <c r="SAG1321" s="2"/>
      <c r="SAH1321" s="2"/>
      <c r="SAI1321" s="2"/>
      <c r="SAJ1321" s="2"/>
      <c r="SAK1321" s="2"/>
      <c r="SAL1321" s="2"/>
      <c r="SAM1321" s="2"/>
      <c r="SAN1321" s="2"/>
      <c r="SAO1321" s="2"/>
      <c r="SAP1321" s="2"/>
      <c r="SAQ1321" s="2"/>
      <c r="SAR1321" s="2"/>
      <c r="SAS1321" s="2"/>
      <c r="SAT1321" s="2"/>
      <c r="SAU1321" s="2"/>
      <c r="SAV1321" s="2"/>
      <c r="SAW1321" s="2"/>
      <c r="SAX1321" s="2"/>
      <c r="SAY1321" s="2"/>
      <c r="SAZ1321" s="2"/>
      <c r="SBA1321" s="2"/>
      <c r="SBB1321" s="2"/>
      <c r="SBC1321" s="2"/>
      <c r="SBD1321" s="2"/>
      <c r="SBE1321" s="2"/>
      <c r="SBF1321" s="2"/>
      <c r="SBG1321" s="2"/>
      <c r="SBH1321" s="2"/>
      <c r="SBI1321" s="2"/>
      <c r="SBJ1321" s="2"/>
      <c r="SBK1321" s="2"/>
      <c r="SBL1321" s="2"/>
      <c r="SBM1321" s="2"/>
      <c r="SBN1321" s="2"/>
      <c r="SBO1321" s="2"/>
      <c r="SBP1321" s="2"/>
      <c r="SBQ1321" s="2"/>
      <c r="SBR1321" s="2"/>
      <c r="SBS1321" s="2"/>
      <c r="SBT1321" s="2"/>
      <c r="SBU1321" s="2"/>
      <c r="SBV1321" s="2"/>
      <c r="SBW1321" s="2"/>
      <c r="SBX1321" s="2"/>
      <c r="SBY1321" s="2"/>
      <c r="SBZ1321" s="2"/>
      <c r="SCA1321" s="2"/>
      <c r="SCB1321" s="2"/>
      <c r="SCC1321" s="2"/>
      <c r="SCD1321" s="2"/>
      <c r="SCE1321" s="2"/>
      <c r="SCF1321" s="2"/>
      <c r="SCG1321" s="2"/>
      <c r="SCH1321" s="2"/>
      <c r="SCI1321" s="2"/>
      <c r="SCJ1321" s="2"/>
      <c r="SCK1321" s="2"/>
      <c r="SCL1321" s="2"/>
      <c r="SCM1321" s="2"/>
      <c r="SCN1321" s="2"/>
      <c r="SCO1321" s="2"/>
      <c r="SCP1321" s="2"/>
      <c r="SCQ1321" s="2"/>
      <c r="SCR1321" s="2"/>
      <c r="SCS1321" s="2"/>
      <c r="SCT1321" s="2"/>
      <c r="SCU1321" s="2"/>
      <c r="SCV1321" s="2"/>
      <c r="SCW1321" s="2"/>
      <c r="SCX1321" s="2"/>
      <c r="SCY1321" s="2"/>
      <c r="SCZ1321" s="2"/>
      <c r="SDA1321" s="2"/>
      <c r="SDB1321" s="2"/>
      <c r="SDC1321" s="2"/>
      <c r="SDD1321" s="2"/>
      <c r="SDE1321" s="2"/>
      <c r="SDF1321" s="2"/>
      <c r="SDG1321" s="2"/>
      <c r="SDH1321" s="2"/>
      <c r="SDI1321" s="2"/>
      <c r="SDJ1321" s="2"/>
      <c r="SDK1321" s="2"/>
      <c r="SDL1321" s="2"/>
      <c r="SDM1321" s="2"/>
      <c r="SDN1321" s="2"/>
      <c r="SDO1321" s="2"/>
      <c r="SDP1321" s="2"/>
      <c r="SDQ1321" s="2"/>
      <c r="SDR1321" s="2"/>
      <c r="SDS1321" s="2"/>
      <c r="SDT1321" s="2"/>
      <c r="SDU1321" s="2"/>
      <c r="SDV1321" s="2"/>
      <c r="SDW1321" s="2"/>
      <c r="SDX1321" s="2"/>
      <c r="SDY1321" s="2"/>
      <c r="SDZ1321" s="2"/>
      <c r="SEA1321" s="2"/>
      <c r="SEB1321" s="2"/>
      <c r="SEC1321" s="2"/>
      <c r="SED1321" s="2"/>
      <c r="SEE1321" s="2"/>
      <c r="SEF1321" s="2"/>
      <c r="SEG1321" s="2"/>
      <c r="SEH1321" s="2"/>
      <c r="SEI1321" s="2"/>
      <c r="SEJ1321" s="2"/>
      <c r="SEK1321" s="2"/>
      <c r="SEL1321" s="2"/>
      <c r="SEM1321" s="2"/>
      <c r="SEN1321" s="2"/>
      <c r="SEO1321" s="2"/>
      <c r="SEP1321" s="2"/>
      <c r="SEQ1321" s="2"/>
      <c r="SER1321" s="2"/>
      <c r="SES1321" s="2"/>
      <c r="SET1321" s="2"/>
      <c r="SEU1321" s="2"/>
      <c r="SEV1321" s="2"/>
      <c r="SEW1321" s="2"/>
      <c r="SEX1321" s="2"/>
      <c r="SEY1321" s="2"/>
      <c r="SEZ1321" s="2"/>
      <c r="SFA1321" s="2"/>
      <c r="SFB1321" s="2"/>
      <c r="SFC1321" s="2"/>
      <c r="SFD1321" s="2"/>
      <c r="SFE1321" s="2"/>
      <c r="SFF1321" s="2"/>
      <c r="SFG1321" s="2"/>
      <c r="SFH1321" s="2"/>
      <c r="SFI1321" s="2"/>
      <c r="SFJ1321" s="2"/>
      <c r="SFK1321" s="2"/>
      <c r="SFL1321" s="2"/>
      <c r="SFM1321" s="2"/>
      <c r="SFN1321" s="2"/>
      <c r="SFO1321" s="2"/>
      <c r="SFP1321" s="2"/>
      <c r="SFQ1321" s="2"/>
      <c r="SFR1321" s="2"/>
      <c r="SFS1321" s="2"/>
      <c r="SFT1321" s="2"/>
      <c r="SFU1321" s="2"/>
      <c r="SFV1321" s="2"/>
      <c r="SFW1321" s="2"/>
      <c r="SFX1321" s="2"/>
      <c r="SFY1321" s="2"/>
      <c r="SFZ1321" s="2"/>
      <c r="SGA1321" s="2"/>
      <c r="SGB1321" s="2"/>
      <c r="SGC1321" s="2"/>
      <c r="SGD1321" s="2"/>
      <c r="SGE1321" s="2"/>
      <c r="SGF1321" s="2"/>
      <c r="SGG1321" s="2"/>
      <c r="SGH1321" s="2"/>
      <c r="SGI1321" s="2"/>
      <c r="SGJ1321" s="2"/>
      <c r="SGK1321" s="2"/>
      <c r="SGL1321" s="2"/>
      <c r="SGM1321" s="2"/>
      <c r="SGN1321" s="2"/>
      <c r="SGO1321" s="2"/>
      <c r="SGP1321" s="2"/>
      <c r="SGQ1321" s="2"/>
      <c r="SGR1321" s="2"/>
      <c r="SGS1321" s="2"/>
      <c r="SGT1321" s="2"/>
      <c r="SGU1321" s="2"/>
      <c r="SGV1321" s="2"/>
      <c r="SGW1321" s="2"/>
      <c r="SGX1321" s="2"/>
      <c r="SGY1321" s="2"/>
      <c r="SGZ1321" s="2"/>
      <c r="SHA1321" s="2"/>
      <c r="SHB1321" s="2"/>
      <c r="SHC1321" s="2"/>
      <c r="SHD1321" s="2"/>
      <c r="SHE1321" s="2"/>
      <c r="SHF1321" s="2"/>
      <c r="SHG1321" s="2"/>
      <c r="SHH1321" s="2"/>
      <c r="SHI1321" s="2"/>
      <c r="SHJ1321" s="2"/>
      <c r="SHK1321" s="2"/>
      <c r="SHL1321" s="2"/>
      <c r="SHM1321" s="2"/>
      <c r="SHN1321" s="2"/>
      <c r="SHO1321" s="2"/>
      <c r="SHP1321" s="2"/>
      <c r="SHQ1321" s="2"/>
      <c r="SHR1321" s="2"/>
      <c r="SHS1321" s="2"/>
      <c r="SHT1321" s="2"/>
      <c r="SHU1321" s="2"/>
      <c r="SHV1321" s="2"/>
      <c r="SHW1321" s="2"/>
      <c r="SHX1321" s="2"/>
      <c r="SHY1321" s="2"/>
      <c r="SHZ1321" s="2"/>
      <c r="SIA1321" s="2"/>
      <c r="SIB1321" s="2"/>
      <c r="SIC1321" s="2"/>
      <c r="SID1321" s="2"/>
      <c r="SIE1321" s="2"/>
      <c r="SIF1321" s="2"/>
      <c r="SIG1321" s="2"/>
      <c r="SIH1321" s="2"/>
      <c r="SII1321" s="2"/>
      <c r="SIJ1321" s="2"/>
      <c r="SIK1321" s="2"/>
      <c r="SIL1321" s="2"/>
      <c r="SIM1321" s="2"/>
      <c r="SIN1321" s="2"/>
      <c r="SIO1321" s="2"/>
      <c r="SIP1321" s="2"/>
      <c r="SIQ1321" s="2"/>
      <c r="SIR1321" s="2"/>
      <c r="SIS1321" s="2"/>
      <c r="SIT1321" s="2"/>
      <c r="SIU1321" s="2"/>
      <c r="SIV1321" s="2"/>
      <c r="SIW1321" s="2"/>
      <c r="SIX1321" s="2"/>
      <c r="SIY1321" s="2"/>
      <c r="SIZ1321" s="2"/>
      <c r="SJA1321" s="2"/>
      <c r="SJB1321" s="2"/>
      <c r="SJC1321" s="2"/>
      <c r="SJD1321" s="2"/>
      <c r="SJE1321" s="2"/>
      <c r="SJF1321" s="2"/>
      <c r="SJG1321" s="2"/>
      <c r="SJH1321" s="2"/>
      <c r="SJI1321" s="2"/>
      <c r="SJJ1321" s="2"/>
      <c r="SJK1321" s="2"/>
      <c r="SJL1321" s="2"/>
      <c r="SJM1321" s="2"/>
      <c r="SJN1321" s="2"/>
      <c r="SJO1321" s="2"/>
      <c r="SJP1321" s="2"/>
      <c r="SJQ1321" s="2"/>
      <c r="SJR1321" s="2"/>
      <c r="SJS1321" s="2"/>
      <c r="SJT1321" s="2"/>
      <c r="SJU1321" s="2"/>
      <c r="SJV1321" s="2"/>
      <c r="SJW1321" s="2"/>
      <c r="SJX1321" s="2"/>
      <c r="SJY1321" s="2"/>
      <c r="SJZ1321" s="2"/>
      <c r="SKA1321" s="2"/>
      <c r="SKB1321" s="2"/>
      <c r="SKC1321" s="2"/>
      <c r="SKD1321" s="2"/>
      <c r="SKE1321" s="2"/>
      <c r="SKF1321" s="2"/>
      <c r="SKG1321" s="2"/>
      <c r="SKH1321" s="2"/>
      <c r="SKI1321" s="2"/>
      <c r="SKJ1321" s="2"/>
      <c r="SKK1321" s="2"/>
      <c r="SKL1321" s="2"/>
      <c r="SKM1321" s="2"/>
      <c r="SKN1321" s="2"/>
      <c r="SKO1321" s="2"/>
      <c r="SKP1321" s="2"/>
      <c r="SKQ1321" s="2"/>
      <c r="SKR1321" s="2"/>
      <c r="SKS1321" s="2"/>
      <c r="SKT1321" s="2"/>
      <c r="SKU1321" s="2"/>
      <c r="SKV1321" s="2"/>
      <c r="SKW1321" s="2"/>
      <c r="SKX1321" s="2"/>
      <c r="SKY1321" s="2"/>
      <c r="SKZ1321" s="2"/>
      <c r="SLA1321" s="2"/>
      <c r="SLB1321" s="2"/>
      <c r="SLC1321" s="2"/>
      <c r="SLD1321" s="2"/>
      <c r="SLE1321" s="2"/>
      <c r="SLF1321" s="2"/>
      <c r="SLG1321" s="2"/>
      <c r="SLH1321" s="2"/>
      <c r="SLI1321" s="2"/>
      <c r="SLJ1321" s="2"/>
      <c r="SLK1321" s="2"/>
      <c r="SLL1321" s="2"/>
      <c r="SLM1321" s="2"/>
      <c r="SLN1321" s="2"/>
      <c r="SLO1321" s="2"/>
      <c r="SLP1321" s="2"/>
      <c r="SLQ1321" s="2"/>
      <c r="SLR1321" s="2"/>
      <c r="SLS1321" s="2"/>
      <c r="SLT1321" s="2"/>
      <c r="SLU1321" s="2"/>
      <c r="SLV1321" s="2"/>
      <c r="SLW1321" s="2"/>
      <c r="SLX1321" s="2"/>
      <c r="SLY1321" s="2"/>
      <c r="SLZ1321" s="2"/>
      <c r="SMA1321" s="2"/>
      <c r="SMB1321" s="2"/>
      <c r="SMC1321" s="2"/>
      <c r="SMD1321" s="2"/>
      <c r="SME1321" s="2"/>
      <c r="SMF1321" s="2"/>
      <c r="SMG1321" s="2"/>
      <c r="SMH1321" s="2"/>
      <c r="SMI1321" s="2"/>
      <c r="SMJ1321" s="2"/>
      <c r="SMK1321" s="2"/>
      <c r="SML1321" s="2"/>
      <c r="SMM1321" s="2"/>
      <c r="SMN1321" s="2"/>
      <c r="SMO1321" s="2"/>
      <c r="SMP1321" s="2"/>
      <c r="SMQ1321" s="2"/>
      <c r="SMR1321" s="2"/>
      <c r="SMS1321" s="2"/>
      <c r="SMT1321" s="2"/>
      <c r="SMU1321" s="2"/>
      <c r="SMV1321" s="2"/>
      <c r="SMW1321" s="2"/>
      <c r="SMX1321" s="2"/>
      <c r="SMY1321" s="2"/>
      <c r="SMZ1321" s="2"/>
      <c r="SNA1321" s="2"/>
      <c r="SNB1321" s="2"/>
      <c r="SNC1321" s="2"/>
      <c r="SND1321" s="2"/>
      <c r="SNE1321" s="2"/>
      <c r="SNF1321" s="2"/>
      <c r="SNG1321" s="2"/>
      <c r="SNH1321" s="2"/>
      <c r="SNI1321" s="2"/>
      <c r="SNJ1321" s="2"/>
      <c r="SNK1321" s="2"/>
      <c r="SNL1321" s="2"/>
      <c r="SNM1321" s="2"/>
      <c r="SNN1321" s="2"/>
      <c r="SNO1321" s="2"/>
      <c r="SNP1321" s="2"/>
      <c r="SNQ1321" s="2"/>
      <c r="SNR1321" s="2"/>
      <c r="SNS1321" s="2"/>
      <c r="SNT1321" s="2"/>
      <c r="SNU1321" s="2"/>
      <c r="SNV1321" s="2"/>
      <c r="SNW1321" s="2"/>
      <c r="SNX1321" s="2"/>
      <c r="SNY1321" s="2"/>
      <c r="SNZ1321" s="2"/>
      <c r="SOA1321" s="2"/>
      <c r="SOB1321" s="2"/>
      <c r="SOC1321" s="2"/>
      <c r="SOD1321" s="2"/>
      <c r="SOE1321" s="2"/>
      <c r="SOF1321" s="2"/>
      <c r="SOG1321" s="2"/>
      <c r="SOH1321" s="2"/>
      <c r="SOI1321" s="2"/>
      <c r="SOJ1321" s="2"/>
      <c r="SOK1321" s="2"/>
      <c r="SOL1321" s="2"/>
      <c r="SOM1321" s="2"/>
      <c r="SON1321" s="2"/>
      <c r="SOO1321" s="2"/>
      <c r="SOP1321" s="2"/>
      <c r="SOQ1321" s="2"/>
      <c r="SOR1321" s="2"/>
      <c r="SOS1321" s="2"/>
      <c r="SOT1321" s="2"/>
      <c r="SOU1321" s="2"/>
      <c r="SOV1321" s="2"/>
      <c r="SOW1321" s="2"/>
      <c r="SOX1321" s="2"/>
      <c r="SOY1321" s="2"/>
      <c r="SOZ1321" s="2"/>
      <c r="SPA1321" s="2"/>
      <c r="SPB1321" s="2"/>
      <c r="SPC1321" s="2"/>
      <c r="SPD1321" s="2"/>
      <c r="SPE1321" s="2"/>
      <c r="SPF1321" s="2"/>
      <c r="SPG1321" s="2"/>
      <c r="SPH1321" s="2"/>
      <c r="SPI1321" s="2"/>
      <c r="SPJ1321" s="2"/>
      <c r="SPK1321" s="2"/>
      <c r="SPL1321" s="2"/>
      <c r="SPM1321" s="2"/>
      <c r="SPN1321" s="2"/>
      <c r="SPO1321" s="2"/>
      <c r="SPP1321" s="2"/>
      <c r="SPQ1321" s="2"/>
      <c r="SPR1321" s="2"/>
      <c r="SPS1321" s="2"/>
      <c r="SPT1321" s="2"/>
      <c r="SPU1321" s="2"/>
      <c r="SPV1321" s="2"/>
      <c r="SPW1321" s="2"/>
      <c r="SPX1321" s="2"/>
      <c r="SPY1321" s="2"/>
      <c r="SPZ1321" s="2"/>
      <c r="SQA1321" s="2"/>
      <c r="SQB1321" s="2"/>
      <c r="SQC1321" s="2"/>
      <c r="SQD1321" s="2"/>
      <c r="SQE1321" s="2"/>
      <c r="SQF1321" s="2"/>
      <c r="SQG1321" s="2"/>
      <c r="SQH1321" s="2"/>
      <c r="SQI1321" s="2"/>
      <c r="SQJ1321" s="2"/>
      <c r="SQK1321" s="2"/>
      <c r="SQL1321" s="2"/>
      <c r="SQM1321" s="2"/>
      <c r="SQN1321" s="2"/>
      <c r="SQO1321" s="2"/>
      <c r="SQP1321" s="2"/>
      <c r="SQQ1321" s="2"/>
      <c r="SQR1321" s="2"/>
      <c r="SQS1321" s="2"/>
      <c r="SQT1321" s="2"/>
      <c r="SQU1321" s="2"/>
      <c r="SQV1321" s="2"/>
      <c r="SQW1321" s="2"/>
      <c r="SQX1321" s="2"/>
      <c r="SQY1321" s="2"/>
      <c r="SQZ1321" s="2"/>
      <c r="SRA1321" s="2"/>
      <c r="SRB1321" s="2"/>
      <c r="SRC1321" s="2"/>
      <c r="SRD1321" s="2"/>
      <c r="SRE1321" s="2"/>
      <c r="SRF1321" s="2"/>
      <c r="SRG1321" s="2"/>
      <c r="SRH1321" s="2"/>
      <c r="SRI1321" s="2"/>
      <c r="SRJ1321" s="2"/>
      <c r="SRK1321" s="2"/>
      <c r="SRL1321" s="2"/>
      <c r="SRM1321" s="2"/>
      <c r="SRN1321" s="2"/>
      <c r="SRO1321" s="2"/>
      <c r="SRP1321" s="2"/>
      <c r="SRQ1321" s="2"/>
      <c r="SRR1321" s="2"/>
      <c r="SRS1321" s="2"/>
      <c r="SRT1321" s="2"/>
      <c r="SRU1321" s="2"/>
      <c r="SRV1321" s="2"/>
      <c r="SRW1321" s="2"/>
      <c r="SRX1321" s="2"/>
      <c r="SRY1321" s="2"/>
      <c r="SRZ1321" s="2"/>
      <c r="SSA1321" s="2"/>
      <c r="SSB1321" s="2"/>
      <c r="SSC1321" s="2"/>
      <c r="SSD1321" s="2"/>
      <c r="SSE1321" s="2"/>
      <c r="SSF1321" s="2"/>
      <c r="SSG1321" s="2"/>
      <c r="SSH1321" s="2"/>
      <c r="SSI1321" s="2"/>
      <c r="SSJ1321" s="2"/>
      <c r="SSK1321" s="2"/>
      <c r="SSL1321" s="2"/>
      <c r="SSM1321" s="2"/>
      <c r="SSN1321" s="2"/>
      <c r="SSO1321" s="2"/>
      <c r="SSP1321" s="2"/>
      <c r="SSQ1321" s="2"/>
      <c r="SSR1321" s="2"/>
      <c r="SSS1321" s="2"/>
      <c r="SST1321" s="2"/>
      <c r="SSU1321" s="2"/>
      <c r="SSV1321" s="2"/>
      <c r="SSW1321" s="2"/>
      <c r="SSX1321" s="2"/>
      <c r="SSY1321" s="2"/>
      <c r="SSZ1321" s="2"/>
      <c r="STA1321" s="2"/>
      <c r="STB1321" s="2"/>
      <c r="STC1321" s="2"/>
      <c r="STD1321" s="2"/>
      <c r="STE1321" s="2"/>
      <c r="STF1321" s="2"/>
      <c r="STG1321" s="2"/>
      <c r="STH1321" s="2"/>
      <c r="STI1321" s="2"/>
      <c r="STJ1321" s="2"/>
      <c r="STK1321" s="2"/>
      <c r="STL1321" s="2"/>
      <c r="STM1321" s="2"/>
      <c r="STN1321" s="2"/>
      <c r="STO1321" s="2"/>
      <c r="STP1321" s="2"/>
      <c r="STQ1321" s="2"/>
      <c r="STR1321" s="2"/>
      <c r="STS1321" s="2"/>
      <c r="STT1321" s="2"/>
      <c r="STU1321" s="2"/>
      <c r="STV1321" s="2"/>
      <c r="STW1321" s="2"/>
      <c r="STX1321" s="2"/>
      <c r="STY1321" s="2"/>
      <c r="STZ1321" s="2"/>
      <c r="SUA1321" s="2"/>
      <c r="SUB1321" s="2"/>
      <c r="SUC1321" s="2"/>
      <c r="SUD1321" s="2"/>
      <c r="SUE1321" s="2"/>
      <c r="SUF1321" s="2"/>
      <c r="SUG1321" s="2"/>
      <c r="SUH1321" s="2"/>
      <c r="SUI1321" s="2"/>
      <c r="SUJ1321" s="2"/>
      <c r="SUK1321" s="2"/>
      <c r="SUL1321" s="2"/>
      <c r="SUM1321" s="2"/>
      <c r="SUN1321" s="2"/>
      <c r="SUO1321" s="2"/>
      <c r="SUP1321" s="2"/>
      <c r="SUQ1321" s="2"/>
      <c r="SUR1321" s="2"/>
      <c r="SUS1321" s="2"/>
      <c r="SUT1321" s="2"/>
      <c r="SUU1321" s="2"/>
      <c r="SUV1321" s="2"/>
      <c r="SUW1321" s="2"/>
      <c r="SUX1321" s="2"/>
      <c r="SUY1321" s="2"/>
      <c r="SUZ1321" s="2"/>
      <c r="SVA1321" s="2"/>
      <c r="SVB1321" s="2"/>
      <c r="SVC1321" s="2"/>
      <c r="SVD1321" s="2"/>
      <c r="SVE1321" s="2"/>
      <c r="SVF1321" s="2"/>
      <c r="SVG1321" s="2"/>
      <c r="SVH1321" s="2"/>
      <c r="SVI1321" s="2"/>
      <c r="SVJ1321" s="2"/>
      <c r="SVK1321" s="2"/>
      <c r="SVL1321" s="2"/>
      <c r="SVM1321" s="2"/>
      <c r="SVN1321" s="2"/>
      <c r="SVO1321" s="2"/>
      <c r="SVP1321" s="2"/>
      <c r="SVQ1321" s="2"/>
      <c r="SVR1321" s="2"/>
      <c r="SVS1321" s="2"/>
      <c r="SVT1321" s="2"/>
      <c r="SVU1321" s="2"/>
      <c r="SVV1321" s="2"/>
      <c r="SVW1321" s="2"/>
      <c r="SVX1321" s="2"/>
      <c r="SVY1321" s="2"/>
      <c r="SVZ1321" s="2"/>
      <c r="SWA1321" s="2"/>
      <c r="SWB1321" s="2"/>
      <c r="SWC1321" s="2"/>
      <c r="SWD1321" s="2"/>
      <c r="SWE1321" s="2"/>
      <c r="SWF1321" s="2"/>
      <c r="SWG1321" s="2"/>
      <c r="SWH1321" s="2"/>
      <c r="SWI1321" s="2"/>
      <c r="SWJ1321" s="2"/>
      <c r="SWK1321" s="2"/>
      <c r="SWL1321" s="2"/>
      <c r="SWM1321" s="2"/>
      <c r="SWN1321" s="2"/>
      <c r="SWO1321" s="2"/>
      <c r="SWP1321" s="2"/>
      <c r="SWQ1321" s="2"/>
      <c r="SWR1321" s="2"/>
      <c r="SWS1321" s="2"/>
      <c r="SWT1321" s="2"/>
      <c r="SWU1321" s="2"/>
      <c r="SWV1321" s="2"/>
      <c r="SWW1321" s="2"/>
      <c r="SWX1321" s="2"/>
      <c r="SWY1321" s="2"/>
      <c r="SWZ1321" s="2"/>
      <c r="SXA1321" s="2"/>
      <c r="SXB1321" s="2"/>
      <c r="SXC1321" s="2"/>
      <c r="SXD1321" s="2"/>
      <c r="SXE1321" s="2"/>
      <c r="SXF1321" s="2"/>
      <c r="SXG1321" s="2"/>
      <c r="SXH1321" s="2"/>
      <c r="SXI1321" s="2"/>
      <c r="SXJ1321" s="2"/>
      <c r="SXK1321" s="2"/>
      <c r="SXL1321" s="2"/>
      <c r="SXM1321" s="2"/>
      <c r="SXN1321" s="2"/>
      <c r="SXO1321" s="2"/>
      <c r="SXP1321" s="2"/>
      <c r="SXQ1321" s="2"/>
      <c r="SXR1321" s="2"/>
      <c r="SXS1321" s="2"/>
      <c r="SXT1321" s="2"/>
      <c r="SXU1321" s="2"/>
      <c r="SXV1321" s="2"/>
      <c r="SXW1321" s="2"/>
      <c r="SXX1321" s="2"/>
      <c r="SXY1321" s="2"/>
      <c r="SXZ1321" s="2"/>
      <c r="SYA1321" s="2"/>
      <c r="SYB1321" s="2"/>
      <c r="SYC1321" s="2"/>
      <c r="SYD1321" s="2"/>
      <c r="SYE1321" s="2"/>
      <c r="SYF1321" s="2"/>
      <c r="SYG1321" s="2"/>
      <c r="SYH1321" s="2"/>
      <c r="SYI1321" s="2"/>
      <c r="SYJ1321" s="2"/>
      <c r="SYK1321" s="2"/>
      <c r="SYL1321" s="2"/>
      <c r="SYM1321" s="2"/>
      <c r="SYN1321" s="2"/>
      <c r="SYO1321" s="2"/>
      <c r="SYP1321" s="2"/>
      <c r="SYQ1321" s="2"/>
      <c r="SYR1321" s="2"/>
      <c r="SYS1321" s="2"/>
      <c r="SYT1321" s="2"/>
      <c r="SYU1321" s="2"/>
      <c r="SYV1321" s="2"/>
      <c r="SYW1321" s="2"/>
      <c r="SYX1321" s="2"/>
      <c r="SYY1321" s="2"/>
      <c r="SYZ1321" s="2"/>
      <c r="SZA1321" s="2"/>
      <c r="SZB1321" s="2"/>
      <c r="SZC1321" s="2"/>
      <c r="SZD1321" s="2"/>
      <c r="SZE1321" s="2"/>
      <c r="SZF1321" s="2"/>
      <c r="SZG1321" s="2"/>
      <c r="SZH1321" s="2"/>
      <c r="SZI1321" s="2"/>
      <c r="SZJ1321" s="2"/>
      <c r="SZK1321" s="2"/>
      <c r="SZL1321" s="2"/>
      <c r="SZM1321" s="2"/>
      <c r="SZN1321" s="2"/>
      <c r="SZO1321" s="2"/>
      <c r="SZP1321" s="2"/>
      <c r="SZQ1321" s="2"/>
      <c r="SZR1321" s="2"/>
      <c r="SZS1321" s="2"/>
      <c r="SZT1321" s="2"/>
      <c r="SZU1321" s="2"/>
      <c r="SZV1321" s="2"/>
      <c r="SZW1321" s="2"/>
      <c r="SZX1321" s="2"/>
      <c r="SZY1321" s="2"/>
      <c r="SZZ1321" s="2"/>
      <c r="TAA1321" s="2"/>
      <c r="TAB1321" s="2"/>
      <c r="TAC1321" s="2"/>
      <c r="TAD1321" s="2"/>
      <c r="TAE1321" s="2"/>
      <c r="TAF1321" s="2"/>
      <c r="TAG1321" s="2"/>
      <c r="TAH1321" s="2"/>
      <c r="TAI1321" s="2"/>
      <c r="TAJ1321" s="2"/>
      <c r="TAK1321" s="2"/>
      <c r="TAL1321" s="2"/>
      <c r="TAM1321" s="2"/>
      <c r="TAN1321" s="2"/>
      <c r="TAO1321" s="2"/>
      <c r="TAP1321" s="2"/>
      <c r="TAQ1321" s="2"/>
      <c r="TAR1321" s="2"/>
      <c r="TAS1321" s="2"/>
      <c r="TAT1321" s="2"/>
      <c r="TAU1321" s="2"/>
      <c r="TAV1321" s="2"/>
      <c r="TAW1321" s="2"/>
      <c r="TAX1321" s="2"/>
      <c r="TAY1321" s="2"/>
      <c r="TAZ1321" s="2"/>
      <c r="TBA1321" s="2"/>
      <c r="TBB1321" s="2"/>
      <c r="TBC1321" s="2"/>
      <c r="TBD1321" s="2"/>
      <c r="TBE1321" s="2"/>
      <c r="TBF1321" s="2"/>
      <c r="TBG1321" s="2"/>
      <c r="TBH1321" s="2"/>
      <c r="TBI1321" s="2"/>
      <c r="TBJ1321" s="2"/>
      <c r="TBK1321" s="2"/>
      <c r="TBL1321" s="2"/>
      <c r="TBM1321" s="2"/>
      <c r="TBN1321" s="2"/>
      <c r="TBO1321" s="2"/>
      <c r="TBP1321" s="2"/>
      <c r="TBQ1321" s="2"/>
      <c r="TBR1321" s="2"/>
      <c r="TBS1321" s="2"/>
      <c r="TBT1321" s="2"/>
      <c r="TBU1321" s="2"/>
      <c r="TBV1321" s="2"/>
      <c r="TBW1321" s="2"/>
      <c r="TBX1321" s="2"/>
      <c r="TBY1321" s="2"/>
      <c r="TBZ1321" s="2"/>
      <c r="TCA1321" s="2"/>
      <c r="TCB1321" s="2"/>
      <c r="TCC1321" s="2"/>
      <c r="TCD1321" s="2"/>
      <c r="TCE1321" s="2"/>
      <c r="TCF1321" s="2"/>
      <c r="TCG1321" s="2"/>
      <c r="TCH1321" s="2"/>
      <c r="TCI1321" s="2"/>
      <c r="TCJ1321" s="2"/>
      <c r="TCK1321" s="2"/>
      <c r="TCL1321" s="2"/>
      <c r="TCM1321" s="2"/>
      <c r="TCN1321" s="2"/>
      <c r="TCO1321" s="2"/>
      <c r="TCP1321" s="2"/>
      <c r="TCQ1321" s="2"/>
      <c r="TCR1321" s="2"/>
      <c r="TCS1321" s="2"/>
      <c r="TCT1321" s="2"/>
      <c r="TCU1321" s="2"/>
      <c r="TCV1321" s="2"/>
      <c r="TCW1321" s="2"/>
      <c r="TCX1321" s="2"/>
      <c r="TCY1321" s="2"/>
      <c r="TCZ1321" s="2"/>
      <c r="TDA1321" s="2"/>
      <c r="TDB1321" s="2"/>
      <c r="TDC1321" s="2"/>
      <c r="TDD1321" s="2"/>
      <c r="TDE1321" s="2"/>
      <c r="TDF1321" s="2"/>
      <c r="TDG1321" s="2"/>
      <c r="TDH1321" s="2"/>
      <c r="TDI1321" s="2"/>
      <c r="TDJ1321" s="2"/>
      <c r="TDK1321" s="2"/>
      <c r="TDL1321" s="2"/>
      <c r="TDM1321" s="2"/>
      <c r="TDN1321" s="2"/>
      <c r="TDO1321" s="2"/>
      <c r="TDP1321" s="2"/>
      <c r="TDQ1321" s="2"/>
      <c r="TDR1321" s="2"/>
      <c r="TDS1321" s="2"/>
      <c r="TDT1321" s="2"/>
      <c r="TDU1321" s="2"/>
      <c r="TDV1321" s="2"/>
      <c r="TDW1321" s="2"/>
      <c r="TDX1321" s="2"/>
      <c r="TDY1321" s="2"/>
      <c r="TDZ1321" s="2"/>
      <c r="TEA1321" s="2"/>
      <c r="TEB1321" s="2"/>
      <c r="TEC1321" s="2"/>
      <c r="TED1321" s="2"/>
      <c r="TEE1321" s="2"/>
      <c r="TEF1321" s="2"/>
      <c r="TEG1321" s="2"/>
      <c r="TEH1321" s="2"/>
      <c r="TEI1321" s="2"/>
      <c r="TEJ1321" s="2"/>
      <c r="TEK1321" s="2"/>
      <c r="TEL1321" s="2"/>
      <c r="TEM1321" s="2"/>
      <c r="TEN1321" s="2"/>
      <c r="TEO1321" s="2"/>
      <c r="TEP1321" s="2"/>
      <c r="TEQ1321" s="2"/>
      <c r="TER1321" s="2"/>
      <c r="TES1321" s="2"/>
      <c r="TET1321" s="2"/>
      <c r="TEU1321" s="2"/>
      <c r="TEV1321" s="2"/>
      <c r="TEW1321" s="2"/>
      <c r="TEX1321" s="2"/>
      <c r="TEY1321" s="2"/>
      <c r="TEZ1321" s="2"/>
      <c r="TFA1321" s="2"/>
      <c r="TFB1321" s="2"/>
      <c r="TFC1321" s="2"/>
      <c r="TFD1321" s="2"/>
      <c r="TFE1321" s="2"/>
      <c r="TFF1321" s="2"/>
      <c r="TFG1321" s="2"/>
      <c r="TFH1321" s="2"/>
      <c r="TFI1321" s="2"/>
      <c r="TFJ1321" s="2"/>
      <c r="TFK1321" s="2"/>
      <c r="TFL1321" s="2"/>
      <c r="TFM1321" s="2"/>
      <c r="TFN1321" s="2"/>
      <c r="TFO1321" s="2"/>
      <c r="TFP1321" s="2"/>
      <c r="TFQ1321" s="2"/>
      <c r="TFR1321" s="2"/>
      <c r="TFS1321" s="2"/>
      <c r="TFT1321" s="2"/>
      <c r="TFU1321" s="2"/>
      <c r="TFV1321" s="2"/>
      <c r="TFW1321" s="2"/>
      <c r="TFX1321" s="2"/>
      <c r="TFY1321" s="2"/>
      <c r="TFZ1321" s="2"/>
      <c r="TGA1321" s="2"/>
      <c r="TGB1321" s="2"/>
      <c r="TGC1321" s="2"/>
      <c r="TGD1321" s="2"/>
      <c r="TGE1321" s="2"/>
      <c r="TGF1321" s="2"/>
      <c r="TGG1321" s="2"/>
      <c r="TGH1321" s="2"/>
      <c r="TGI1321" s="2"/>
      <c r="TGJ1321" s="2"/>
      <c r="TGK1321" s="2"/>
      <c r="TGL1321" s="2"/>
      <c r="TGM1321" s="2"/>
      <c r="TGN1321" s="2"/>
      <c r="TGO1321" s="2"/>
      <c r="TGP1321" s="2"/>
      <c r="TGQ1321" s="2"/>
      <c r="TGR1321" s="2"/>
      <c r="TGS1321" s="2"/>
      <c r="TGT1321" s="2"/>
      <c r="TGU1321" s="2"/>
      <c r="TGV1321" s="2"/>
      <c r="TGW1321" s="2"/>
      <c r="TGX1321" s="2"/>
      <c r="TGY1321" s="2"/>
      <c r="TGZ1321" s="2"/>
      <c r="THA1321" s="2"/>
      <c r="THB1321" s="2"/>
      <c r="THC1321" s="2"/>
      <c r="THD1321" s="2"/>
      <c r="THE1321" s="2"/>
      <c r="THF1321" s="2"/>
      <c r="THG1321" s="2"/>
      <c r="THH1321" s="2"/>
      <c r="THI1321" s="2"/>
      <c r="THJ1321" s="2"/>
      <c r="THK1321" s="2"/>
      <c r="THL1321" s="2"/>
      <c r="THM1321" s="2"/>
      <c r="THN1321" s="2"/>
      <c r="THO1321" s="2"/>
      <c r="THP1321" s="2"/>
      <c r="THQ1321" s="2"/>
      <c r="THR1321" s="2"/>
      <c r="THS1321" s="2"/>
      <c r="THT1321" s="2"/>
      <c r="THU1321" s="2"/>
      <c r="THV1321" s="2"/>
      <c r="THW1321" s="2"/>
      <c r="THX1321" s="2"/>
      <c r="THY1321" s="2"/>
      <c r="THZ1321" s="2"/>
      <c r="TIA1321" s="2"/>
      <c r="TIB1321" s="2"/>
      <c r="TIC1321" s="2"/>
      <c r="TID1321" s="2"/>
      <c r="TIE1321" s="2"/>
      <c r="TIF1321" s="2"/>
      <c r="TIG1321" s="2"/>
      <c r="TIH1321" s="2"/>
      <c r="TII1321" s="2"/>
      <c r="TIJ1321" s="2"/>
      <c r="TIK1321" s="2"/>
      <c r="TIL1321" s="2"/>
      <c r="TIM1321" s="2"/>
      <c r="TIN1321" s="2"/>
      <c r="TIO1321" s="2"/>
      <c r="TIP1321" s="2"/>
      <c r="TIQ1321" s="2"/>
      <c r="TIR1321" s="2"/>
      <c r="TIS1321" s="2"/>
      <c r="TIT1321" s="2"/>
      <c r="TIU1321" s="2"/>
      <c r="TIV1321" s="2"/>
      <c r="TIW1321" s="2"/>
      <c r="TIX1321" s="2"/>
      <c r="TIY1321" s="2"/>
      <c r="TIZ1321" s="2"/>
      <c r="TJA1321" s="2"/>
      <c r="TJB1321" s="2"/>
      <c r="TJC1321" s="2"/>
      <c r="TJD1321" s="2"/>
      <c r="TJE1321" s="2"/>
      <c r="TJF1321" s="2"/>
      <c r="TJG1321" s="2"/>
      <c r="TJH1321" s="2"/>
      <c r="TJI1321" s="2"/>
      <c r="TJJ1321" s="2"/>
      <c r="TJK1321" s="2"/>
      <c r="TJL1321" s="2"/>
      <c r="TJM1321" s="2"/>
      <c r="TJN1321" s="2"/>
      <c r="TJO1321" s="2"/>
      <c r="TJP1321" s="2"/>
      <c r="TJQ1321" s="2"/>
      <c r="TJR1321" s="2"/>
      <c r="TJS1321" s="2"/>
      <c r="TJT1321" s="2"/>
      <c r="TJU1321" s="2"/>
      <c r="TJV1321" s="2"/>
      <c r="TJW1321" s="2"/>
      <c r="TJX1321" s="2"/>
      <c r="TJY1321" s="2"/>
      <c r="TJZ1321" s="2"/>
      <c r="TKA1321" s="2"/>
      <c r="TKB1321" s="2"/>
      <c r="TKC1321" s="2"/>
      <c r="TKD1321" s="2"/>
      <c r="TKE1321" s="2"/>
      <c r="TKF1321" s="2"/>
      <c r="TKG1321" s="2"/>
      <c r="TKH1321" s="2"/>
      <c r="TKI1321" s="2"/>
      <c r="TKJ1321" s="2"/>
      <c r="TKK1321" s="2"/>
      <c r="TKL1321" s="2"/>
      <c r="TKM1321" s="2"/>
      <c r="TKN1321" s="2"/>
      <c r="TKO1321" s="2"/>
      <c r="TKP1321" s="2"/>
      <c r="TKQ1321" s="2"/>
      <c r="TKR1321" s="2"/>
      <c r="TKS1321" s="2"/>
      <c r="TKT1321" s="2"/>
      <c r="TKU1321" s="2"/>
      <c r="TKV1321" s="2"/>
      <c r="TKW1321" s="2"/>
      <c r="TKX1321" s="2"/>
      <c r="TKY1321" s="2"/>
      <c r="TKZ1321" s="2"/>
      <c r="TLA1321" s="2"/>
      <c r="TLB1321" s="2"/>
      <c r="TLC1321" s="2"/>
      <c r="TLD1321" s="2"/>
      <c r="TLE1321" s="2"/>
      <c r="TLF1321" s="2"/>
      <c r="TLG1321" s="2"/>
      <c r="TLH1321" s="2"/>
      <c r="TLI1321" s="2"/>
      <c r="TLJ1321" s="2"/>
      <c r="TLK1321" s="2"/>
      <c r="TLL1321" s="2"/>
      <c r="TLM1321" s="2"/>
      <c r="TLN1321" s="2"/>
      <c r="TLO1321" s="2"/>
      <c r="TLP1321" s="2"/>
      <c r="TLQ1321" s="2"/>
      <c r="TLR1321" s="2"/>
      <c r="TLS1321" s="2"/>
      <c r="TLT1321" s="2"/>
      <c r="TLU1321" s="2"/>
      <c r="TLV1321" s="2"/>
      <c r="TLW1321" s="2"/>
      <c r="TLX1321" s="2"/>
      <c r="TLY1321" s="2"/>
      <c r="TLZ1321" s="2"/>
      <c r="TMA1321" s="2"/>
      <c r="TMB1321" s="2"/>
      <c r="TMC1321" s="2"/>
      <c r="TMD1321" s="2"/>
      <c r="TME1321" s="2"/>
      <c r="TMF1321" s="2"/>
      <c r="TMG1321" s="2"/>
      <c r="TMH1321" s="2"/>
      <c r="TMI1321" s="2"/>
      <c r="TMJ1321" s="2"/>
      <c r="TMK1321" s="2"/>
      <c r="TML1321" s="2"/>
      <c r="TMM1321" s="2"/>
      <c r="TMN1321" s="2"/>
      <c r="TMO1321" s="2"/>
      <c r="TMP1321" s="2"/>
      <c r="TMQ1321" s="2"/>
      <c r="TMR1321" s="2"/>
      <c r="TMS1321" s="2"/>
      <c r="TMT1321" s="2"/>
      <c r="TMU1321" s="2"/>
      <c r="TMV1321" s="2"/>
      <c r="TMW1321" s="2"/>
      <c r="TMX1321" s="2"/>
      <c r="TMY1321" s="2"/>
      <c r="TMZ1321" s="2"/>
      <c r="TNA1321" s="2"/>
      <c r="TNB1321" s="2"/>
      <c r="TNC1321" s="2"/>
      <c r="TND1321" s="2"/>
      <c r="TNE1321" s="2"/>
      <c r="TNF1321" s="2"/>
      <c r="TNG1321" s="2"/>
      <c r="TNH1321" s="2"/>
      <c r="TNI1321" s="2"/>
      <c r="TNJ1321" s="2"/>
      <c r="TNK1321" s="2"/>
      <c r="TNL1321" s="2"/>
      <c r="TNM1321" s="2"/>
      <c r="TNN1321" s="2"/>
      <c r="TNO1321" s="2"/>
      <c r="TNP1321" s="2"/>
      <c r="TNQ1321" s="2"/>
      <c r="TNR1321" s="2"/>
      <c r="TNS1321" s="2"/>
      <c r="TNT1321" s="2"/>
      <c r="TNU1321" s="2"/>
      <c r="TNV1321" s="2"/>
      <c r="TNW1321" s="2"/>
      <c r="TNX1321" s="2"/>
      <c r="TNY1321" s="2"/>
      <c r="TNZ1321" s="2"/>
      <c r="TOA1321" s="2"/>
      <c r="TOB1321" s="2"/>
      <c r="TOC1321" s="2"/>
      <c r="TOD1321" s="2"/>
      <c r="TOE1321" s="2"/>
      <c r="TOF1321" s="2"/>
      <c r="TOG1321" s="2"/>
      <c r="TOH1321" s="2"/>
      <c r="TOI1321" s="2"/>
      <c r="TOJ1321" s="2"/>
      <c r="TOK1321" s="2"/>
      <c r="TOL1321" s="2"/>
      <c r="TOM1321" s="2"/>
      <c r="TON1321" s="2"/>
      <c r="TOO1321" s="2"/>
      <c r="TOP1321" s="2"/>
      <c r="TOQ1321" s="2"/>
      <c r="TOR1321" s="2"/>
      <c r="TOS1321" s="2"/>
      <c r="TOT1321" s="2"/>
      <c r="TOU1321" s="2"/>
      <c r="TOV1321" s="2"/>
      <c r="TOW1321" s="2"/>
      <c r="TOX1321" s="2"/>
      <c r="TOY1321" s="2"/>
      <c r="TOZ1321" s="2"/>
      <c r="TPA1321" s="2"/>
      <c r="TPB1321" s="2"/>
      <c r="TPC1321" s="2"/>
      <c r="TPD1321" s="2"/>
      <c r="TPE1321" s="2"/>
      <c r="TPF1321" s="2"/>
      <c r="TPG1321" s="2"/>
      <c r="TPH1321" s="2"/>
      <c r="TPI1321" s="2"/>
      <c r="TPJ1321" s="2"/>
      <c r="TPK1321" s="2"/>
      <c r="TPL1321" s="2"/>
      <c r="TPM1321" s="2"/>
      <c r="TPN1321" s="2"/>
      <c r="TPO1321" s="2"/>
      <c r="TPP1321" s="2"/>
      <c r="TPQ1321" s="2"/>
      <c r="TPR1321" s="2"/>
      <c r="TPS1321" s="2"/>
      <c r="TPT1321" s="2"/>
      <c r="TPU1321" s="2"/>
      <c r="TPV1321" s="2"/>
      <c r="TPW1321" s="2"/>
      <c r="TPX1321" s="2"/>
      <c r="TPY1321" s="2"/>
      <c r="TPZ1321" s="2"/>
      <c r="TQA1321" s="2"/>
      <c r="TQB1321" s="2"/>
      <c r="TQC1321" s="2"/>
      <c r="TQD1321" s="2"/>
      <c r="TQE1321" s="2"/>
      <c r="TQF1321" s="2"/>
      <c r="TQG1321" s="2"/>
      <c r="TQH1321" s="2"/>
      <c r="TQI1321" s="2"/>
      <c r="TQJ1321" s="2"/>
      <c r="TQK1321" s="2"/>
      <c r="TQL1321" s="2"/>
      <c r="TQM1321" s="2"/>
      <c r="TQN1321" s="2"/>
      <c r="TQO1321" s="2"/>
      <c r="TQP1321" s="2"/>
      <c r="TQQ1321" s="2"/>
      <c r="TQR1321" s="2"/>
      <c r="TQS1321" s="2"/>
      <c r="TQT1321" s="2"/>
      <c r="TQU1321" s="2"/>
      <c r="TQV1321" s="2"/>
      <c r="TQW1321" s="2"/>
      <c r="TQX1321" s="2"/>
      <c r="TQY1321" s="2"/>
      <c r="TQZ1321" s="2"/>
      <c r="TRA1321" s="2"/>
      <c r="TRB1321" s="2"/>
      <c r="TRC1321" s="2"/>
      <c r="TRD1321" s="2"/>
      <c r="TRE1321" s="2"/>
      <c r="TRF1321" s="2"/>
      <c r="TRG1321" s="2"/>
      <c r="TRH1321" s="2"/>
      <c r="TRI1321" s="2"/>
      <c r="TRJ1321" s="2"/>
      <c r="TRK1321" s="2"/>
      <c r="TRL1321" s="2"/>
      <c r="TRM1321" s="2"/>
      <c r="TRN1321" s="2"/>
      <c r="TRO1321" s="2"/>
      <c r="TRP1321" s="2"/>
      <c r="TRQ1321" s="2"/>
      <c r="TRR1321" s="2"/>
      <c r="TRS1321" s="2"/>
      <c r="TRT1321" s="2"/>
      <c r="TRU1321" s="2"/>
      <c r="TRV1321" s="2"/>
      <c r="TRW1321" s="2"/>
      <c r="TRX1321" s="2"/>
      <c r="TRY1321" s="2"/>
      <c r="TRZ1321" s="2"/>
      <c r="TSA1321" s="2"/>
      <c r="TSB1321" s="2"/>
      <c r="TSC1321" s="2"/>
      <c r="TSD1321" s="2"/>
      <c r="TSE1321" s="2"/>
      <c r="TSF1321" s="2"/>
      <c r="TSG1321" s="2"/>
      <c r="TSH1321" s="2"/>
      <c r="TSI1321" s="2"/>
      <c r="TSJ1321" s="2"/>
      <c r="TSK1321" s="2"/>
      <c r="TSL1321" s="2"/>
      <c r="TSM1321" s="2"/>
      <c r="TSN1321" s="2"/>
      <c r="TSO1321" s="2"/>
      <c r="TSP1321" s="2"/>
      <c r="TSQ1321" s="2"/>
      <c r="TSR1321" s="2"/>
      <c r="TSS1321" s="2"/>
      <c r="TST1321" s="2"/>
      <c r="TSU1321" s="2"/>
      <c r="TSV1321" s="2"/>
      <c r="TSW1321" s="2"/>
      <c r="TSX1321" s="2"/>
      <c r="TSY1321" s="2"/>
      <c r="TSZ1321" s="2"/>
      <c r="TTA1321" s="2"/>
      <c r="TTB1321" s="2"/>
      <c r="TTC1321" s="2"/>
      <c r="TTD1321" s="2"/>
      <c r="TTE1321" s="2"/>
      <c r="TTF1321" s="2"/>
      <c r="TTG1321" s="2"/>
      <c r="TTH1321" s="2"/>
      <c r="TTI1321" s="2"/>
      <c r="TTJ1321" s="2"/>
      <c r="TTK1321" s="2"/>
      <c r="TTL1321" s="2"/>
      <c r="TTM1321" s="2"/>
      <c r="TTN1321" s="2"/>
      <c r="TTO1321" s="2"/>
      <c r="TTP1321" s="2"/>
      <c r="TTQ1321" s="2"/>
      <c r="TTR1321" s="2"/>
      <c r="TTS1321" s="2"/>
      <c r="TTT1321" s="2"/>
      <c r="TTU1321" s="2"/>
      <c r="TTV1321" s="2"/>
      <c r="TTW1321" s="2"/>
      <c r="TTX1321" s="2"/>
      <c r="TTY1321" s="2"/>
      <c r="TTZ1321" s="2"/>
      <c r="TUA1321" s="2"/>
      <c r="TUB1321" s="2"/>
      <c r="TUC1321" s="2"/>
      <c r="TUD1321" s="2"/>
      <c r="TUE1321" s="2"/>
      <c r="TUF1321" s="2"/>
      <c r="TUG1321" s="2"/>
      <c r="TUH1321" s="2"/>
      <c r="TUI1321" s="2"/>
      <c r="TUJ1321" s="2"/>
      <c r="TUK1321" s="2"/>
      <c r="TUL1321" s="2"/>
      <c r="TUM1321" s="2"/>
      <c r="TUN1321" s="2"/>
      <c r="TUO1321" s="2"/>
      <c r="TUP1321" s="2"/>
      <c r="TUQ1321" s="2"/>
      <c r="TUR1321" s="2"/>
      <c r="TUS1321" s="2"/>
      <c r="TUT1321" s="2"/>
      <c r="TUU1321" s="2"/>
      <c r="TUV1321" s="2"/>
      <c r="TUW1321" s="2"/>
      <c r="TUX1321" s="2"/>
      <c r="TUY1321" s="2"/>
      <c r="TUZ1321" s="2"/>
      <c r="TVA1321" s="2"/>
      <c r="TVB1321" s="2"/>
      <c r="TVC1321" s="2"/>
      <c r="TVD1321" s="2"/>
      <c r="TVE1321" s="2"/>
      <c r="TVF1321" s="2"/>
      <c r="TVG1321" s="2"/>
      <c r="TVH1321" s="2"/>
      <c r="TVI1321" s="2"/>
      <c r="TVJ1321" s="2"/>
      <c r="TVK1321" s="2"/>
      <c r="TVL1321" s="2"/>
      <c r="TVM1321" s="2"/>
      <c r="TVN1321" s="2"/>
      <c r="TVO1321" s="2"/>
      <c r="TVP1321" s="2"/>
      <c r="TVQ1321" s="2"/>
      <c r="TVR1321" s="2"/>
      <c r="TVS1321" s="2"/>
      <c r="TVT1321" s="2"/>
      <c r="TVU1321" s="2"/>
      <c r="TVV1321" s="2"/>
      <c r="TVW1321" s="2"/>
      <c r="TVX1321" s="2"/>
      <c r="TVY1321" s="2"/>
      <c r="TVZ1321" s="2"/>
      <c r="TWA1321" s="2"/>
      <c r="TWB1321" s="2"/>
      <c r="TWC1321" s="2"/>
      <c r="TWD1321" s="2"/>
      <c r="TWE1321" s="2"/>
      <c r="TWF1321" s="2"/>
      <c r="TWG1321" s="2"/>
      <c r="TWH1321" s="2"/>
      <c r="TWI1321" s="2"/>
      <c r="TWJ1321" s="2"/>
      <c r="TWK1321" s="2"/>
      <c r="TWL1321" s="2"/>
      <c r="TWM1321" s="2"/>
      <c r="TWN1321" s="2"/>
      <c r="TWO1321" s="2"/>
      <c r="TWP1321" s="2"/>
      <c r="TWQ1321" s="2"/>
      <c r="TWR1321" s="2"/>
      <c r="TWS1321" s="2"/>
      <c r="TWT1321" s="2"/>
      <c r="TWU1321" s="2"/>
      <c r="TWV1321" s="2"/>
      <c r="TWW1321" s="2"/>
      <c r="TWX1321" s="2"/>
      <c r="TWY1321" s="2"/>
      <c r="TWZ1321" s="2"/>
      <c r="TXA1321" s="2"/>
      <c r="TXB1321" s="2"/>
      <c r="TXC1321" s="2"/>
      <c r="TXD1321" s="2"/>
      <c r="TXE1321" s="2"/>
      <c r="TXF1321" s="2"/>
      <c r="TXG1321" s="2"/>
      <c r="TXH1321" s="2"/>
      <c r="TXI1321" s="2"/>
      <c r="TXJ1321" s="2"/>
      <c r="TXK1321" s="2"/>
      <c r="TXL1321" s="2"/>
      <c r="TXM1321" s="2"/>
      <c r="TXN1321" s="2"/>
      <c r="TXO1321" s="2"/>
      <c r="TXP1321" s="2"/>
      <c r="TXQ1321" s="2"/>
      <c r="TXR1321" s="2"/>
      <c r="TXS1321" s="2"/>
      <c r="TXT1321" s="2"/>
      <c r="TXU1321" s="2"/>
      <c r="TXV1321" s="2"/>
      <c r="TXW1321" s="2"/>
      <c r="TXX1321" s="2"/>
      <c r="TXY1321" s="2"/>
      <c r="TXZ1321" s="2"/>
      <c r="TYA1321" s="2"/>
      <c r="TYB1321" s="2"/>
      <c r="TYC1321" s="2"/>
      <c r="TYD1321" s="2"/>
      <c r="TYE1321" s="2"/>
      <c r="TYF1321" s="2"/>
      <c r="TYG1321" s="2"/>
      <c r="TYH1321" s="2"/>
      <c r="TYI1321" s="2"/>
      <c r="TYJ1321" s="2"/>
      <c r="TYK1321" s="2"/>
      <c r="TYL1321" s="2"/>
      <c r="TYM1321" s="2"/>
      <c r="TYN1321" s="2"/>
      <c r="TYO1321" s="2"/>
      <c r="TYP1321" s="2"/>
      <c r="TYQ1321" s="2"/>
      <c r="TYR1321" s="2"/>
      <c r="TYS1321" s="2"/>
      <c r="TYT1321" s="2"/>
      <c r="TYU1321" s="2"/>
      <c r="TYV1321" s="2"/>
      <c r="TYW1321" s="2"/>
      <c r="TYX1321" s="2"/>
      <c r="TYY1321" s="2"/>
      <c r="TYZ1321" s="2"/>
      <c r="TZA1321" s="2"/>
      <c r="TZB1321" s="2"/>
      <c r="TZC1321" s="2"/>
      <c r="TZD1321" s="2"/>
      <c r="TZE1321" s="2"/>
      <c r="TZF1321" s="2"/>
      <c r="TZG1321" s="2"/>
      <c r="TZH1321" s="2"/>
      <c r="TZI1321" s="2"/>
      <c r="TZJ1321" s="2"/>
      <c r="TZK1321" s="2"/>
      <c r="TZL1321" s="2"/>
      <c r="TZM1321" s="2"/>
      <c r="TZN1321" s="2"/>
      <c r="TZO1321" s="2"/>
      <c r="TZP1321" s="2"/>
      <c r="TZQ1321" s="2"/>
      <c r="TZR1321" s="2"/>
      <c r="TZS1321" s="2"/>
      <c r="TZT1321" s="2"/>
      <c r="TZU1321" s="2"/>
      <c r="TZV1321" s="2"/>
      <c r="TZW1321" s="2"/>
      <c r="TZX1321" s="2"/>
      <c r="TZY1321" s="2"/>
      <c r="TZZ1321" s="2"/>
      <c r="UAA1321" s="2"/>
      <c r="UAB1321" s="2"/>
      <c r="UAC1321" s="2"/>
      <c r="UAD1321" s="2"/>
      <c r="UAE1321" s="2"/>
      <c r="UAF1321" s="2"/>
      <c r="UAG1321" s="2"/>
      <c r="UAH1321" s="2"/>
      <c r="UAI1321" s="2"/>
      <c r="UAJ1321" s="2"/>
      <c r="UAK1321" s="2"/>
      <c r="UAL1321" s="2"/>
      <c r="UAM1321" s="2"/>
      <c r="UAN1321" s="2"/>
      <c r="UAO1321" s="2"/>
      <c r="UAP1321" s="2"/>
      <c r="UAQ1321" s="2"/>
      <c r="UAR1321" s="2"/>
      <c r="UAS1321" s="2"/>
      <c r="UAT1321" s="2"/>
      <c r="UAU1321" s="2"/>
      <c r="UAV1321" s="2"/>
      <c r="UAW1321" s="2"/>
      <c r="UAX1321" s="2"/>
      <c r="UAY1321" s="2"/>
      <c r="UAZ1321" s="2"/>
      <c r="UBA1321" s="2"/>
      <c r="UBB1321" s="2"/>
      <c r="UBC1321" s="2"/>
      <c r="UBD1321" s="2"/>
      <c r="UBE1321" s="2"/>
      <c r="UBF1321" s="2"/>
      <c r="UBG1321" s="2"/>
      <c r="UBH1321" s="2"/>
      <c r="UBI1321" s="2"/>
      <c r="UBJ1321" s="2"/>
      <c r="UBK1321" s="2"/>
      <c r="UBL1321" s="2"/>
      <c r="UBM1321" s="2"/>
      <c r="UBN1321" s="2"/>
      <c r="UBO1321" s="2"/>
      <c r="UBP1321" s="2"/>
      <c r="UBQ1321" s="2"/>
      <c r="UBR1321" s="2"/>
      <c r="UBS1321" s="2"/>
      <c r="UBT1321" s="2"/>
      <c r="UBU1321" s="2"/>
      <c r="UBV1321" s="2"/>
      <c r="UBW1321" s="2"/>
      <c r="UBX1321" s="2"/>
      <c r="UBY1321" s="2"/>
      <c r="UBZ1321" s="2"/>
      <c r="UCA1321" s="2"/>
      <c r="UCB1321" s="2"/>
      <c r="UCC1321" s="2"/>
      <c r="UCD1321" s="2"/>
      <c r="UCE1321" s="2"/>
      <c r="UCF1321" s="2"/>
      <c r="UCG1321" s="2"/>
      <c r="UCH1321" s="2"/>
      <c r="UCI1321" s="2"/>
      <c r="UCJ1321" s="2"/>
      <c r="UCK1321" s="2"/>
      <c r="UCL1321" s="2"/>
      <c r="UCM1321" s="2"/>
      <c r="UCN1321" s="2"/>
      <c r="UCO1321" s="2"/>
      <c r="UCP1321" s="2"/>
      <c r="UCQ1321" s="2"/>
      <c r="UCR1321" s="2"/>
      <c r="UCS1321" s="2"/>
      <c r="UCT1321" s="2"/>
      <c r="UCU1321" s="2"/>
      <c r="UCV1321" s="2"/>
      <c r="UCW1321" s="2"/>
      <c r="UCX1321" s="2"/>
      <c r="UCY1321" s="2"/>
      <c r="UCZ1321" s="2"/>
      <c r="UDA1321" s="2"/>
      <c r="UDB1321" s="2"/>
      <c r="UDC1321" s="2"/>
      <c r="UDD1321" s="2"/>
      <c r="UDE1321" s="2"/>
      <c r="UDF1321" s="2"/>
      <c r="UDG1321" s="2"/>
      <c r="UDH1321" s="2"/>
      <c r="UDI1321" s="2"/>
      <c r="UDJ1321" s="2"/>
      <c r="UDK1321" s="2"/>
      <c r="UDL1321" s="2"/>
      <c r="UDM1321" s="2"/>
      <c r="UDN1321" s="2"/>
      <c r="UDO1321" s="2"/>
      <c r="UDP1321" s="2"/>
      <c r="UDQ1321" s="2"/>
      <c r="UDR1321" s="2"/>
      <c r="UDS1321" s="2"/>
      <c r="UDT1321" s="2"/>
      <c r="UDU1321" s="2"/>
      <c r="UDV1321" s="2"/>
      <c r="UDW1321" s="2"/>
      <c r="UDX1321" s="2"/>
      <c r="UDY1321" s="2"/>
      <c r="UDZ1321" s="2"/>
      <c r="UEA1321" s="2"/>
      <c r="UEB1321" s="2"/>
      <c r="UEC1321" s="2"/>
      <c r="UED1321" s="2"/>
      <c r="UEE1321" s="2"/>
      <c r="UEF1321" s="2"/>
      <c r="UEG1321" s="2"/>
      <c r="UEH1321" s="2"/>
      <c r="UEI1321" s="2"/>
      <c r="UEJ1321" s="2"/>
      <c r="UEK1321" s="2"/>
      <c r="UEL1321" s="2"/>
      <c r="UEM1321" s="2"/>
      <c r="UEN1321" s="2"/>
      <c r="UEO1321" s="2"/>
      <c r="UEP1321" s="2"/>
      <c r="UEQ1321" s="2"/>
      <c r="UER1321" s="2"/>
      <c r="UES1321" s="2"/>
      <c r="UET1321" s="2"/>
      <c r="UEU1321" s="2"/>
      <c r="UEV1321" s="2"/>
      <c r="UEW1321" s="2"/>
      <c r="UEX1321" s="2"/>
      <c r="UEY1321" s="2"/>
      <c r="UEZ1321" s="2"/>
      <c r="UFA1321" s="2"/>
      <c r="UFB1321" s="2"/>
      <c r="UFC1321" s="2"/>
      <c r="UFD1321" s="2"/>
      <c r="UFE1321" s="2"/>
      <c r="UFF1321" s="2"/>
      <c r="UFG1321" s="2"/>
      <c r="UFH1321" s="2"/>
      <c r="UFI1321" s="2"/>
      <c r="UFJ1321" s="2"/>
      <c r="UFK1321" s="2"/>
      <c r="UFL1321" s="2"/>
      <c r="UFM1321" s="2"/>
      <c r="UFN1321" s="2"/>
      <c r="UFO1321" s="2"/>
      <c r="UFP1321" s="2"/>
      <c r="UFQ1321" s="2"/>
      <c r="UFR1321" s="2"/>
      <c r="UFS1321" s="2"/>
      <c r="UFT1321" s="2"/>
      <c r="UFU1321" s="2"/>
      <c r="UFV1321" s="2"/>
      <c r="UFW1321" s="2"/>
      <c r="UFX1321" s="2"/>
      <c r="UFY1321" s="2"/>
      <c r="UFZ1321" s="2"/>
      <c r="UGA1321" s="2"/>
      <c r="UGB1321" s="2"/>
      <c r="UGC1321" s="2"/>
      <c r="UGD1321" s="2"/>
      <c r="UGE1321" s="2"/>
      <c r="UGF1321" s="2"/>
      <c r="UGG1321" s="2"/>
      <c r="UGH1321" s="2"/>
      <c r="UGI1321" s="2"/>
      <c r="UGJ1321" s="2"/>
      <c r="UGK1321" s="2"/>
      <c r="UGL1321" s="2"/>
      <c r="UGM1321" s="2"/>
      <c r="UGN1321" s="2"/>
      <c r="UGO1321" s="2"/>
      <c r="UGP1321" s="2"/>
      <c r="UGQ1321" s="2"/>
      <c r="UGR1321" s="2"/>
      <c r="UGS1321" s="2"/>
      <c r="UGT1321" s="2"/>
      <c r="UGU1321" s="2"/>
      <c r="UGV1321" s="2"/>
      <c r="UGW1321" s="2"/>
      <c r="UGX1321" s="2"/>
      <c r="UGY1321" s="2"/>
      <c r="UGZ1321" s="2"/>
      <c r="UHA1321" s="2"/>
      <c r="UHB1321" s="2"/>
      <c r="UHC1321" s="2"/>
      <c r="UHD1321" s="2"/>
      <c r="UHE1321" s="2"/>
      <c r="UHF1321" s="2"/>
      <c r="UHG1321" s="2"/>
      <c r="UHH1321" s="2"/>
      <c r="UHI1321" s="2"/>
      <c r="UHJ1321" s="2"/>
      <c r="UHK1321" s="2"/>
      <c r="UHL1321" s="2"/>
      <c r="UHM1321" s="2"/>
      <c r="UHN1321" s="2"/>
      <c r="UHO1321" s="2"/>
      <c r="UHP1321" s="2"/>
      <c r="UHQ1321" s="2"/>
      <c r="UHR1321" s="2"/>
      <c r="UHS1321" s="2"/>
      <c r="UHT1321" s="2"/>
      <c r="UHU1321" s="2"/>
      <c r="UHV1321" s="2"/>
      <c r="UHW1321" s="2"/>
      <c r="UHX1321" s="2"/>
      <c r="UHY1321" s="2"/>
      <c r="UHZ1321" s="2"/>
      <c r="UIA1321" s="2"/>
      <c r="UIB1321" s="2"/>
      <c r="UIC1321" s="2"/>
      <c r="UID1321" s="2"/>
      <c r="UIE1321" s="2"/>
      <c r="UIF1321" s="2"/>
      <c r="UIG1321" s="2"/>
      <c r="UIH1321" s="2"/>
      <c r="UII1321" s="2"/>
      <c r="UIJ1321" s="2"/>
      <c r="UIK1321" s="2"/>
      <c r="UIL1321" s="2"/>
      <c r="UIM1321" s="2"/>
      <c r="UIN1321" s="2"/>
      <c r="UIO1321" s="2"/>
      <c r="UIP1321" s="2"/>
      <c r="UIQ1321" s="2"/>
      <c r="UIR1321" s="2"/>
      <c r="UIS1321" s="2"/>
      <c r="UIT1321" s="2"/>
      <c r="UIU1321" s="2"/>
      <c r="UIV1321" s="2"/>
      <c r="UIW1321" s="2"/>
      <c r="UIX1321" s="2"/>
      <c r="UIY1321" s="2"/>
      <c r="UIZ1321" s="2"/>
      <c r="UJA1321" s="2"/>
      <c r="UJB1321" s="2"/>
      <c r="UJC1321" s="2"/>
      <c r="UJD1321" s="2"/>
      <c r="UJE1321" s="2"/>
      <c r="UJF1321" s="2"/>
      <c r="UJG1321" s="2"/>
      <c r="UJH1321" s="2"/>
      <c r="UJI1321" s="2"/>
      <c r="UJJ1321" s="2"/>
      <c r="UJK1321" s="2"/>
      <c r="UJL1321" s="2"/>
      <c r="UJM1321" s="2"/>
      <c r="UJN1321" s="2"/>
      <c r="UJO1321" s="2"/>
      <c r="UJP1321" s="2"/>
      <c r="UJQ1321" s="2"/>
      <c r="UJR1321" s="2"/>
      <c r="UJS1321" s="2"/>
      <c r="UJT1321" s="2"/>
      <c r="UJU1321" s="2"/>
      <c r="UJV1321" s="2"/>
      <c r="UJW1321" s="2"/>
      <c r="UJX1321" s="2"/>
      <c r="UJY1321" s="2"/>
      <c r="UJZ1321" s="2"/>
      <c r="UKA1321" s="2"/>
      <c r="UKB1321" s="2"/>
      <c r="UKC1321" s="2"/>
      <c r="UKD1321" s="2"/>
      <c r="UKE1321" s="2"/>
      <c r="UKF1321" s="2"/>
      <c r="UKG1321" s="2"/>
      <c r="UKH1321" s="2"/>
      <c r="UKI1321" s="2"/>
      <c r="UKJ1321" s="2"/>
      <c r="UKK1321" s="2"/>
      <c r="UKL1321" s="2"/>
      <c r="UKM1321" s="2"/>
      <c r="UKN1321" s="2"/>
      <c r="UKO1321" s="2"/>
      <c r="UKP1321" s="2"/>
      <c r="UKQ1321" s="2"/>
      <c r="UKR1321" s="2"/>
      <c r="UKS1321" s="2"/>
      <c r="UKT1321" s="2"/>
      <c r="UKU1321" s="2"/>
      <c r="UKV1321" s="2"/>
      <c r="UKW1321" s="2"/>
      <c r="UKX1321" s="2"/>
      <c r="UKY1321" s="2"/>
      <c r="UKZ1321" s="2"/>
      <c r="ULA1321" s="2"/>
      <c r="ULB1321" s="2"/>
      <c r="ULC1321" s="2"/>
      <c r="ULD1321" s="2"/>
      <c r="ULE1321" s="2"/>
      <c r="ULF1321" s="2"/>
      <c r="ULG1321" s="2"/>
      <c r="ULH1321" s="2"/>
      <c r="ULI1321" s="2"/>
      <c r="ULJ1321" s="2"/>
      <c r="ULK1321" s="2"/>
      <c r="ULL1321" s="2"/>
      <c r="ULM1321" s="2"/>
      <c r="ULN1321" s="2"/>
      <c r="ULO1321" s="2"/>
      <c r="ULP1321" s="2"/>
      <c r="ULQ1321" s="2"/>
      <c r="ULR1321" s="2"/>
      <c r="ULS1321" s="2"/>
      <c r="ULT1321" s="2"/>
      <c r="ULU1321" s="2"/>
      <c r="ULV1321" s="2"/>
      <c r="ULW1321" s="2"/>
      <c r="ULX1321" s="2"/>
      <c r="ULY1321" s="2"/>
      <c r="ULZ1321" s="2"/>
      <c r="UMA1321" s="2"/>
      <c r="UMB1321" s="2"/>
      <c r="UMC1321" s="2"/>
      <c r="UMD1321" s="2"/>
      <c r="UME1321" s="2"/>
      <c r="UMF1321" s="2"/>
      <c r="UMG1321" s="2"/>
      <c r="UMH1321" s="2"/>
      <c r="UMI1321" s="2"/>
      <c r="UMJ1321" s="2"/>
      <c r="UMK1321" s="2"/>
      <c r="UML1321" s="2"/>
      <c r="UMM1321" s="2"/>
      <c r="UMN1321" s="2"/>
      <c r="UMO1321" s="2"/>
      <c r="UMP1321" s="2"/>
      <c r="UMQ1321" s="2"/>
      <c r="UMR1321" s="2"/>
      <c r="UMS1321" s="2"/>
      <c r="UMT1321" s="2"/>
      <c r="UMU1321" s="2"/>
      <c r="UMV1321" s="2"/>
      <c r="UMW1321" s="2"/>
      <c r="UMX1321" s="2"/>
      <c r="UMY1321" s="2"/>
      <c r="UMZ1321" s="2"/>
      <c r="UNA1321" s="2"/>
      <c r="UNB1321" s="2"/>
      <c r="UNC1321" s="2"/>
      <c r="UND1321" s="2"/>
      <c r="UNE1321" s="2"/>
      <c r="UNF1321" s="2"/>
      <c r="UNG1321" s="2"/>
      <c r="UNH1321" s="2"/>
      <c r="UNI1321" s="2"/>
      <c r="UNJ1321" s="2"/>
      <c r="UNK1321" s="2"/>
      <c r="UNL1321" s="2"/>
      <c r="UNM1321" s="2"/>
      <c r="UNN1321" s="2"/>
      <c r="UNO1321" s="2"/>
      <c r="UNP1321" s="2"/>
      <c r="UNQ1321" s="2"/>
      <c r="UNR1321" s="2"/>
      <c r="UNS1321" s="2"/>
      <c r="UNT1321" s="2"/>
      <c r="UNU1321" s="2"/>
      <c r="UNV1321" s="2"/>
      <c r="UNW1321" s="2"/>
      <c r="UNX1321" s="2"/>
      <c r="UNY1321" s="2"/>
      <c r="UNZ1321" s="2"/>
      <c r="UOA1321" s="2"/>
      <c r="UOB1321" s="2"/>
      <c r="UOC1321" s="2"/>
      <c r="UOD1321" s="2"/>
      <c r="UOE1321" s="2"/>
      <c r="UOF1321" s="2"/>
      <c r="UOG1321" s="2"/>
      <c r="UOH1321" s="2"/>
      <c r="UOI1321" s="2"/>
      <c r="UOJ1321" s="2"/>
      <c r="UOK1321" s="2"/>
      <c r="UOL1321" s="2"/>
      <c r="UOM1321" s="2"/>
      <c r="UON1321" s="2"/>
      <c r="UOO1321" s="2"/>
      <c r="UOP1321" s="2"/>
      <c r="UOQ1321" s="2"/>
      <c r="UOR1321" s="2"/>
      <c r="UOS1321" s="2"/>
      <c r="UOT1321" s="2"/>
      <c r="UOU1321" s="2"/>
      <c r="UOV1321" s="2"/>
      <c r="UOW1321" s="2"/>
      <c r="UOX1321" s="2"/>
      <c r="UOY1321" s="2"/>
      <c r="UOZ1321" s="2"/>
      <c r="UPA1321" s="2"/>
      <c r="UPB1321" s="2"/>
      <c r="UPC1321" s="2"/>
      <c r="UPD1321" s="2"/>
      <c r="UPE1321" s="2"/>
      <c r="UPF1321" s="2"/>
      <c r="UPG1321" s="2"/>
      <c r="UPH1321" s="2"/>
      <c r="UPI1321" s="2"/>
      <c r="UPJ1321" s="2"/>
      <c r="UPK1321" s="2"/>
      <c r="UPL1321" s="2"/>
      <c r="UPM1321" s="2"/>
      <c r="UPN1321" s="2"/>
      <c r="UPO1321" s="2"/>
      <c r="UPP1321" s="2"/>
      <c r="UPQ1321" s="2"/>
      <c r="UPR1321" s="2"/>
      <c r="UPS1321" s="2"/>
      <c r="UPT1321" s="2"/>
      <c r="UPU1321" s="2"/>
      <c r="UPV1321" s="2"/>
      <c r="UPW1321" s="2"/>
      <c r="UPX1321" s="2"/>
      <c r="UPY1321" s="2"/>
      <c r="UPZ1321" s="2"/>
      <c r="UQA1321" s="2"/>
      <c r="UQB1321" s="2"/>
      <c r="UQC1321" s="2"/>
      <c r="UQD1321" s="2"/>
      <c r="UQE1321" s="2"/>
      <c r="UQF1321" s="2"/>
      <c r="UQG1321" s="2"/>
      <c r="UQH1321" s="2"/>
      <c r="UQI1321" s="2"/>
      <c r="UQJ1321" s="2"/>
      <c r="UQK1321" s="2"/>
      <c r="UQL1321" s="2"/>
      <c r="UQM1321" s="2"/>
      <c r="UQN1321" s="2"/>
      <c r="UQO1321" s="2"/>
      <c r="UQP1321" s="2"/>
      <c r="UQQ1321" s="2"/>
      <c r="UQR1321" s="2"/>
      <c r="UQS1321" s="2"/>
      <c r="UQT1321" s="2"/>
      <c r="UQU1321" s="2"/>
      <c r="UQV1321" s="2"/>
      <c r="UQW1321" s="2"/>
      <c r="UQX1321" s="2"/>
      <c r="UQY1321" s="2"/>
      <c r="UQZ1321" s="2"/>
      <c r="URA1321" s="2"/>
      <c r="URB1321" s="2"/>
      <c r="URC1321" s="2"/>
      <c r="URD1321" s="2"/>
      <c r="URE1321" s="2"/>
      <c r="URF1321" s="2"/>
      <c r="URG1321" s="2"/>
      <c r="URH1321" s="2"/>
      <c r="URI1321" s="2"/>
      <c r="URJ1321" s="2"/>
      <c r="URK1321" s="2"/>
      <c r="URL1321" s="2"/>
      <c r="URM1321" s="2"/>
      <c r="URN1321" s="2"/>
      <c r="URO1321" s="2"/>
      <c r="URP1321" s="2"/>
      <c r="URQ1321" s="2"/>
      <c r="URR1321" s="2"/>
      <c r="URS1321" s="2"/>
      <c r="URT1321" s="2"/>
      <c r="URU1321" s="2"/>
      <c r="URV1321" s="2"/>
      <c r="URW1321" s="2"/>
      <c r="URX1321" s="2"/>
      <c r="URY1321" s="2"/>
      <c r="URZ1321" s="2"/>
      <c r="USA1321" s="2"/>
      <c r="USB1321" s="2"/>
      <c r="USC1321" s="2"/>
      <c r="USD1321" s="2"/>
      <c r="USE1321" s="2"/>
      <c r="USF1321" s="2"/>
      <c r="USG1321" s="2"/>
      <c r="USH1321" s="2"/>
      <c r="USI1321" s="2"/>
      <c r="USJ1321" s="2"/>
      <c r="USK1321" s="2"/>
      <c r="USL1321" s="2"/>
      <c r="USM1321" s="2"/>
      <c r="USN1321" s="2"/>
      <c r="USO1321" s="2"/>
      <c r="USP1321" s="2"/>
      <c r="USQ1321" s="2"/>
      <c r="USR1321" s="2"/>
      <c r="USS1321" s="2"/>
      <c r="UST1321" s="2"/>
      <c r="USU1321" s="2"/>
      <c r="USV1321" s="2"/>
      <c r="USW1321" s="2"/>
      <c r="USX1321" s="2"/>
      <c r="USY1321" s="2"/>
      <c r="USZ1321" s="2"/>
      <c r="UTA1321" s="2"/>
      <c r="UTB1321" s="2"/>
      <c r="UTC1321" s="2"/>
      <c r="UTD1321" s="2"/>
      <c r="UTE1321" s="2"/>
      <c r="UTF1321" s="2"/>
      <c r="UTG1321" s="2"/>
      <c r="UTH1321" s="2"/>
      <c r="UTI1321" s="2"/>
      <c r="UTJ1321" s="2"/>
      <c r="UTK1321" s="2"/>
      <c r="UTL1321" s="2"/>
      <c r="UTM1321" s="2"/>
      <c r="UTN1321" s="2"/>
      <c r="UTO1321" s="2"/>
      <c r="UTP1321" s="2"/>
      <c r="UTQ1321" s="2"/>
      <c r="UTR1321" s="2"/>
      <c r="UTS1321" s="2"/>
      <c r="UTT1321" s="2"/>
      <c r="UTU1321" s="2"/>
      <c r="UTV1321" s="2"/>
      <c r="UTW1321" s="2"/>
      <c r="UTX1321" s="2"/>
      <c r="UTY1321" s="2"/>
      <c r="UTZ1321" s="2"/>
      <c r="UUA1321" s="2"/>
      <c r="UUB1321" s="2"/>
      <c r="UUC1321" s="2"/>
      <c r="UUD1321" s="2"/>
      <c r="UUE1321" s="2"/>
      <c r="UUF1321" s="2"/>
      <c r="UUG1321" s="2"/>
      <c r="UUH1321" s="2"/>
      <c r="UUI1321" s="2"/>
      <c r="UUJ1321" s="2"/>
      <c r="UUK1321" s="2"/>
      <c r="UUL1321" s="2"/>
      <c r="UUM1321" s="2"/>
      <c r="UUN1321" s="2"/>
      <c r="UUO1321" s="2"/>
      <c r="UUP1321" s="2"/>
      <c r="UUQ1321" s="2"/>
      <c r="UUR1321" s="2"/>
      <c r="UUS1321" s="2"/>
      <c r="UUT1321" s="2"/>
      <c r="UUU1321" s="2"/>
      <c r="UUV1321" s="2"/>
      <c r="UUW1321" s="2"/>
      <c r="UUX1321" s="2"/>
      <c r="UUY1321" s="2"/>
      <c r="UUZ1321" s="2"/>
      <c r="UVA1321" s="2"/>
      <c r="UVB1321" s="2"/>
      <c r="UVC1321" s="2"/>
      <c r="UVD1321" s="2"/>
      <c r="UVE1321" s="2"/>
      <c r="UVF1321" s="2"/>
      <c r="UVG1321" s="2"/>
      <c r="UVH1321" s="2"/>
      <c r="UVI1321" s="2"/>
      <c r="UVJ1321" s="2"/>
      <c r="UVK1321" s="2"/>
      <c r="UVL1321" s="2"/>
      <c r="UVM1321" s="2"/>
      <c r="UVN1321" s="2"/>
      <c r="UVO1321" s="2"/>
      <c r="UVP1321" s="2"/>
      <c r="UVQ1321" s="2"/>
      <c r="UVR1321" s="2"/>
      <c r="UVS1321" s="2"/>
      <c r="UVT1321" s="2"/>
      <c r="UVU1321" s="2"/>
      <c r="UVV1321" s="2"/>
      <c r="UVW1321" s="2"/>
      <c r="UVX1321" s="2"/>
      <c r="UVY1321" s="2"/>
      <c r="UVZ1321" s="2"/>
      <c r="UWA1321" s="2"/>
      <c r="UWB1321" s="2"/>
      <c r="UWC1321" s="2"/>
      <c r="UWD1321" s="2"/>
      <c r="UWE1321" s="2"/>
      <c r="UWF1321" s="2"/>
      <c r="UWG1321" s="2"/>
      <c r="UWH1321" s="2"/>
      <c r="UWI1321" s="2"/>
      <c r="UWJ1321" s="2"/>
      <c r="UWK1321" s="2"/>
      <c r="UWL1321" s="2"/>
      <c r="UWM1321" s="2"/>
      <c r="UWN1321" s="2"/>
      <c r="UWO1321" s="2"/>
      <c r="UWP1321" s="2"/>
      <c r="UWQ1321" s="2"/>
      <c r="UWR1321" s="2"/>
      <c r="UWS1321" s="2"/>
      <c r="UWT1321" s="2"/>
      <c r="UWU1321" s="2"/>
      <c r="UWV1321" s="2"/>
      <c r="UWW1321" s="2"/>
      <c r="UWX1321" s="2"/>
      <c r="UWY1321" s="2"/>
      <c r="UWZ1321" s="2"/>
      <c r="UXA1321" s="2"/>
      <c r="UXB1321" s="2"/>
      <c r="UXC1321" s="2"/>
      <c r="UXD1321" s="2"/>
      <c r="UXE1321" s="2"/>
      <c r="UXF1321" s="2"/>
      <c r="UXG1321" s="2"/>
      <c r="UXH1321" s="2"/>
      <c r="UXI1321" s="2"/>
      <c r="UXJ1321" s="2"/>
      <c r="UXK1321" s="2"/>
      <c r="UXL1321" s="2"/>
      <c r="UXM1321" s="2"/>
      <c r="UXN1321" s="2"/>
      <c r="UXO1321" s="2"/>
      <c r="UXP1321" s="2"/>
      <c r="UXQ1321" s="2"/>
      <c r="UXR1321" s="2"/>
      <c r="UXS1321" s="2"/>
      <c r="UXT1321" s="2"/>
      <c r="UXU1321" s="2"/>
      <c r="UXV1321" s="2"/>
      <c r="UXW1321" s="2"/>
      <c r="UXX1321" s="2"/>
      <c r="UXY1321" s="2"/>
      <c r="UXZ1321" s="2"/>
      <c r="UYA1321" s="2"/>
      <c r="UYB1321" s="2"/>
      <c r="UYC1321" s="2"/>
      <c r="UYD1321" s="2"/>
      <c r="UYE1321" s="2"/>
      <c r="UYF1321" s="2"/>
      <c r="UYG1321" s="2"/>
      <c r="UYH1321" s="2"/>
      <c r="UYI1321" s="2"/>
      <c r="UYJ1321" s="2"/>
      <c r="UYK1321" s="2"/>
      <c r="UYL1321" s="2"/>
      <c r="UYM1321" s="2"/>
      <c r="UYN1321" s="2"/>
      <c r="UYO1321" s="2"/>
      <c r="UYP1321" s="2"/>
      <c r="UYQ1321" s="2"/>
      <c r="UYR1321" s="2"/>
      <c r="UYS1321" s="2"/>
      <c r="UYT1321" s="2"/>
      <c r="UYU1321" s="2"/>
      <c r="UYV1321" s="2"/>
      <c r="UYW1321" s="2"/>
      <c r="UYX1321" s="2"/>
      <c r="UYY1321" s="2"/>
      <c r="UYZ1321" s="2"/>
      <c r="UZA1321" s="2"/>
      <c r="UZB1321" s="2"/>
      <c r="UZC1321" s="2"/>
      <c r="UZD1321" s="2"/>
      <c r="UZE1321" s="2"/>
      <c r="UZF1321" s="2"/>
      <c r="UZG1321" s="2"/>
      <c r="UZH1321" s="2"/>
      <c r="UZI1321" s="2"/>
      <c r="UZJ1321" s="2"/>
      <c r="UZK1321" s="2"/>
      <c r="UZL1321" s="2"/>
      <c r="UZM1321" s="2"/>
      <c r="UZN1321" s="2"/>
      <c r="UZO1321" s="2"/>
      <c r="UZP1321" s="2"/>
      <c r="UZQ1321" s="2"/>
      <c r="UZR1321" s="2"/>
      <c r="UZS1321" s="2"/>
      <c r="UZT1321" s="2"/>
      <c r="UZU1321" s="2"/>
      <c r="UZV1321" s="2"/>
      <c r="UZW1321" s="2"/>
      <c r="UZX1321" s="2"/>
      <c r="UZY1321" s="2"/>
      <c r="UZZ1321" s="2"/>
      <c r="VAA1321" s="2"/>
      <c r="VAB1321" s="2"/>
      <c r="VAC1321" s="2"/>
      <c r="VAD1321" s="2"/>
      <c r="VAE1321" s="2"/>
      <c r="VAF1321" s="2"/>
      <c r="VAG1321" s="2"/>
      <c r="VAH1321" s="2"/>
      <c r="VAI1321" s="2"/>
      <c r="VAJ1321" s="2"/>
      <c r="VAK1321" s="2"/>
      <c r="VAL1321" s="2"/>
      <c r="VAM1321" s="2"/>
      <c r="VAN1321" s="2"/>
      <c r="VAO1321" s="2"/>
      <c r="VAP1321" s="2"/>
      <c r="VAQ1321" s="2"/>
      <c r="VAR1321" s="2"/>
      <c r="VAS1321" s="2"/>
      <c r="VAT1321" s="2"/>
      <c r="VAU1321" s="2"/>
      <c r="VAV1321" s="2"/>
      <c r="VAW1321" s="2"/>
      <c r="VAX1321" s="2"/>
      <c r="VAY1321" s="2"/>
      <c r="VAZ1321" s="2"/>
      <c r="VBA1321" s="2"/>
      <c r="VBB1321" s="2"/>
      <c r="VBC1321" s="2"/>
      <c r="VBD1321" s="2"/>
      <c r="VBE1321" s="2"/>
      <c r="VBF1321" s="2"/>
      <c r="VBG1321" s="2"/>
      <c r="VBH1321" s="2"/>
      <c r="VBI1321" s="2"/>
      <c r="VBJ1321" s="2"/>
      <c r="VBK1321" s="2"/>
      <c r="VBL1321" s="2"/>
      <c r="VBM1321" s="2"/>
      <c r="VBN1321" s="2"/>
      <c r="VBO1321" s="2"/>
      <c r="VBP1321" s="2"/>
      <c r="VBQ1321" s="2"/>
      <c r="VBR1321" s="2"/>
      <c r="VBS1321" s="2"/>
      <c r="VBT1321" s="2"/>
      <c r="VBU1321" s="2"/>
      <c r="VBV1321" s="2"/>
      <c r="VBW1321" s="2"/>
      <c r="VBX1321" s="2"/>
      <c r="VBY1321" s="2"/>
      <c r="VBZ1321" s="2"/>
      <c r="VCA1321" s="2"/>
      <c r="VCB1321" s="2"/>
      <c r="VCC1321" s="2"/>
      <c r="VCD1321" s="2"/>
      <c r="VCE1321" s="2"/>
      <c r="VCF1321" s="2"/>
      <c r="VCG1321" s="2"/>
      <c r="VCH1321" s="2"/>
      <c r="VCI1321" s="2"/>
      <c r="VCJ1321" s="2"/>
      <c r="VCK1321" s="2"/>
      <c r="VCL1321" s="2"/>
      <c r="VCM1321" s="2"/>
      <c r="VCN1321" s="2"/>
      <c r="VCO1321" s="2"/>
      <c r="VCP1321" s="2"/>
      <c r="VCQ1321" s="2"/>
      <c r="VCR1321" s="2"/>
      <c r="VCS1321" s="2"/>
      <c r="VCT1321" s="2"/>
      <c r="VCU1321" s="2"/>
      <c r="VCV1321" s="2"/>
      <c r="VCW1321" s="2"/>
      <c r="VCX1321" s="2"/>
      <c r="VCY1321" s="2"/>
      <c r="VCZ1321" s="2"/>
      <c r="VDA1321" s="2"/>
      <c r="VDB1321" s="2"/>
      <c r="VDC1321" s="2"/>
      <c r="VDD1321" s="2"/>
      <c r="VDE1321" s="2"/>
      <c r="VDF1321" s="2"/>
      <c r="VDG1321" s="2"/>
      <c r="VDH1321" s="2"/>
      <c r="VDI1321" s="2"/>
      <c r="VDJ1321" s="2"/>
      <c r="VDK1321" s="2"/>
      <c r="VDL1321" s="2"/>
      <c r="VDM1321" s="2"/>
      <c r="VDN1321" s="2"/>
      <c r="VDO1321" s="2"/>
      <c r="VDP1321" s="2"/>
      <c r="VDQ1321" s="2"/>
      <c r="VDR1321" s="2"/>
      <c r="VDS1321" s="2"/>
      <c r="VDT1321" s="2"/>
      <c r="VDU1321" s="2"/>
      <c r="VDV1321" s="2"/>
      <c r="VDW1321" s="2"/>
      <c r="VDX1321" s="2"/>
      <c r="VDY1321" s="2"/>
      <c r="VDZ1321" s="2"/>
      <c r="VEA1321" s="2"/>
      <c r="VEB1321" s="2"/>
      <c r="VEC1321" s="2"/>
      <c r="VED1321" s="2"/>
      <c r="VEE1321" s="2"/>
      <c r="VEF1321" s="2"/>
      <c r="VEG1321" s="2"/>
      <c r="VEH1321" s="2"/>
      <c r="VEI1321" s="2"/>
      <c r="VEJ1321" s="2"/>
      <c r="VEK1321" s="2"/>
      <c r="VEL1321" s="2"/>
      <c r="VEM1321" s="2"/>
      <c r="VEN1321" s="2"/>
      <c r="VEO1321" s="2"/>
      <c r="VEP1321" s="2"/>
      <c r="VEQ1321" s="2"/>
      <c r="VER1321" s="2"/>
      <c r="VES1321" s="2"/>
      <c r="VET1321" s="2"/>
      <c r="VEU1321" s="2"/>
      <c r="VEV1321" s="2"/>
      <c r="VEW1321" s="2"/>
      <c r="VEX1321" s="2"/>
      <c r="VEY1321" s="2"/>
      <c r="VEZ1321" s="2"/>
      <c r="VFA1321" s="2"/>
      <c r="VFB1321" s="2"/>
      <c r="VFC1321" s="2"/>
      <c r="VFD1321" s="2"/>
      <c r="VFE1321" s="2"/>
      <c r="VFF1321" s="2"/>
      <c r="VFG1321" s="2"/>
      <c r="VFH1321" s="2"/>
      <c r="VFI1321" s="2"/>
      <c r="VFJ1321" s="2"/>
      <c r="VFK1321" s="2"/>
      <c r="VFL1321" s="2"/>
      <c r="VFM1321" s="2"/>
      <c r="VFN1321" s="2"/>
      <c r="VFO1321" s="2"/>
      <c r="VFP1321" s="2"/>
      <c r="VFQ1321" s="2"/>
      <c r="VFR1321" s="2"/>
      <c r="VFS1321" s="2"/>
      <c r="VFT1321" s="2"/>
      <c r="VFU1321" s="2"/>
      <c r="VFV1321" s="2"/>
      <c r="VFW1321" s="2"/>
      <c r="VFX1321" s="2"/>
      <c r="VFY1321" s="2"/>
      <c r="VFZ1321" s="2"/>
      <c r="VGA1321" s="2"/>
      <c r="VGB1321" s="2"/>
      <c r="VGC1321" s="2"/>
      <c r="VGD1321" s="2"/>
      <c r="VGE1321" s="2"/>
      <c r="VGF1321" s="2"/>
      <c r="VGG1321" s="2"/>
      <c r="VGH1321" s="2"/>
      <c r="VGI1321" s="2"/>
      <c r="VGJ1321" s="2"/>
      <c r="VGK1321" s="2"/>
      <c r="VGL1321" s="2"/>
      <c r="VGM1321" s="2"/>
      <c r="VGN1321" s="2"/>
      <c r="VGO1321" s="2"/>
      <c r="VGP1321" s="2"/>
      <c r="VGQ1321" s="2"/>
      <c r="VGR1321" s="2"/>
      <c r="VGS1321" s="2"/>
      <c r="VGT1321" s="2"/>
      <c r="VGU1321" s="2"/>
      <c r="VGV1321" s="2"/>
      <c r="VGW1321" s="2"/>
      <c r="VGX1321" s="2"/>
      <c r="VGY1321" s="2"/>
      <c r="VGZ1321" s="2"/>
      <c r="VHA1321" s="2"/>
      <c r="VHB1321" s="2"/>
      <c r="VHC1321" s="2"/>
      <c r="VHD1321" s="2"/>
      <c r="VHE1321" s="2"/>
      <c r="VHF1321" s="2"/>
      <c r="VHG1321" s="2"/>
      <c r="VHH1321" s="2"/>
      <c r="VHI1321" s="2"/>
      <c r="VHJ1321" s="2"/>
      <c r="VHK1321" s="2"/>
      <c r="VHL1321" s="2"/>
      <c r="VHM1321" s="2"/>
      <c r="VHN1321" s="2"/>
      <c r="VHO1321" s="2"/>
      <c r="VHP1321" s="2"/>
      <c r="VHQ1321" s="2"/>
      <c r="VHR1321" s="2"/>
      <c r="VHS1321" s="2"/>
      <c r="VHT1321" s="2"/>
      <c r="VHU1321" s="2"/>
      <c r="VHV1321" s="2"/>
      <c r="VHW1321" s="2"/>
      <c r="VHX1321" s="2"/>
      <c r="VHY1321" s="2"/>
      <c r="VHZ1321" s="2"/>
      <c r="VIA1321" s="2"/>
      <c r="VIB1321" s="2"/>
      <c r="VIC1321" s="2"/>
      <c r="VID1321" s="2"/>
      <c r="VIE1321" s="2"/>
      <c r="VIF1321" s="2"/>
      <c r="VIG1321" s="2"/>
      <c r="VIH1321" s="2"/>
      <c r="VII1321" s="2"/>
      <c r="VIJ1321" s="2"/>
      <c r="VIK1321" s="2"/>
      <c r="VIL1321" s="2"/>
      <c r="VIM1321" s="2"/>
      <c r="VIN1321" s="2"/>
      <c r="VIO1321" s="2"/>
      <c r="VIP1321" s="2"/>
      <c r="VIQ1321" s="2"/>
      <c r="VIR1321" s="2"/>
      <c r="VIS1321" s="2"/>
      <c r="VIT1321" s="2"/>
      <c r="VIU1321" s="2"/>
      <c r="VIV1321" s="2"/>
      <c r="VIW1321" s="2"/>
      <c r="VIX1321" s="2"/>
      <c r="VIY1321" s="2"/>
      <c r="VIZ1321" s="2"/>
      <c r="VJA1321" s="2"/>
      <c r="VJB1321" s="2"/>
      <c r="VJC1321" s="2"/>
      <c r="VJD1321" s="2"/>
      <c r="VJE1321" s="2"/>
      <c r="VJF1321" s="2"/>
      <c r="VJG1321" s="2"/>
      <c r="VJH1321" s="2"/>
      <c r="VJI1321" s="2"/>
      <c r="VJJ1321" s="2"/>
      <c r="VJK1321" s="2"/>
      <c r="VJL1321" s="2"/>
      <c r="VJM1321" s="2"/>
      <c r="VJN1321" s="2"/>
      <c r="VJO1321" s="2"/>
      <c r="VJP1321" s="2"/>
      <c r="VJQ1321" s="2"/>
      <c r="VJR1321" s="2"/>
      <c r="VJS1321" s="2"/>
      <c r="VJT1321" s="2"/>
      <c r="VJU1321" s="2"/>
      <c r="VJV1321" s="2"/>
      <c r="VJW1321" s="2"/>
      <c r="VJX1321" s="2"/>
      <c r="VJY1321" s="2"/>
      <c r="VJZ1321" s="2"/>
      <c r="VKA1321" s="2"/>
      <c r="VKB1321" s="2"/>
      <c r="VKC1321" s="2"/>
      <c r="VKD1321" s="2"/>
      <c r="VKE1321" s="2"/>
      <c r="VKF1321" s="2"/>
      <c r="VKG1321" s="2"/>
      <c r="VKH1321" s="2"/>
      <c r="VKI1321" s="2"/>
      <c r="VKJ1321" s="2"/>
      <c r="VKK1321" s="2"/>
      <c r="VKL1321" s="2"/>
      <c r="VKM1321" s="2"/>
      <c r="VKN1321" s="2"/>
      <c r="VKO1321" s="2"/>
      <c r="VKP1321" s="2"/>
      <c r="VKQ1321" s="2"/>
      <c r="VKR1321" s="2"/>
      <c r="VKS1321" s="2"/>
      <c r="VKT1321" s="2"/>
      <c r="VKU1321" s="2"/>
      <c r="VKV1321" s="2"/>
      <c r="VKW1321" s="2"/>
      <c r="VKX1321" s="2"/>
      <c r="VKY1321" s="2"/>
      <c r="VKZ1321" s="2"/>
      <c r="VLA1321" s="2"/>
      <c r="VLB1321" s="2"/>
      <c r="VLC1321" s="2"/>
      <c r="VLD1321" s="2"/>
      <c r="VLE1321" s="2"/>
      <c r="VLF1321" s="2"/>
      <c r="VLG1321" s="2"/>
      <c r="VLH1321" s="2"/>
      <c r="VLI1321" s="2"/>
      <c r="VLJ1321" s="2"/>
      <c r="VLK1321" s="2"/>
      <c r="VLL1321" s="2"/>
      <c r="VLM1321" s="2"/>
      <c r="VLN1321" s="2"/>
      <c r="VLO1321" s="2"/>
      <c r="VLP1321" s="2"/>
      <c r="VLQ1321" s="2"/>
      <c r="VLR1321" s="2"/>
      <c r="VLS1321" s="2"/>
      <c r="VLT1321" s="2"/>
      <c r="VLU1321" s="2"/>
      <c r="VLV1321" s="2"/>
      <c r="VLW1321" s="2"/>
      <c r="VLX1321" s="2"/>
      <c r="VLY1321" s="2"/>
      <c r="VLZ1321" s="2"/>
      <c r="VMA1321" s="2"/>
      <c r="VMB1321" s="2"/>
      <c r="VMC1321" s="2"/>
      <c r="VMD1321" s="2"/>
      <c r="VME1321" s="2"/>
      <c r="VMF1321" s="2"/>
      <c r="VMG1321" s="2"/>
      <c r="VMH1321" s="2"/>
      <c r="VMI1321" s="2"/>
      <c r="VMJ1321" s="2"/>
      <c r="VMK1321" s="2"/>
      <c r="VML1321" s="2"/>
      <c r="VMM1321" s="2"/>
      <c r="VMN1321" s="2"/>
      <c r="VMO1321" s="2"/>
      <c r="VMP1321" s="2"/>
      <c r="VMQ1321" s="2"/>
      <c r="VMR1321" s="2"/>
      <c r="VMS1321" s="2"/>
      <c r="VMT1321" s="2"/>
      <c r="VMU1321" s="2"/>
      <c r="VMV1321" s="2"/>
      <c r="VMW1321" s="2"/>
      <c r="VMX1321" s="2"/>
      <c r="VMY1321" s="2"/>
      <c r="VMZ1321" s="2"/>
      <c r="VNA1321" s="2"/>
      <c r="VNB1321" s="2"/>
      <c r="VNC1321" s="2"/>
      <c r="VND1321" s="2"/>
      <c r="VNE1321" s="2"/>
      <c r="VNF1321" s="2"/>
      <c r="VNG1321" s="2"/>
      <c r="VNH1321" s="2"/>
      <c r="VNI1321" s="2"/>
      <c r="VNJ1321" s="2"/>
      <c r="VNK1321" s="2"/>
      <c r="VNL1321" s="2"/>
      <c r="VNM1321" s="2"/>
      <c r="VNN1321" s="2"/>
      <c r="VNO1321" s="2"/>
      <c r="VNP1321" s="2"/>
      <c r="VNQ1321" s="2"/>
      <c r="VNR1321" s="2"/>
      <c r="VNS1321" s="2"/>
      <c r="VNT1321" s="2"/>
      <c r="VNU1321" s="2"/>
      <c r="VNV1321" s="2"/>
      <c r="VNW1321" s="2"/>
      <c r="VNX1321" s="2"/>
      <c r="VNY1321" s="2"/>
      <c r="VNZ1321" s="2"/>
      <c r="VOA1321" s="2"/>
      <c r="VOB1321" s="2"/>
      <c r="VOC1321" s="2"/>
      <c r="VOD1321" s="2"/>
      <c r="VOE1321" s="2"/>
      <c r="VOF1321" s="2"/>
      <c r="VOG1321" s="2"/>
      <c r="VOH1321" s="2"/>
      <c r="VOI1321" s="2"/>
      <c r="VOJ1321" s="2"/>
      <c r="VOK1321" s="2"/>
      <c r="VOL1321" s="2"/>
      <c r="VOM1321" s="2"/>
      <c r="VON1321" s="2"/>
      <c r="VOO1321" s="2"/>
      <c r="VOP1321" s="2"/>
      <c r="VOQ1321" s="2"/>
      <c r="VOR1321" s="2"/>
      <c r="VOS1321" s="2"/>
      <c r="VOT1321" s="2"/>
      <c r="VOU1321" s="2"/>
      <c r="VOV1321" s="2"/>
      <c r="VOW1321" s="2"/>
      <c r="VOX1321" s="2"/>
      <c r="VOY1321" s="2"/>
      <c r="VOZ1321" s="2"/>
      <c r="VPA1321" s="2"/>
      <c r="VPB1321" s="2"/>
      <c r="VPC1321" s="2"/>
      <c r="VPD1321" s="2"/>
      <c r="VPE1321" s="2"/>
      <c r="VPF1321" s="2"/>
      <c r="VPG1321" s="2"/>
      <c r="VPH1321" s="2"/>
      <c r="VPI1321" s="2"/>
      <c r="VPJ1321" s="2"/>
      <c r="VPK1321" s="2"/>
      <c r="VPL1321" s="2"/>
      <c r="VPM1321" s="2"/>
      <c r="VPN1321" s="2"/>
      <c r="VPO1321" s="2"/>
      <c r="VPP1321" s="2"/>
      <c r="VPQ1321" s="2"/>
      <c r="VPR1321" s="2"/>
      <c r="VPS1321" s="2"/>
      <c r="VPT1321" s="2"/>
      <c r="VPU1321" s="2"/>
      <c r="VPV1321" s="2"/>
      <c r="VPW1321" s="2"/>
      <c r="VPX1321" s="2"/>
      <c r="VPY1321" s="2"/>
      <c r="VPZ1321" s="2"/>
      <c r="VQA1321" s="2"/>
      <c r="VQB1321" s="2"/>
      <c r="VQC1321" s="2"/>
      <c r="VQD1321" s="2"/>
      <c r="VQE1321" s="2"/>
      <c r="VQF1321" s="2"/>
      <c r="VQG1321" s="2"/>
      <c r="VQH1321" s="2"/>
      <c r="VQI1321" s="2"/>
      <c r="VQJ1321" s="2"/>
      <c r="VQK1321" s="2"/>
      <c r="VQL1321" s="2"/>
      <c r="VQM1321" s="2"/>
      <c r="VQN1321" s="2"/>
      <c r="VQO1321" s="2"/>
      <c r="VQP1321" s="2"/>
      <c r="VQQ1321" s="2"/>
      <c r="VQR1321" s="2"/>
      <c r="VQS1321" s="2"/>
      <c r="VQT1321" s="2"/>
      <c r="VQU1321" s="2"/>
      <c r="VQV1321" s="2"/>
      <c r="VQW1321" s="2"/>
      <c r="VQX1321" s="2"/>
      <c r="VQY1321" s="2"/>
      <c r="VQZ1321" s="2"/>
      <c r="VRA1321" s="2"/>
      <c r="VRB1321" s="2"/>
      <c r="VRC1321" s="2"/>
      <c r="VRD1321" s="2"/>
      <c r="VRE1321" s="2"/>
      <c r="VRF1321" s="2"/>
      <c r="VRG1321" s="2"/>
      <c r="VRH1321" s="2"/>
      <c r="VRI1321" s="2"/>
      <c r="VRJ1321" s="2"/>
      <c r="VRK1321" s="2"/>
      <c r="VRL1321" s="2"/>
      <c r="VRM1321" s="2"/>
      <c r="VRN1321" s="2"/>
      <c r="VRO1321" s="2"/>
      <c r="VRP1321" s="2"/>
      <c r="VRQ1321" s="2"/>
      <c r="VRR1321" s="2"/>
      <c r="VRS1321" s="2"/>
      <c r="VRT1321" s="2"/>
      <c r="VRU1321" s="2"/>
      <c r="VRV1321" s="2"/>
      <c r="VRW1321" s="2"/>
      <c r="VRX1321" s="2"/>
      <c r="VRY1321" s="2"/>
      <c r="VRZ1321" s="2"/>
      <c r="VSA1321" s="2"/>
      <c r="VSB1321" s="2"/>
      <c r="VSC1321" s="2"/>
      <c r="VSD1321" s="2"/>
      <c r="VSE1321" s="2"/>
      <c r="VSF1321" s="2"/>
      <c r="VSG1321" s="2"/>
      <c r="VSH1321" s="2"/>
      <c r="VSI1321" s="2"/>
      <c r="VSJ1321" s="2"/>
      <c r="VSK1321" s="2"/>
      <c r="VSL1321" s="2"/>
      <c r="VSM1321" s="2"/>
      <c r="VSN1321" s="2"/>
      <c r="VSO1321" s="2"/>
      <c r="VSP1321" s="2"/>
      <c r="VSQ1321" s="2"/>
      <c r="VSR1321" s="2"/>
      <c r="VSS1321" s="2"/>
      <c r="VST1321" s="2"/>
      <c r="VSU1321" s="2"/>
      <c r="VSV1321" s="2"/>
      <c r="VSW1321" s="2"/>
      <c r="VSX1321" s="2"/>
      <c r="VSY1321" s="2"/>
      <c r="VSZ1321" s="2"/>
      <c r="VTA1321" s="2"/>
      <c r="VTB1321" s="2"/>
      <c r="VTC1321" s="2"/>
      <c r="VTD1321" s="2"/>
      <c r="VTE1321" s="2"/>
      <c r="VTF1321" s="2"/>
      <c r="VTG1321" s="2"/>
      <c r="VTH1321" s="2"/>
      <c r="VTI1321" s="2"/>
      <c r="VTJ1321" s="2"/>
      <c r="VTK1321" s="2"/>
      <c r="VTL1321" s="2"/>
      <c r="VTM1321" s="2"/>
      <c r="VTN1321" s="2"/>
      <c r="VTO1321" s="2"/>
      <c r="VTP1321" s="2"/>
      <c r="VTQ1321" s="2"/>
      <c r="VTR1321" s="2"/>
      <c r="VTS1321" s="2"/>
      <c r="VTT1321" s="2"/>
      <c r="VTU1321" s="2"/>
      <c r="VTV1321" s="2"/>
      <c r="VTW1321" s="2"/>
      <c r="VTX1321" s="2"/>
      <c r="VTY1321" s="2"/>
      <c r="VTZ1321" s="2"/>
      <c r="VUA1321" s="2"/>
      <c r="VUB1321" s="2"/>
      <c r="VUC1321" s="2"/>
      <c r="VUD1321" s="2"/>
      <c r="VUE1321" s="2"/>
      <c r="VUF1321" s="2"/>
      <c r="VUG1321" s="2"/>
      <c r="VUH1321" s="2"/>
      <c r="VUI1321" s="2"/>
      <c r="VUJ1321" s="2"/>
      <c r="VUK1321" s="2"/>
      <c r="VUL1321" s="2"/>
      <c r="VUM1321" s="2"/>
      <c r="VUN1321" s="2"/>
      <c r="VUO1321" s="2"/>
      <c r="VUP1321" s="2"/>
      <c r="VUQ1321" s="2"/>
      <c r="VUR1321" s="2"/>
      <c r="VUS1321" s="2"/>
      <c r="VUT1321" s="2"/>
      <c r="VUU1321" s="2"/>
      <c r="VUV1321" s="2"/>
      <c r="VUW1321" s="2"/>
      <c r="VUX1321" s="2"/>
      <c r="VUY1321" s="2"/>
      <c r="VUZ1321" s="2"/>
      <c r="VVA1321" s="2"/>
      <c r="VVB1321" s="2"/>
      <c r="VVC1321" s="2"/>
      <c r="VVD1321" s="2"/>
      <c r="VVE1321" s="2"/>
      <c r="VVF1321" s="2"/>
      <c r="VVG1321" s="2"/>
      <c r="VVH1321" s="2"/>
      <c r="VVI1321" s="2"/>
      <c r="VVJ1321" s="2"/>
      <c r="VVK1321" s="2"/>
      <c r="VVL1321" s="2"/>
      <c r="VVM1321" s="2"/>
      <c r="VVN1321" s="2"/>
      <c r="VVO1321" s="2"/>
      <c r="VVP1321" s="2"/>
      <c r="VVQ1321" s="2"/>
      <c r="VVR1321" s="2"/>
      <c r="VVS1321" s="2"/>
      <c r="VVT1321" s="2"/>
      <c r="VVU1321" s="2"/>
      <c r="VVV1321" s="2"/>
      <c r="VVW1321" s="2"/>
      <c r="VVX1321" s="2"/>
      <c r="VVY1321" s="2"/>
      <c r="VVZ1321" s="2"/>
      <c r="VWA1321" s="2"/>
      <c r="VWB1321" s="2"/>
      <c r="VWC1321" s="2"/>
      <c r="VWD1321" s="2"/>
      <c r="VWE1321" s="2"/>
      <c r="VWF1321" s="2"/>
      <c r="VWG1321" s="2"/>
      <c r="VWH1321" s="2"/>
      <c r="VWI1321" s="2"/>
      <c r="VWJ1321" s="2"/>
      <c r="VWK1321" s="2"/>
      <c r="VWL1321" s="2"/>
      <c r="VWM1321" s="2"/>
      <c r="VWN1321" s="2"/>
      <c r="VWO1321" s="2"/>
      <c r="VWP1321" s="2"/>
      <c r="VWQ1321" s="2"/>
      <c r="VWR1321" s="2"/>
      <c r="VWS1321" s="2"/>
      <c r="VWT1321" s="2"/>
      <c r="VWU1321" s="2"/>
      <c r="VWV1321" s="2"/>
      <c r="VWW1321" s="2"/>
      <c r="VWX1321" s="2"/>
      <c r="VWY1321" s="2"/>
      <c r="VWZ1321" s="2"/>
      <c r="VXA1321" s="2"/>
      <c r="VXB1321" s="2"/>
      <c r="VXC1321" s="2"/>
      <c r="VXD1321" s="2"/>
      <c r="VXE1321" s="2"/>
      <c r="VXF1321" s="2"/>
      <c r="VXG1321" s="2"/>
      <c r="VXH1321" s="2"/>
      <c r="VXI1321" s="2"/>
      <c r="VXJ1321" s="2"/>
      <c r="VXK1321" s="2"/>
      <c r="VXL1321" s="2"/>
      <c r="VXM1321" s="2"/>
      <c r="VXN1321" s="2"/>
      <c r="VXO1321" s="2"/>
      <c r="VXP1321" s="2"/>
      <c r="VXQ1321" s="2"/>
      <c r="VXR1321" s="2"/>
      <c r="VXS1321" s="2"/>
      <c r="VXT1321" s="2"/>
      <c r="VXU1321" s="2"/>
      <c r="VXV1321" s="2"/>
      <c r="VXW1321" s="2"/>
      <c r="VXX1321" s="2"/>
      <c r="VXY1321" s="2"/>
      <c r="VXZ1321" s="2"/>
      <c r="VYA1321" s="2"/>
      <c r="VYB1321" s="2"/>
      <c r="VYC1321" s="2"/>
      <c r="VYD1321" s="2"/>
      <c r="VYE1321" s="2"/>
      <c r="VYF1321" s="2"/>
      <c r="VYG1321" s="2"/>
      <c r="VYH1321" s="2"/>
      <c r="VYI1321" s="2"/>
      <c r="VYJ1321" s="2"/>
      <c r="VYK1321" s="2"/>
      <c r="VYL1321" s="2"/>
      <c r="VYM1321" s="2"/>
      <c r="VYN1321" s="2"/>
      <c r="VYO1321" s="2"/>
      <c r="VYP1321" s="2"/>
      <c r="VYQ1321" s="2"/>
      <c r="VYR1321" s="2"/>
      <c r="VYS1321" s="2"/>
      <c r="VYT1321" s="2"/>
      <c r="VYU1321" s="2"/>
      <c r="VYV1321" s="2"/>
      <c r="VYW1321" s="2"/>
      <c r="VYX1321" s="2"/>
      <c r="VYY1321" s="2"/>
      <c r="VYZ1321" s="2"/>
      <c r="VZA1321" s="2"/>
      <c r="VZB1321" s="2"/>
      <c r="VZC1321" s="2"/>
      <c r="VZD1321" s="2"/>
      <c r="VZE1321" s="2"/>
      <c r="VZF1321" s="2"/>
      <c r="VZG1321" s="2"/>
      <c r="VZH1321" s="2"/>
      <c r="VZI1321" s="2"/>
      <c r="VZJ1321" s="2"/>
      <c r="VZK1321" s="2"/>
      <c r="VZL1321" s="2"/>
      <c r="VZM1321" s="2"/>
      <c r="VZN1321" s="2"/>
      <c r="VZO1321" s="2"/>
      <c r="VZP1321" s="2"/>
      <c r="VZQ1321" s="2"/>
      <c r="VZR1321" s="2"/>
      <c r="VZS1321" s="2"/>
      <c r="VZT1321" s="2"/>
      <c r="VZU1321" s="2"/>
      <c r="VZV1321" s="2"/>
      <c r="VZW1321" s="2"/>
      <c r="VZX1321" s="2"/>
      <c r="VZY1321" s="2"/>
      <c r="VZZ1321" s="2"/>
      <c r="WAA1321" s="2"/>
      <c r="WAB1321" s="2"/>
      <c r="WAC1321" s="2"/>
      <c r="WAD1321" s="2"/>
      <c r="WAE1321" s="2"/>
      <c r="WAF1321" s="2"/>
      <c r="WAG1321" s="2"/>
      <c r="WAH1321" s="2"/>
      <c r="WAI1321" s="2"/>
      <c r="WAJ1321" s="2"/>
      <c r="WAK1321" s="2"/>
      <c r="WAL1321" s="2"/>
      <c r="WAM1321" s="2"/>
      <c r="WAN1321" s="2"/>
      <c r="WAO1321" s="2"/>
      <c r="WAP1321" s="2"/>
      <c r="WAQ1321" s="2"/>
      <c r="WAR1321" s="2"/>
      <c r="WAS1321" s="2"/>
      <c r="WAT1321" s="2"/>
      <c r="WAU1321" s="2"/>
      <c r="WAV1321" s="2"/>
      <c r="WAW1321" s="2"/>
      <c r="WAX1321" s="2"/>
      <c r="WAY1321" s="2"/>
      <c r="WAZ1321" s="2"/>
      <c r="WBA1321" s="2"/>
      <c r="WBB1321" s="2"/>
      <c r="WBC1321" s="2"/>
      <c r="WBD1321" s="2"/>
      <c r="WBE1321" s="2"/>
      <c r="WBF1321" s="2"/>
      <c r="WBG1321" s="2"/>
      <c r="WBH1321" s="2"/>
      <c r="WBI1321" s="2"/>
      <c r="WBJ1321" s="2"/>
      <c r="WBK1321" s="2"/>
      <c r="WBL1321" s="2"/>
      <c r="WBM1321" s="2"/>
      <c r="WBN1321" s="2"/>
      <c r="WBO1321" s="2"/>
      <c r="WBP1321" s="2"/>
      <c r="WBQ1321" s="2"/>
      <c r="WBR1321" s="2"/>
      <c r="WBS1321" s="2"/>
      <c r="WBT1321" s="2"/>
      <c r="WBU1321" s="2"/>
      <c r="WBV1321" s="2"/>
      <c r="WBW1321" s="2"/>
      <c r="WBX1321" s="2"/>
      <c r="WBY1321" s="2"/>
      <c r="WBZ1321" s="2"/>
      <c r="WCA1321" s="2"/>
      <c r="WCB1321" s="2"/>
      <c r="WCC1321" s="2"/>
      <c r="WCD1321" s="2"/>
      <c r="WCE1321" s="2"/>
      <c r="WCF1321" s="2"/>
      <c r="WCG1321" s="2"/>
      <c r="WCH1321" s="2"/>
      <c r="WCI1321" s="2"/>
      <c r="WCJ1321" s="2"/>
      <c r="WCK1321" s="2"/>
      <c r="WCL1321" s="2"/>
      <c r="WCM1321" s="2"/>
      <c r="WCN1321" s="2"/>
      <c r="WCO1321" s="2"/>
      <c r="WCP1321" s="2"/>
      <c r="WCQ1321" s="2"/>
      <c r="WCR1321" s="2"/>
      <c r="WCS1321" s="2"/>
      <c r="WCT1321" s="2"/>
      <c r="WCU1321" s="2"/>
      <c r="WCV1321" s="2"/>
      <c r="WCW1321" s="2"/>
      <c r="WCX1321" s="2"/>
      <c r="WCY1321" s="2"/>
      <c r="WCZ1321" s="2"/>
      <c r="WDA1321" s="2"/>
      <c r="WDB1321" s="2"/>
      <c r="WDC1321" s="2"/>
      <c r="WDD1321" s="2"/>
      <c r="WDE1321" s="2"/>
      <c r="WDF1321" s="2"/>
      <c r="WDG1321" s="2"/>
      <c r="WDH1321" s="2"/>
      <c r="WDI1321" s="2"/>
      <c r="WDJ1321" s="2"/>
      <c r="WDK1321" s="2"/>
      <c r="WDL1321" s="2"/>
      <c r="WDM1321" s="2"/>
      <c r="WDN1321" s="2"/>
      <c r="WDO1321" s="2"/>
      <c r="WDP1321" s="2"/>
      <c r="WDQ1321" s="2"/>
      <c r="WDR1321" s="2"/>
      <c r="WDS1321" s="2"/>
      <c r="WDT1321" s="2"/>
      <c r="WDU1321" s="2"/>
      <c r="WDV1321" s="2"/>
      <c r="WDW1321" s="2"/>
      <c r="WDX1321" s="2"/>
      <c r="WDY1321" s="2"/>
      <c r="WDZ1321" s="2"/>
      <c r="WEA1321" s="2"/>
      <c r="WEB1321" s="2"/>
      <c r="WEC1321" s="2"/>
      <c r="WED1321" s="2"/>
      <c r="WEE1321" s="2"/>
      <c r="WEF1321" s="2"/>
      <c r="WEG1321" s="2"/>
      <c r="WEH1321" s="2"/>
      <c r="WEI1321" s="2"/>
      <c r="WEJ1321" s="2"/>
      <c r="WEK1321" s="2"/>
      <c r="WEL1321" s="2"/>
      <c r="WEM1321" s="2"/>
      <c r="WEN1321" s="2"/>
      <c r="WEO1321" s="2"/>
      <c r="WEP1321" s="2"/>
      <c r="WEQ1321" s="2"/>
      <c r="WER1321" s="2"/>
      <c r="WES1321" s="2"/>
      <c r="WET1321" s="2"/>
      <c r="WEU1321" s="2"/>
      <c r="WEV1321" s="2"/>
      <c r="WEW1321" s="2"/>
      <c r="WEX1321" s="2"/>
      <c r="WEY1321" s="2"/>
      <c r="WEZ1321" s="2"/>
      <c r="WFA1321" s="2"/>
      <c r="WFB1321" s="2"/>
      <c r="WFC1321" s="2"/>
      <c r="WFD1321" s="2"/>
      <c r="WFE1321" s="2"/>
      <c r="WFF1321" s="2"/>
      <c r="WFG1321" s="2"/>
      <c r="WFH1321" s="2"/>
      <c r="WFI1321" s="2"/>
      <c r="WFJ1321" s="2"/>
      <c r="WFK1321" s="2"/>
      <c r="WFL1321" s="2"/>
      <c r="WFM1321" s="2"/>
      <c r="WFN1321" s="2"/>
      <c r="WFO1321" s="2"/>
      <c r="WFP1321" s="2"/>
      <c r="WFQ1321" s="2"/>
      <c r="WFR1321" s="2"/>
      <c r="WFS1321" s="2"/>
      <c r="WFT1321" s="2"/>
      <c r="WFU1321" s="2"/>
      <c r="WFV1321" s="2"/>
      <c r="WFW1321" s="2"/>
      <c r="WFX1321" s="2"/>
      <c r="WFY1321" s="2"/>
      <c r="WFZ1321" s="2"/>
      <c r="WGA1321" s="2"/>
      <c r="WGB1321" s="2"/>
      <c r="WGC1321" s="2"/>
      <c r="WGD1321" s="2"/>
      <c r="WGE1321" s="2"/>
      <c r="WGF1321" s="2"/>
      <c r="WGG1321" s="2"/>
      <c r="WGH1321" s="2"/>
      <c r="WGI1321" s="2"/>
      <c r="WGJ1321" s="2"/>
      <c r="WGK1321" s="2"/>
      <c r="WGL1321" s="2"/>
      <c r="WGM1321" s="2"/>
      <c r="WGN1321" s="2"/>
      <c r="WGO1321" s="2"/>
      <c r="WGP1321" s="2"/>
      <c r="WGQ1321" s="2"/>
      <c r="WGR1321" s="2"/>
      <c r="WGS1321" s="2"/>
      <c r="WGT1321" s="2"/>
      <c r="WGU1321" s="2"/>
      <c r="WGV1321" s="2"/>
      <c r="WGW1321" s="2"/>
      <c r="WGX1321" s="2"/>
      <c r="WGY1321" s="2"/>
      <c r="WGZ1321" s="2"/>
      <c r="WHA1321" s="2"/>
      <c r="WHB1321" s="2"/>
      <c r="WHC1321" s="2"/>
      <c r="WHD1321" s="2"/>
      <c r="WHE1321" s="2"/>
      <c r="WHF1321" s="2"/>
      <c r="WHG1321" s="2"/>
      <c r="WHH1321" s="2"/>
      <c r="WHI1321" s="2"/>
      <c r="WHJ1321" s="2"/>
      <c r="WHK1321" s="2"/>
      <c r="WHL1321" s="2"/>
      <c r="WHM1321" s="2"/>
      <c r="WHN1321" s="2"/>
      <c r="WHO1321" s="2"/>
      <c r="WHP1321" s="2"/>
      <c r="WHQ1321" s="2"/>
      <c r="WHR1321" s="2"/>
      <c r="WHS1321" s="2"/>
      <c r="WHT1321" s="2"/>
      <c r="WHU1321" s="2"/>
      <c r="WHV1321" s="2"/>
      <c r="WHW1321" s="2"/>
      <c r="WHX1321" s="2"/>
      <c r="WHY1321" s="2"/>
      <c r="WHZ1321" s="2"/>
      <c r="WIA1321" s="2"/>
      <c r="WIB1321" s="2"/>
      <c r="WIC1321" s="2"/>
      <c r="WID1321" s="2"/>
      <c r="WIE1321" s="2"/>
      <c r="WIF1321" s="2"/>
      <c r="WIG1321" s="2"/>
      <c r="WIH1321" s="2"/>
      <c r="WII1321" s="2"/>
      <c r="WIJ1321" s="2"/>
      <c r="WIK1321" s="2"/>
      <c r="WIL1321" s="2"/>
      <c r="WIM1321" s="2"/>
      <c r="WIN1321" s="2"/>
      <c r="WIO1321" s="2"/>
      <c r="WIP1321" s="2"/>
      <c r="WIQ1321" s="2"/>
      <c r="WIR1321" s="2"/>
      <c r="WIS1321" s="2"/>
      <c r="WIT1321" s="2"/>
      <c r="WIU1321" s="2"/>
      <c r="WIV1321" s="2"/>
      <c r="WIW1321" s="2"/>
      <c r="WIX1321" s="2"/>
      <c r="WIY1321" s="2"/>
      <c r="WIZ1321" s="2"/>
      <c r="WJA1321" s="2"/>
      <c r="WJB1321" s="2"/>
      <c r="WJC1321" s="2"/>
      <c r="WJD1321" s="2"/>
      <c r="WJE1321" s="2"/>
      <c r="WJF1321" s="2"/>
      <c r="WJG1321" s="2"/>
      <c r="WJH1321" s="2"/>
      <c r="WJI1321" s="2"/>
      <c r="WJJ1321" s="2"/>
      <c r="WJK1321" s="2"/>
      <c r="WJL1321" s="2"/>
      <c r="WJM1321" s="2"/>
      <c r="WJN1321" s="2"/>
      <c r="WJO1321" s="2"/>
      <c r="WJP1321" s="2"/>
      <c r="WJQ1321" s="2"/>
      <c r="WJR1321" s="2"/>
      <c r="WJS1321" s="2"/>
      <c r="WJT1321" s="2"/>
      <c r="WJU1321" s="2"/>
      <c r="WJV1321" s="2"/>
      <c r="WJW1321" s="2"/>
      <c r="WJX1321" s="2"/>
      <c r="WJY1321" s="2"/>
      <c r="WJZ1321" s="2"/>
      <c r="WKA1321" s="2"/>
      <c r="WKB1321" s="2"/>
      <c r="WKC1321" s="2"/>
      <c r="WKD1321" s="2"/>
      <c r="WKE1321" s="2"/>
      <c r="WKF1321" s="2"/>
      <c r="WKG1321" s="2"/>
      <c r="WKH1321" s="2"/>
      <c r="WKI1321" s="2"/>
      <c r="WKJ1321" s="2"/>
      <c r="WKK1321" s="2"/>
      <c r="WKL1321" s="2"/>
      <c r="WKM1321" s="2"/>
      <c r="WKN1321" s="2"/>
      <c r="WKO1321" s="2"/>
      <c r="WKP1321" s="2"/>
      <c r="WKQ1321" s="2"/>
      <c r="WKR1321" s="2"/>
      <c r="WKS1321" s="2"/>
      <c r="WKT1321" s="2"/>
      <c r="WKU1321" s="2"/>
      <c r="WKV1321" s="2"/>
      <c r="WKW1321" s="2"/>
      <c r="WKX1321" s="2"/>
      <c r="WKY1321" s="2"/>
      <c r="WKZ1321" s="2"/>
      <c r="WLA1321" s="2"/>
      <c r="WLB1321" s="2"/>
      <c r="WLC1321" s="2"/>
      <c r="WLD1321" s="2"/>
      <c r="WLE1321" s="2"/>
      <c r="WLF1321" s="2"/>
      <c r="WLG1321" s="2"/>
      <c r="WLH1321" s="2"/>
      <c r="WLI1321" s="2"/>
      <c r="WLJ1321" s="2"/>
      <c r="WLK1321" s="2"/>
      <c r="WLL1321" s="2"/>
      <c r="WLM1321" s="2"/>
      <c r="WLN1321" s="2"/>
      <c r="WLO1321" s="2"/>
      <c r="WLP1321" s="2"/>
      <c r="WLQ1321" s="2"/>
      <c r="WLR1321" s="2"/>
      <c r="WLS1321" s="2"/>
      <c r="WLT1321" s="2"/>
      <c r="WLU1321" s="2"/>
      <c r="WLV1321" s="2"/>
      <c r="WLW1321" s="2"/>
      <c r="WLX1321" s="2"/>
      <c r="WLY1321" s="2"/>
      <c r="WLZ1321" s="2"/>
      <c r="WMA1321" s="2"/>
      <c r="WMB1321" s="2"/>
      <c r="WMC1321" s="2"/>
      <c r="WMD1321" s="2"/>
      <c r="WME1321" s="2"/>
      <c r="WMF1321" s="2"/>
      <c r="WMG1321" s="2"/>
      <c r="WMH1321" s="2"/>
      <c r="WMI1321" s="2"/>
      <c r="WMJ1321" s="2"/>
      <c r="WMK1321" s="2"/>
      <c r="WML1321" s="2"/>
      <c r="WMM1321" s="2"/>
      <c r="WMN1321" s="2"/>
      <c r="WMO1321" s="2"/>
      <c r="WMP1321" s="2"/>
      <c r="WMQ1321" s="2"/>
      <c r="WMR1321" s="2"/>
      <c r="WMS1321" s="2"/>
      <c r="WMT1321" s="2"/>
      <c r="WMU1321" s="2"/>
      <c r="WMV1321" s="2"/>
      <c r="WMW1321" s="2"/>
      <c r="WMX1321" s="2"/>
      <c r="WMY1321" s="2"/>
      <c r="WMZ1321" s="2"/>
      <c r="WNA1321" s="2"/>
      <c r="WNB1321" s="2"/>
      <c r="WNC1321" s="2"/>
      <c r="WND1321" s="2"/>
      <c r="WNE1321" s="2"/>
      <c r="WNF1321" s="2"/>
      <c r="WNG1321" s="2"/>
      <c r="WNH1321" s="2"/>
      <c r="WNI1321" s="2"/>
      <c r="WNJ1321" s="2"/>
      <c r="WNK1321" s="2"/>
      <c r="WNL1321" s="2"/>
      <c r="WNM1321" s="2"/>
      <c r="WNN1321" s="2"/>
      <c r="WNO1321" s="2"/>
      <c r="WNP1321" s="2"/>
      <c r="WNQ1321" s="2"/>
      <c r="WNR1321" s="2"/>
      <c r="WNS1321" s="2"/>
      <c r="WNT1321" s="2"/>
      <c r="WNU1321" s="2"/>
      <c r="WNV1321" s="2"/>
      <c r="WNW1321" s="2"/>
      <c r="WNX1321" s="2"/>
      <c r="WNY1321" s="2"/>
      <c r="WNZ1321" s="2"/>
      <c r="WOA1321" s="2"/>
      <c r="WOB1321" s="2"/>
      <c r="WOC1321" s="2"/>
      <c r="WOD1321" s="2"/>
      <c r="WOE1321" s="2"/>
      <c r="WOF1321" s="2"/>
      <c r="WOG1321" s="2"/>
      <c r="WOH1321" s="2"/>
      <c r="WOI1321" s="2"/>
      <c r="WOJ1321" s="2"/>
      <c r="WOK1321" s="2"/>
      <c r="WOL1321" s="2"/>
      <c r="WOM1321" s="2"/>
      <c r="WON1321" s="2"/>
      <c r="WOO1321" s="2"/>
      <c r="WOP1321" s="2"/>
      <c r="WOQ1321" s="2"/>
      <c r="WOR1321" s="2"/>
      <c r="WOS1321" s="2"/>
      <c r="WOT1321" s="2"/>
      <c r="WOU1321" s="2"/>
      <c r="WOV1321" s="2"/>
      <c r="WOW1321" s="2"/>
      <c r="WOX1321" s="2"/>
      <c r="WOY1321" s="2"/>
      <c r="WOZ1321" s="2"/>
      <c r="WPA1321" s="2"/>
      <c r="WPB1321" s="2"/>
      <c r="WPC1321" s="2"/>
      <c r="WPD1321" s="2"/>
      <c r="WPE1321" s="2"/>
      <c r="WPF1321" s="2"/>
      <c r="WPG1321" s="2"/>
      <c r="WPH1321" s="2"/>
      <c r="WPI1321" s="2"/>
      <c r="WPJ1321" s="2"/>
      <c r="WPK1321" s="2"/>
      <c r="WPL1321" s="2"/>
      <c r="WPM1321" s="2"/>
      <c r="WPN1321" s="2"/>
      <c r="WPO1321" s="2"/>
      <c r="WPP1321" s="2"/>
      <c r="WPQ1321" s="2"/>
      <c r="WPR1321" s="2"/>
      <c r="WPS1321" s="2"/>
      <c r="WPT1321" s="2"/>
      <c r="WPU1321" s="2"/>
      <c r="WPV1321" s="2"/>
      <c r="WPW1321" s="2"/>
      <c r="WPX1321" s="2"/>
      <c r="WPY1321" s="2"/>
      <c r="WPZ1321" s="2"/>
      <c r="WQA1321" s="2"/>
      <c r="WQB1321" s="2"/>
      <c r="WQC1321" s="2"/>
      <c r="WQD1321" s="2"/>
      <c r="WQE1321" s="2"/>
      <c r="WQF1321" s="2"/>
      <c r="WQG1321" s="2"/>
      <c r="WQH1321" s="2"/>
      <c r="WQI1321" s="2"/>
      <c r="WQJ1321" s="2"/>
      <c r="WQK1321" s="2"/>
      <c r="WQL1321" s="2"/>
      <c r="WQM1321" s="2"/>
      <c r="WQN1321" s="2"/>
      <c r="WQO1321" s="2"/>
      <c r="WQP1321" s="2"/>
      <c r="WQQ1321" s="2"/>
      <c r="WQR1321" s="2"/>
      <c r="WQS1321" s="2"/>
      <c r="WQT1321" s="2"/>
      <c r="WQU1321" s="2"/>
      <c r="WQV1321" s="2"/>
      <c r="WQW1321" s="2"/>
      <c r="WQX1321" s="2"/>
      <c r="WQY1321" s="2"/>
      <c r="WQZ1321" s="2"/>
      <c r="WRA1321" s="2"/>
      <c r="WRB1321" s="2"/>
      <c r="WRC1321" s="2"/>
      <c r="WRD1321" s="2"/>
      <c r="WRE1321" s="2"/>
      <c r="WRF1321" s="2"/>
      <c r="WRG1321" s="2"/>
      <c r="WRH1321" s="2"/>
      <c r="WRI1321" s="2"/>
      <c r="WRJ1321" s="2"/>
      <c r="WRK1321" s="2"/>
      <c r="WRL1321" s="2"/>
      <c r="WRM1321" s="2"/>
      <c r="WRN1321" s="2"/>
      <c r="WRO1321" s="2"/>
      <c r="WRP1321" s="2"/>
      <c r="WRQ1321" s="2"/>
      <c r="WRR1321" s="2"/>
      <c r="WRS1321" s="2"/>
      <c r="WRT1321" s="2"/>
      <c r="WRU1321" s="2"/>
      <c r="WRV1321" s="2"/>
      <c r="WRW1321" s="2"/>
      <c r="WRX1321" s="2"/>
      <c r="WRY1321" s="2"/>
      <c r="WRZ1321" s="2"/>
      <c r="WSA1321" s="2"/>
      <c r="WSB1321" s="2"/>
      <c r="WSC1321" s="2"/>
      <c r="WSD1321" s="2"/>
      <c r="WSE1321" s="2"/>
      <c r="WSF1321" s="2"/>
      <c r="WSG1321" s="2"/>
      <c r="WSH1321" s="2"/>
      <c r="WSI1321" s="2"/>
      <c r="WSJ1321" s="2"/>
      <c r="WSK1321" s="2"/>
      <c r="WSL1321" s="2"/>
      <c r="WSM1321" s="2"/>
      <c r="WSN1321" s="2"/>
      <c r="WSO1321" s="2"/>
      <c r="WSP1321" s="2"/>
      <c r="WSQ1321" s="2"/>
      <c r="WSR1321" s="2"/>
      <c r="WSS1321" s="2"/>
      <c r="WST1321" s="2"/>
      <c r="WSU1321" s="2"/>
      <c r="WSV1321" s="2"/>
      <c r="WSW1321" s="2"/>
      <c r="WSX1321" s="2"/>
      <c r="WSY1321" s="2"/>
      <c r="WSZ1321" s="2"/>
      <c r="WTA1321" s="2"/>
      <c r="WTB1321" s="2"/>
      <c r="WTC1321" s="2"/>
      <c r="WTD1321" s="2"/>
      <c r="WTE1321" s="2"/>
      <c r="WTF1321" s="2"/>
      <c r="WTG1321" s="2"/>
      <c r="WTH1321" s="2"/>
      <c r="WTI1321" s="2"/>
      <c r="WTJ1321" s="2"/>
      <c r="WTK1321" s="2"/>
      <c r="WTL1321" s="2"/>
      <c r="WTM1321" s="2"/>
      <c r="WTN1321" s="2"/>
      <c r="WTO1321" s="2"/>
      <c r="WTP1321" s="2"/>
      <c r="WTQ1321" s="2"/>
      <c r="WTR1321" s="2"/>
      <c r="WTS1321" s="2"/>
      <c r="WTT1321" s="2"/>
      <c r="WTU1321" s="2"/>
      <c r="WTV1321" s="2"/>
      <c r="WTW1321" s="2"/>
      <c r="WTX1321" s="2"/>
      <c r="WTY1321" s="2"/>
      <c r="WTZ1321" s="2"/>
      <c r="WUA1321" s="2"/>
      <c r="WUB1321" s="2"/>
      <c r="WUC1321" s="2"/>
      <c r="WUD1321" s="2"/>
      <c r="WUE1321" s="2"/>
      <c r="WUF1321" s="2"/>
      <c r="WUG1321" s="2"/>
      <c r="WUH1321" s="2"/>
      <c r="WUI1321" s="2"/>
      <c r="WUJ1321" s="2"/>
      <c r="WUK1321" s="2"/>
      <c r="WUL1321" s="2"/>
      <c r="WUM1321" s="2"/>
      <c r="WUN1321" s="2"/>
      <c r="WUO1321" s="2"/>
      <c r="WUP1321" s="2"/>
      <c r="WUQ1321" s="2"/>
      <c r="WUR1321" s="2"/>
      <c r="WUS1321" s="2"/>
      <c r="WUT1321" s="2"/>
      <c r="WUU1321" s="2"/>
      <c r="WUV1321" s="2"/>
      <c r="WUW1321" s="2"/>
      <c r="WUX1321" s="2"/>
      <c r="WUY1321" s="2"/>
      <c r="WUZ1321" s="2"/>
      <c r="WVA1321" s="2"/>
      <c r="WVB1321" s="2"/>
      <c r="WVC1321" s="2"/>
      <c r="WVD1321" s="2"/>
      <c r="WVE1321" s="2"/>
      <c r="WVF1321" s="2"/>
      <c r="WVG1321" s="2"/>
      <c r="WVH1321" s="2"/>
      <c r="WVI1321" s="2"/>
      <c r="WVJ1321" s="2"/>
      <c r="WVK1321" s="2"/>
      <c r="WVL1321" s="2"/>
      <c r="WVM1321" s="2"/>
      <c r="WVN1321" s="2"/>
      <c r="WVO1321" s="2"/>
      <c r="WVP1321" s="2"/>
      <c r="WVQ1321" s="2"/>
      <c r="WVR1321" s="2"/>
      <c r="WVS1321" s="2"/>
      <c r="WVT1321" s="2"/>
      <c r="WVU1321" s="2"/>
      <c r="WVV1321" s="2"/>
      <c r="WVW1321" s="2"/>
      <c r="WVX1321" s="2"/>
      <c r="WVY1321" s="2"/>
      <c r="WVZ1321" s="2"/>
      <c r="WWA1321" s="2"/>
      <c r="WWB1321" s="2"/>
      <c r="WWC1321" s="2"/>
      <c r="WWD1321" s="2"/>
      <c r="WWE1321" s="2"/>
      <c r="WWF1321" s="2"/>
      <c r="WWG1321" s="2"/>
      <c r="WWH1321" s="2"/>
      <c r="WWI1321" s="2"/>
      <c r="WWJ1321" s="2"/>
      <c r="WWK1321" s="2"/>
      <c r="WWL1321" s="2"/>
      <c r="WWM1321" s="2"/>
      <c r="WWN1321" s="2"/>
      <c r="WWO1321" s="2"/>
      <c r="WWP1321" s="2"/>
      <c r="WWQ1321" s="2"/>
      <c r="WWR1321" s="2"/>
      <c r="WWS1321" s="2"/>
      <c r="WWT1321" s="2"/>
      <c r="WWU1321" s="2"/>
      <c r="WWV1321" s="2"/>
      <c r="WWW1321" s="2"/>
      <c r="WWX1321" s="2"/>
      <c r="WWY1321" s="2"/>
      <c r="WWZ1321" s="2"/>
      <c r="WXA1321" s="2"/>
      <c r="WXB1321" s="2"/>
      <c r="WXC1321" s="2"/>
      <c r="WXD1321" s="2"/>
      <c r="WXE1321" s="2"/>
      <c r="WXF1321" s="2"/>
      <c r="WXG1321" s="2"/>
      <c r="WXH1321" s="2"/>
      <c r="WXI1321" s="2"/>
      <c r="WXJ1321" s="2"/>
      <c r="WXK1321" s="2"/>
      <c r="WXL1321" s="2"/>
      <c r="WXM1321" s="2"/>
      <c r="WXN1321" s="2"/>
      <c r="WXO1321" s="2"/>
      <c r="WXP1321" s="2"/>
      <c r="WXQ1321" s="2"/>
      <c r="WXR1321" s="2"/>
      <c r="WXS1321" s="2"/>
      <c r="WXT1321" s="2"/>
      <c r="WXU1321" s="2"/>
      <c r="WXV1321" s="2"/>
      <c r="WXW1321" s="2"/>
      <c r="WXX1321" s="2"/>
      <c r="WXY1321" s="2"/>
      <c r="WXZ1321" s="2"/>
      <c r="WYA1321" s="2"/>
      <c r="WYB1321" s="2"/>
      <c r="WYC1321" s="2"/>
      <c r="WYD1321" s="2"/>
      <c r="WYE1321" s="2"/>
      <c r="WYF1321" s="2"/>
      <c r="WYG1321" s="2"/>
      <c r="WYH1321" s="2"/>
      <c r="WYI1321" s="2"/>
      <c r="WYJ1321" s="2"/>
      <c r="WYK1321" s="2"/>
      <c r="WYL1321" s="2"/>
      <c r="WYM1321" s="2"/>
      <c r="WYN1321" s="2"/>
      <c r="WYO1321" s="2"/>
      <c r="WYP1321" s="2"/>
      <c r="WYQ1321" s="2"/>
      <c r="WYR1321" s="2"/>
      <c r="WYS1321" s="2"/>
      <c r="WYT1321" s="2"/>
      <c r="WYU1321" s="2"/>
      <c r="WYV1321" s="2"/>
      <c r="WYW1321" s="2"/>
      <c r="WYX1321" s="2"/>
      <c r="WYY1321" s="2"/>
      <c r="WYZ1321" s="2"/>
      <c r="WZA1321" s="2"/>
      <c r="WZB1321" s="2"/>
      <c r="WZC1321" s="2"/>
      <c r="WZD1321" s="2"/>
      <c r="WZE1321" s="2"/>
      <c r="WZF1321" s="2"/>
      <c r="WZG1321" s="2"/>
      <c r="WZH1321" s="2"/>
      <c r="WZI1321" s="2"/>
      <c r="WZJ1321" s="2"/>
      <c r="WZK1321" s="2"/>
      <c r="WZL1321" s="2"/>
      <c r="WZM1321" s="2"/>
      <c r="WZN1321" s="2"/>
      <c r="WZO1321" s="2"/>
      <c r="WZP1321" s="2"/>
      <c r="WZQ1321" s="2"/>
      <c r="WZR1321" s="2"/>
      <c r="WZS1321" s="2"/>
      <c r="WZT1321" s="2"/>
      <c r="WZU1321" s="2"/>
      <c r="WZV1321" s="2"/>
      <c r="WZW1321" s="2"/>
      <c r="WZX1321" s="2"/>
      <c r="WZY1321" s="2"/>
      <c r="WZZ1321" s="2"/>
      <c r="XAA1321" s="2"/>
      <c r="XAB1321" s="2"/>
      <c r="XAC1321" s="2"/>
      <c r="XAD1321" s="2"/>
      <c r="XAE1321" s="2"/>
      <c r="XAF1321" s="2"/>
      <c r="XAG1321" s="2"/>
      <c r="XAH1321" s="2"/>
      <c r="XAI1321" s="2"/>
      <c r="XAJ1321" s="2"/>
      <c r="XAK1321" s="2"/>
      <c r="XAL1321" s="2"/>
      <c r="XAM1321" s="2"/>
      <c r="XAN1321" s="2"/>
      <c r="XAO1321" s="2"/>
      <c r="XAP1321" s="2"/>
      <c r="XAQ1321" s="2"/>
      <c r="XAR1321" s="2"/>
      <c r="XAS1321" s="2"/>
      <c r="XAT1321" s="2"/>
      <c r="XAU1321" s="2"/>
      <c r="XAV1321" s="2"/>
      <c r="XAW1321" s="2"/>
      <c r="XAX1321" s="2"/>
      <c r="XAY1321" s="2"/>
      <c r="XAZ1321" s="2"/>
      <c r="XBA1321" s="2"/>
      <c r="XBB1321" s="2"/>
      <c r="XBC1321" s="2"/>
      <c r="XBD1321" s="2"/>
      <c r="XBE1321" s="2"/>
      <c r="XBF1321" s="2"/>
      <c r="XBG1321" s="2"/>
      <c r="XBH1321" s="2"/>
      <c r="XBI1321" s="2"/>
      <c r="XBJ1321" s="2"/>
      <c r="XBK1321" s="2"/>
      <c r="XBL1321" s="2"/>
      <c r="XBM1321" s="2"/>
      <c r="XBN1321" s="2"/>
      <c r="XBO1321" s="2"/>
      <c r="XBP1321" s="2"/>
      <c r="XBQ1321" s="2"/>
      <c r="XBR1321" s="2"/>
      <c r="XBS1321" s="2"/>
      <c r="XBT1321" s="2"/>
      <c r="XBU1321" s="2"/>
      <c r="XBV1321" s="2"/>
      <c r="XBW1321" s="2"/>
      <c r="XBX1321" s="2"/>
      <c r="XBY1321" s="2"/>
      <c r="XBZ1321" s="2"/>
      <c r="XCA1321" s="2"/>
      <c r="XCB1321" s="2"/>
      <c r="XCC1321" s="2"/>
      <c r="XCD1321" s="2"/>
      <c r="XCE1321" s="2"/>
      <c r="XCF1321" s="2"/>
      <c r="XCG1321" s="2"/>
      <c r="XCH1321" s="2"/>
      <c r="XCI1321" s="2"/>
      <c r="XCJ1321" s="2"/>
      <c r="XCK1321" s="2"/>
      <c r="XCL1321" s="2"/>
      <c r="XCM1321" s="2"/>
      <c r="XCN1321" s="2"/>
      <c r="XCO1321" s="2"/>
      <c r="XCP1321" s="2"/>
      <c r="XCQ1321" s="2"/>
      <c r="XCR1321" s="2"/>
      <c r="XCS1321" s="2"/>
      <c r="XCT1321" s="2"/>
      <c r="XCU1321" s="2"/>
      <c r="XCV1321" s="2"/>
      <c r="XCW1321" s="2"/>
      <c r="XCX1321" s="2"/>
      <c r="XCY1321" s="2"/>
      <c r="XCZ1321" s="2"/>
      <c r="XDA1321" s="2"/>
      <c r="XDB1321" s="2"/>
      <c r="XDC1321" s="2"/>
      <c r="XDD1321" s="2"/>
      <c r="XDE1321" s="2"/>
      <c r="XDF1321" s="2"/>
      <c r="XDG1321" s="2"/>
      <c r="XDH1321" s="2"/>
      <c r="XDI1321" s="2"/>
      <c r="XDJ1321" s="2"/>
      <c r="XDK1321" s="2"/>
      <c r="XDL1321" s="2"/>
      <c r="XDM1321" s="2"/>
      <c r="XDN1321" s="2"/>
      <c r="XDO1321" s="2"/>
      <c r="XDP1321" s="2"/>
      <c r="XDQ1321" s="2"/>
      <c r="XDR1321" s="2"/>
      <c r="XDS1321" s="2"/>
      <c r="XDT1321" s="2"/>
      <c r="XDU1321" s="2"/>
      <c r="XDV1321" s="2"/>
      <c r="XDW1321" s="2"/>
      <c r="XDX1321" s="2"/>
      <c r="XDY1321" s="2"/>
      <c r="XDZ1321" s="2"/>
      <c r="XEA1321" s="2"/>
      <c r="XEB1321" s="2"/>
      <c r="XEC1321" s="2"/>
      <c r="XED1321" s="2"/>
      <c r="XEE1321" s="2"/>
      <c r="XEF1321" s="2"/>
      <c r="XEG1321" s="2"/>
      <c r="XEH1321" s="2"/>
      <c r="XEI1321" s="2"/>
      <c r="XEJ1321" s="2"/>
      <c r="XEK1321" s="2"/>
      <c r="XEL1321" s="2"/>
      <c r="XEM1321" s="2"/>
      <c r="XEN1321" s="2"/>
      <c r="XEO1321" s="2"/>
      <c r="XEP1321" s="2"/>
      <c r="XEQ1321" s="2"/>
      <c r="XER1321" s="124"/>
      <c r="XES1321" s="113"/>
      <c r="XET1321" s="118"/>
      <c r="XEU1321" s="135"/>
    </row>
    <row r="1322" spans="1:16375" s="14" customFormat="1" ht="15.75" x14ac:dyDescent="0.25">
      <c r="A1322" s="47" t="s">
        <v>417</v>
      </c>
      <c r="B1322" s="79" t="s">
        <v>418</v>
      </c>
      <c r="C1322" s="35"/>
      <c r="D1322" s="57">
        <f>D1323</f>
        <v>200</v>
      </c>
    </row>
    <row r="1323" spans="1:16375" s="14" customFormat="1" ht="15.75" x14ac:dyDescent="0.25">
      <c r="A1323" s="80" t="s">
        <v>22</v>
      </c>
      <c r="B1323" s="172" t="s">
        <v>418</v>
      </c>
      <c r="C1323" s="25">
        <v>200</v>
      </c>
      <c r="D1323" s="62">
        <f>D1324</f>
        <v>200</v>
      </c>
    </row>
    <row r="1324" spans="1:16375" s="14" customFormat="1" ht="15.75" x14ac:dyDescent="0.25">
      <c r="A1324" s="80" t="s">
        <v>17</v>
      </c>
      <c r="B1324" s="172" t="s">
        <v>418</v>
      </c>
      <c r="C1324" s="25">
        <v>240</v>
      </c>
      <c r="D1324" s="62">
        <f>D1325</f>
        <v>200</v>
      </c>
    </row>
    <row r="1325" spans="1:16375" s="14" customFormat="1" ht="31.5" x14ac:dyDescent="0.25">
      <c r="A1325" s="80" t="s">
        <v>81</v>
      </c>
      <c r="B1325" s="172" t="s">
        <v>418</v>
      </c>
      <c r="C1325" s="25" t="s">
        <v>82</v>
      </c>
      <c r="D1325" s="62">
        <v>200</v>
      </c>
    </row>
    <row r="1326" spans="1:16375" s="14" customFormat="1" ht="15.75" x14ac:dyDescent="0.25">
      <c r="A1326" s="47" t="s">
        <v>1</v>
      </c>
      <c r="B1326" s="79" t="s">
        <v>216</v>
      </c>
      <c r="C1326" s="35"/>
      <c r="D1326" s="57">
        <f>D1327+D1333+D1337</f>
        <v>21372</v>
      </c>
    </row>
    <row r="1327" spans="1:16375" s="14" customFormat="1" ht="47.25" x14ac:dyDescent="0.25">
      <c r="A1327" s="80" t="s">
        <v>39</v>
      </c>
      <c r="B1327" s="172" t="s">
        <v>216</v>
      </c>
      <c r="C1327" s="25">
        <v>100</v>
      </c>
      <c r="D1327" s="62">
        <f>D1328</f>
        <v>18430</v>
      </c>
    </row>
    <row r="1328" spans="1:16375" s="14" customFormat="1" ht="15.75" x14ac:dyDescent="0.25">
      <c r="A1328" s="80" t="s">
        <v>8</v>
      </c>
      <c r="B1328" s="172" t="s">
        <v>216</v>
      </c>
      <c r="C1328" s="25">
        <v>120</v>
      </c>
      <c r="D1328" s="62">
        <f>D1329+D1330+D1331+D1332</f>
        <v>18430</v>
      </c>
    </row>
    <row r="1329" spans="1:4" s="14" customFormat="1" ht="15.75" x14ac:dyDescent="0.25">
      <c r="A1329" s="80" t="s">
        <v>308</v>
      </c>
      <c r="B1329" s="172" t="s">
        <v>216</v>
      </c>
      <c r="C1329" s="25" t="s">
        <v>78</v>
      </c>
      <c r="D1329" s="62">
        <f>10302+682</f>
        <v>10984</v>
      </c>
    </row>
    <row r="1330" spans="1:4" s="14" customFormat="1" ht="31.5" x14ac:dyDescent="0.25">
      <c r="A1330" s="80" t="s">
        <v>79</v>
      </c>
      <c r="B1330" s="172" t="s">
        <v>216</v>
      </c>
      <c r="C1330" s="25" t="s">
        <v>80</v>
      </c>
      <c r="D1330" s="62">
        <f>2998-440</f>
        <v>2558</v>
      </c>
    </row>
    <row r="1331" spans="1:4" s="14" customFormat="1" ht="31.5" x14ac:dyDescent="0.25">
      <c r="A1331" s="31" t="s">
        <v>183</v>
      </c>
      <c r="B1331" s="172" t="s">
        <v>216</v>
      </c>
      <c r="C1331" s="25" t="s">
        <v>416</v>
      </c>
      <c r="D1331" s="62">
        <v>964</v>
      </c>
    </row>
    <row r="1332" spans="1:4" s="14" customFormat="1" ht="31.5" x14ac:dyDescent="0.25">
      <c r="A1332" s="31" t="s">
        <v>183</v>
      </c>
      <c r="B1332" s="172" t="s">
        <v>216</v>
      </c>
      <c r="C1332" s="25" t="s">
        <v>182</v>
      </c>
      <c r="D1332" s="62">
        <f>4016-92</f>
        <v>3924</v>
      </c>
    </row>
    <row r="1333" spans="1:4" s="14" customFormat="1" ht="15.75" x14ac:dyDescent="0.25">
      <c r="A1333" s="80" t="s">
        <v>22</v>
      </c>
      <c r="B1333" s="172" t="s">
        <v>216</v>
      </c>
      <c r="C1333" s="25">
        <v>200</v>
      </c>
      <c r="D1333" s="62">
        <f>D1334</f>
        <v>2783</v>
      </c>
    </row>
    <row r="1334" spans="1:4" s="14" customFormat="1" ht="15.75" x14ac:dyDescent="0.25">
      <c r="A1334" s="80" t="s">
        <v>17</v>
      </c>
      <c r="B1334" s="172" t="s">
        <v>216</v>
      </c>
      <c r="C1334" s="25">
        <v>240</v>
      </c>
      <c r="D1334" s="62">
        <f>D1335+D1336</f>
        <v>2783</v>
      </c>
    </row>
    <row r="1335" spans="1:4" s="14" customFormat="1" ht="15.75" x14ac:dyDescent="0.25">
      <c r="A1335" s="168" t="s">
        <v>515</v>
      </c>
      <c r="B1335" s="172" t="s">
        <v>216</v>
      </c>
      <c r="C1335" s="25" t="s">
        <v>516</v>
      </c>
      <c r="D1335" s="62">
        <f>1727-12</f>
        <v>1715</v>
      </c>
    </row>
    <row r="1336" spans="1:4" s="14" customFormat="1" ht="31.5" x14ac:dyDescent="0.25">
      <c r="A1336" s="80" t="s">
        <v>81</v>
      </c>
      <c r="B1336" s="172" t="s">
        <v>216</v>
      </c>
      <c r="C1336" s="25" t="s">
        <v>82</v>
      </c>
      <c r="D1336" s="62">
        <f>1106-38</f>
        <v>1068</v>
      </c>
    </row>
    <row r="1337" spans="1:4" s="14" customFormat="1" ht="15.75" x14ac:dyDescent="0.25">
      <c r="A1337" s="80" t="s">
        <v>13</v>
      </c>
      <c r="B1337" s="172" t="s">
        <v>216</v>
      </c>
      <c r="C1337" s="25">
        <v>800</v>
      </c>
      <c r="D1337" s="62">
        <f>D1338</f>
        <v>159</v>
      </c>
    </row>
    <row r="1338" spans="1:4" s="14" customFormat="1" ht="15.75" x14ac:dyDescent="0.25">
      <c r="A1338" s="31" t="s">
        <v>35</v>
      </c>
      <c r="B1338" s="172" t="s">
        <v>216</v>
      </c>
      <c r="C1338" s="25">
        <v>850</v>
      </c>
      <c r="D1338" s="62">
        <f>D1339+D1340</f>
        <v>159</v>
      </c>
    </row>
    <row r="1339" spans="1:4" s="14" customFormat="1" ht="15.75" x14ac:dyDescent="0.25">
      <c r="A1339" s="31" t="s">
        <v>83</v>
      </c>
      <c r="B1339" s="172" t="s">
        <v>216</v>
      </c>
      <c r="C1339" s="25" t="s">
        <v>84</v>
      </c>
      <c r="D1339" s="62">
        <v>157</v>
      </c>
    </row>
    <row r="1340" spans="1:4" s="14" customFormat="1" ht="15.75" x14ac:dyDescent="0.25">
      <c r="A1340" s="31" t="s">
        <v>85</v>
      </c>
      <c r="B1340" s="172" t="s">
        <v>216</v>
      </c>
      <c r="C1340" s="25" t="s">
        <v>86</v>
      </c>
      <c r="D1340" s="62">
        <v>2</v>
      </c>
    </row>
    <row r="1341" spans="1:4" s="14" customFormat="1" ht="15.75" x14ac:dyDescent="0.25">
      <c r="A1341" s="47" t="s">
        <v>50</v>
      </c>
      <c r="B1341" s="79" t="s">
        <v>217</v>
      </c>
      <c r="C1341" s="35"/>
      <c r="D1341" s="57">
        <f>D1342</f>
        <v>1945</v>
      </c>
    </row>
    <row r="1342" spans="1:4" s="92" customFormat="1" ht="47.25" x14ac:dyDescent="0.25">
      <c r="A1342" s="80" t="s">
        <v>39</v>
      </c>
      <c r="B1342" s="172" t="s">
        <v>217</v>
      </c>
      <c r="C1342" s="25">
        <v>100</v>
      </c>
      <c r="D1342" s="62">
        <f>D1343</f>
        <v>1945</v>
      </c>
    </row>
    <row r="1343" spans="1:4" s="92" customFormat="1" ht="15.75" x14ac:dyDescent="0.25">
      <c r="A1343" s="80" t="s">
        <v>8</v>
      </c>
      <c r="B1343" s="172" t="s">
        <v>217</v>
      </c>
      <c r="C1343" s="25">
        <v>120</v>
      </c>
      <c r="D1343" s="62">
        <f>D1344+D1345</f>
        <v>1945</v>
      </c>
    </row>
    <row r="1344" spans="1:4" s="92" customFormat="1" ht="15.75" x14ac:dyDescent="0.25">
      <c r="A1344" s="31" t="s">
        <v>308</v>
      </c>
      <c r="B1344" s="172" t="s">
        <v>217</v>
      </c>
      <c r="C1344" s="25" t="s">
        <v>78</v>
      </c>
      <c r="D1344" s="62">
        <v>1571</v>
      </c>
    </row>
    <row r="1345" spans="1:16375" s="92" customFormat="1" ht="31.5" x14ac:dyDescent="0.25">
      <c r="A1345" s="31" t="s">
        <v>183</v>
      </c>
      <c r="B1345" s="172" t="s">
        <v>217</v>
      </c>
      <c r="C1345" s="25" t="s">
        <v>182</v>
      </c>
      <c r="D1345" s="62">
        <v>374</v>
      </c>
    </row>
    <row r="1346" spans="1:16375" s="92" customFormat="1" ht="15.75" x14ac:dyDescent="0.25">
      <c r="A1346" s="132" t="s">
        <v>75</v>
      </c>
      <c r="B1346" s="79" t="s">
        <v>218</v>
      </c>
      <c r="C1346" s="35"/>
      <c r="D1346" s="57">
        <f>D1347</f>
        <v>1810</v>
      </c>
    </row>
    <row r="1347" spans="1:16375" s="92" customFormat="1" ht="47.25" x14ac:dyDescent="0.25">
      <c r="A1347" s="80" t="s">
        <v>39</v>
      </c>
      <c r="B1347" s="172" t="s">
        <v>218</v>
      </c>
      <c r="C1347" s="25">
        <v>100</v>
      </c>
      <c r="D1347" s="62">
        <f>D1348</f>
        <v>1810</v>
      </c>
    </row>
    <row r="1348" spans="1:16375" s="92" customFormat="1" ht="15.75" x14ac:dyDescent="0.25">
      <c r="A1348" s="80" t="s">
        <v>8</v>
      </c>
      <c r="B1348" s="172" t="s">
        <v>218</v>
      </c>
      <c r="C1348" s="25">
        <v>120</v>
      </c>
      <c r="D1348" s="62">
        <f>D1349+D1350</f>
        <v>1810</v>
      </c>
    </row>
    <row r="1349" spans="1:16375" s="92" customFormat="1" ht="15.75" x14ac:dyDescent="0.25">
      <c r="A1349" s="31" t="s">
        <v>308</v>
      </c>
      <c r="B1349" s="172" t="s">
        <v>218</v>
      </c>
      <c r="C1349" s="25" t="s">
        <v>78</v>
      </c>
      <c r="D1349" s="62">
        <f>1390+54</f>
        <v>1444</v>
      </c>
    </row>
    <row r="1350" spans="1:16375" s="92" customFormat="1" ht="31.5" x14ac:dyDescent="0.25">
      <c r="A1350" s="31" t="s">
        <v>183</v>
      </c>
      <c r="B1350" s="172" t="s">
        <v>218</v>
      </c>
      <c r="C1350" s="25" t="s">
        <v>182</v>
      </c>
      <c r="D1350" s="62">
        <f>420-54</f>
        <v>366</v>
      </c>
    </row>
    <row r="1351" spans="1:16375" s="92" customFormat="1" ht="18.75" x14ac:dyDescent="0.3">
      <c r="A1351" s="124" t="s">
        <v>64</v>
      </c>
      <c r="B1351" s="113" t="s">
        <v>219</v>
      </c>
      <c r="C1351" s="118"/>
      <c r="D1351" s="116">
        <f>D1352+D1371+D1375</f>
        <v>26986</v>
      </c>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c r="AZ1351" s="2"/>
      <c r="BA1351" s="2"/>
      <c r="BB1351" s="2"/>
      <c r="BC1351" s="2"/>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c r="CA1351" s="2"/>
      <c r="CB1351" s="2"/>
      <c r="CC1351" s="2"/>
      <c r="CD1351" s="2"/>
      <c r="CE1351" s="2"/>
      <c r="CF1351" s="2"/>
      <c r="CG1351" s="2"/>
      <c r="CH1351" s="2"/>
      <c r="CI1351" s="2"/>
      <c r="CJ1351" s="2"/>
      <c r="CK1351" s="2"/>
      <c r="CL1351" s="2"/>
      <c r="CM1351" s="2"/>
      <c r="CN1351" s="2"/>
      <c r="CO1351" s="2"/>
      <c r="CP1351" s="2"/>
      <c r="CQ1351" s="2"/>
      <c r="CR1351" s="2"/>
      <c r="CS1351" s="2"/>
      <c r="CT1351" s="2"/>
      <c r="CU1351" s="2"/>
      <c r="CV1351" s="2"/>
      <c r="CW1351" s="2"/>
      <c r="CX1351" s="2"/>
      <c r="CY1351" s="2"/>
      <c r="CZ1351" s="2"/>
      <c r="DA1351" s="2"/>
      <c r="DB1351" s="2"/>
      <c r="DC1351" s="2"/>
      <c r="DD1351" s="2"/>
      <c r="DE1351" s="2"/>
      <c r="DF1351" s="2"/>
      <c r="DG1351" s="2"/>
      <c r="DH1351" s="2"/>
      <c r="DI1351" s="2"/>
      <c r="DJ1351" s="2"/>
      <c r="DK1351" s="2"/>
      <c r="DL1351" s="2"/>
      <c r="DM1351" s="2"/>
      <c r="DN1351" s="2"/>
      <c r="DO1351" s="2"/>
      <c r="DP1351" s="2"/>
      <c r="DQ1351" s="2"/>
      <c r="DR1351" s="2"/>
      <c r="DS1351" s="2"/>
      <c r="DT1351" s="2"/>
      <c r="DU1351" s="2"/>
      <c r="DV1351" s="2"/>
      <c r="DW1351" s="2"/>
      <c r="DX1351" s="2"/>
      <c r="DY1351" s="2"/>
      <c r="DZ1351" s="2"/>
      <c r="EA1351" s="2"/>
      <c r="EB1351" s="2"/>
      <c r="EC1351" s="2"/>
      <c r="ED1351" s="2"/>
      <c r="EE1351" s="2"/>
      <c r="EF1351" s="2"/>
      <c r="EG1351" s="2"/>
      <c r="EH1351" s="2"/>
      <c r="EI1351" s="2"/>
      <c r="EJ1351" s="2"/>
      <c r="EK1351" s="2"/>
      <c r="EL1351" s="2"/>
      <c r="EM1351" s="2"/>
      <c r="EN1351" s="2"/>
      <c r="EO1351" s="2"/>
      <c r="EP1351" s="2"/>
      <c r="EQ1351" s="2"/>
      <c r="ER1351" s="2"/>
      <c r="ES1351" s="2"/>
      <c r="ET1351" s="2"/>
      <c r="EU1351" s="2"/>
      <c r="EV1351" s="2"/>
      <c r="EW1351" s="2"/>
      <c r="EX1351" s="2"/>
      <c r="EY1351" s="2"/>
      <c r="EZ1351" s="2"/>
      <c r="FA1351" s="2"/>
      <c r="FB1351" s="2"/>
      <c r="FC1351" s="2"/>
      <c r="FD1351" s="2"/>
      <c r="FE1351" s="2"/>
      <c r="FF1351" s="2"/>
      <c r="FG1351" s="2"/>
      <c r="FH1351" s="2"/>
      <c r="FI1351" s="2"/>
      <c r="FJ1351" s="2"/>
      <c r="FK1351" s="2"/>
      <c r="FL1351" s="2"/>
      <c r="FM1351" s="2"/>
      <c r="FN1351" s="2"/>
      <c r="FO1351" s="2"/>
      <c r="FP1351" s="2"/>
      <c r="FQ1351" s="2"/>
      <c r="FR1351" s="2"/>
      <c r="FS1351" s="2"/>
      <c r="FT1351" s="2"/>
      <c r="FU1351" s="2"/>
      <c r="FV1351" s="2"/>
      <c r="FW1351" s="2"/>
      <c r="FX1351" s="2"/>
      <c r="FY1351" s="2"/>
      <c r="FZ1351" s="2"/>
      <c r="GA1351" s="2"/>
      <c r="GB1351" s="2"/>
      <c r="GC1351" s="2"/>
      <c r="GD1351" s="2"/>
      <c r="GE1351" s="2"/>
      <c r="GF1351" s="2"/>
      <c r="GG1351" s="2"/>
      <c r="GH1351" s="2"/>
      <c r="GI1351" s="2"/>
      <c r="GJ1351" s="2"/>
      <c r="GK1351" s="2"/>
      <c r="GL1351" s="2"/>
      <c r="GM1351" s="2"/>
      <c r="GN1351" s="2"/>
      <c r="GO1351" s="2"/>
      <c r="GP1351" s="2"/>
      <c r="GQ1351" s="2"/>
      <c r="GR1351" s="2"/>
      <c r="GS1351" s="2"/>
      <c r="GT1351" s="2"/>
      <c r="GU1351" s="2"/>
      <c r="GV1351" s="2"/>
      <c r="GW1351" s="2"/>
      <c r="GX1351" s="2"/>
      <c r="GY1351" s="2"/>
      <c r="GZ1351" s="2"/>
      <c r="HA1351" s="2"/>
      <c r="HB1351" s="2"/>
      <c r="HC1351" s="2"/>
      <c r="HD1351" s="2"/>
      <c r="HE1351" s="2"/>
      <c r="HF1351" s="2"/>
      <c r="HG1351" s="2"/>
      <c r="HH1351" s="2"/>
      <c r="HI1351" s="2"/>
      <c r="HJ1351" s="2"/>
      <c r="HK1351" s="2"/>
      <c r="HL1351" s="2"/>
      <c r="HM1351" s="2"/>
      <c r="HN1351" s="2"/>
      <c r="HO1351" s="2"/>
      <c r="HP1351" s="2"/>
      <c r="HQ1351" s="2"/>
      <c r="HR1351" s="2"/>
      <c r="HS1351" s="2"/>
      <c r="HT1351" s="2"/>
      <c r="HU1351" s="2"/>
      <c r="HV1351" s="2"/>
      <c r="HW1351" s="2"/>
      <c r="HX1351" s="2"/>
      <c r="HY1351" s="2"/>
      <c r="HZ1351" s="2"/>
      <c r="IA1351" s="2"/>
      <c r="IB1351" s="2"/>
      <c r="IC1351" s="2"/>
      <c r="ID1351" s="2"/>
      <c r="IE1351" s="2"/>
      <c r="IF1351" s="2"/>
      <c r="IG1351" s="2"/>
      <c r="IH1351" s="2"/>
      <c r="II1351" s="2"/>
      <c r="IJ1351" s="2"/>
      <c r="IK1351" s="2"/>
      <c r="IL1351" s="2"/>
      <c r="IM1351" s="2"/>
      <c r="IN1351" s="2"/>
      <c r="IO1351" s="2"/>
      <c r="IP1351" s="2"/>
      <c r="IQ1351" s="2"/>
      <c r="IR1351" s="2"/>
      <c r="IS1351" s="2"/>
      <c r="IT1351" s="2"/>
      <c r="IU1351" s="2"/>
      <c r="IV1351" s="2"/>
      <c r="IW1351" s="2"/>
      <c r="IX1351" s="2"/>
      <c r="IY1351" s="2"/>
      <c r="IZ1351" s="2"/>
      <c r="JA1351" s="2"/>
      <c r="JB1351" s="2"/>
      <c r="JC1351" s="2"/>
      <c r="JD1351" s="2"/>
      <c r="JE1351" s="2"/>
      <c r="JF1351" s="2"/>
      <c r="JG1351" s="2"/>
      <c r="JH1351" s="2"/>
      <c r="JI1351" s="2"/>
      <c r="JJ1351" s="2"/>
      <c r="JK1351" s="2"/>
      <c r="JL1351" s="2"/>
      <c r="JM1351" s="2"/>
      <c r="JN1351" s="2"/>
      <c r="JO1351" s="2"/>
      <c r="JP1351" s="2"/>
      <c r="JQ1351" s="2"/>
      <c r="JR1351" s="2"/>
      <c r="JS1351" s="2"/>
      <c r="JT1351" s="2"/>
      <c r="JU1351" s="2"/>
      <c r="JV1351" s="2"/>
      <c r="JW1351" s="2"/>
      <c r="JX1351" s="2"/>
      <c r="JY1351" s="2"/>
      <c r="JZ1351" s="2"/>
      <c r="KA1351" s="2"/>
      <c r="KB1351" s="2"/>
      <c r="KC1351" s="2"/>
      <c r="KD1351" s="2"/>
      <c r="KE1351" s="2"/>
      <c r="KF1351" s="2"/>
      <c r="KG1351" s="2"/>
      <c r="KH1351" s="2"/>
      <c r="KI1351" s="2"/>
      <c r="KJ1351" s="2"/>
      <c r="KK1351" s="2"/>
      <c r="KL1351" s="2"/>
      <c r="KM1351" s="2"/>
      <c r="KN1351" s="2"/>
      <c r="KO1351" s="2"/>
      <c r="KP1351" s="2"/>
      <c r="KQ1351" s="2"/>
      <c r="KR1351" s="2"/>
      <c r="KS1351" s="2"/>
      <c r="KT1351" s="2"/>
      <c r="KU1351" s="2"/>
      <c r="KV1351" s="2"/>
      <c r="KW1351" s="2"/>
      <c r="KX1351" s="2"/>
      <c r="KY1351" s="2"/>
      <c r="KZ1351" s="2"/>
      <c r="LA1351" s="2"/>
      <c r="LB1351" s="2"/>
      <c r="LC1351" s="2"/>
      <c r="LD1351" s="2"/>
      <c r="LE1351" s="2"/>
      <c r="LF1351" s="2"/>
      <c r="LG1351" s="2"/>
      <c r="LH1351" s="2"/>
      <c r="LI1351" s="2"/>
      <c r="LJ1351" s="2"/>
      <c r="LK1351" s="2"/>
      <c r="LL1351" s="2"/>
      <c r="LM1351" s="2"/>
      <c r="LN1351" s="2"/>
      <c r="LO1351" s="2"/>
      <c r="LP1351" s="2"/>
      <c r="LQ1351" s="2"/>
      <c r="LR1351" s="2"/>
      <c r="LS1351" s="2"/>
      <c r="LT1351" s="2"/>
      <c r="LU1351" s="2"/>
      <c r="LV1351" s="2"/>
      <c r="LW1351" s="2"/>
      <c r="LX1351" s="2"/>
      <c r="LY1351" s="2"/>
      <c r="LZ1351" s="2"/>
      <c r="MA1351" s="2"/>
      <c r="MB1351" s="2"/>
      <c r="MC1351" s="2"/>
      <c r="MD1351" s="2"/>
      <c r="ME1351" s="2"/>
      <c r="MF1351" s="2"/>
      <c r="MG1351" s="2"/>
      <c r="MH1351" s="2"/>
      <c r="MI1351" s="2"/>
      <c r="MJ1351" s="2"/>
      <c r="MK1351" s="2"/>
      <c r="ML1351" s="2"/>
      <c r="MM1351" s="2"/>
      <c r="MN1351" s="2"/>
      <c r="MO1351" s="2"/>
      <c r="MP1351" s="2"/>
      <c r="MQ1351" s="2"/>
      <c r="MR1351" s="2"/>
      <c r="MS1351" s="2"/>
      <c r="MT1351" s="2"/>
      <c r="MU1351" s="2"/>
      <c r="MV1351" s="2"/>
      <c r="MW1351" s="2"/>
      <c r="MX1351" s="2"/>
      <c r="MY1351" s="2"/>
      <c r="MZ1351" s="2"/>
      <c r="NA1351" s="2"/>
      <c r="NB1351" s="2"/>
      <c r="NC1351" s="2"/>
      <c r="ND1351" s="2"/>
      <c r="NE1351" s="2"/>
      <c r="NF1351" s="2"/>
      <c r="NG1351" s="2"/>
      <c r="NH1351" s="2"/>
      <c r="NI1351" s="2"/>
      <c r="NJ1351" s="2"/>
      <c r="NK1351" s="2"/>
      <c r="NL1351" s="2"/>
      <c r="NM1351" s="2"/>
      <c r="NN1351" s="2"/>
      <c r="NO1351" s="2"/>
      <c r="NP1351" s="2"/>
      <c r="NQ1351" s="2"/>
      <c r="NR1351" s="2"/>
      <c r="NS1351" s="2"/>
      <c r="NT1351" s="2"/>
      <c r="NU1351" s="2"/>
      <c r="NV1351" s="2"/>
      <c r="NW1351" s="2"/>
      <c r="NX1351" s="2"/>
      <c r="NY1351" s="2"/>
      <c r="NZ1351" s="2"/>
      <c r="OA1351" s="2"/>
      <c r="OB1351" s="2"/>
      <c r="OC1351" s="2"/>
      <c r="OD1351" s="2"/>
      <c r="OE1351" s="2"/>
      <c r="OF1351" s="2"/>
      <c r="OG1351" s="2"/>
      <c r="OH1351" s="2"/>
      <c r="OI1351" s="2"/>
      <c r="OJ1351" s="2"/>
      <c r="OK1351" s="2"/>
      <c r="OL1351" s="2"/>
      <c r="OM1351" s="2"/>
      <c r="ON1351" s="2"/>
      <c r="OO1351" s="2"/>
      <c r="OP1351" s="2"/>
      <c r="OQ1351" s="2"/>
      <c r="OR1351" s="2"/>
      <c r="OS1351" s="2"/>
      <c r="OT1351" s="2"/>
      <c r="OU1351" s="2"/>
      <c r="OV1351" s="2"/>
      <c r="OW1351" s="2"/>
      <c r="OX1351" s="2"/>
      <c r="OY1351" s="2"/>
      <c r="OZ1351" s="2"/>
      <c r="PA1351" s="2"/>
      <c r="PB1351" s="2"/>
      <c r="PC1351" s="2"/>
      <c r="PD1351" s="2"/>
      <c r="PE1351" s="2"/>
      <c r="PF1351" s="2"/>
      <c r="PG1351" s="2"/>
      <c r="PH1351" s="2"/>
      <c r="PI1351" s="2"/>
      <c r="PJ1351" s="2"/>
      <c r="PK1351" s="2"/>
      <c r="PL1351" s="2"/>
      <c r="PM1351" s="2"/>
      <c r="PN1351" s="2"/>
      <c r="PO1351" s="2"/>
      <c r="PP1351" s="2"/>
      <c r="PQ1351" s="2"/>
      <c r="PR1351" s="2"/>
      <c r="PS1351" s="2"/>
      <c r="PT1351" s="2"/>
      <c r="PU1351" s="2"/>
      <c r="PV1351" s="2"/>
      <c r="PW1351" s="2"/>
      <c r="PX1351" s="2"/>
      <c r="PY1351" s="2"/>
      <c r="PZ1351" s="2"/>
      <c r="QA1351" s="2"/>
      <c r="QB1351" s="2"/>
      <c r="QC1351" s="2"/>
      <c r="QD1351" s="2"/>
      <c r="QE1351" s="2"/>
      <c r="QF1351" s="2"/>
      <c r="QG1351" s="2"/>
      <c r="QH1351" s="2"/>
      <c r="QI1351" s="2"/>
      <c r="QJ1351" s="2"/>
      <c r="QK1351" s="2"/>
      <c r="QL1351" s="2"/>
      <c r="QM1351" s="2"/>
      <c r="QN1351" s="2"/>
      <c r="QO1351" s="2"/>
      <c r="QP1351" s="2"/>
      <c r="QQ1351" s="2"/>
      <c r="QR1351" s="2"/>
      <c r="QS1351" s="2"/>
      <c r="QT1351" s="2"/>
      <c r="QU1351" s="2"/>
      <c r="QV1351" s="2"/>
      <c r="QW1351" s="2"/>
      <c r="QX1351" s="2"/>
      <c r="QY1351" s="2"/>
      <c r="QZ1351" s="2"/>
      <c r="RA1351" s="2"/>
      <c r="RB1351" s="2"/>
      <c r="RC1351" s="2"/>
      <c r="RD1351" s="2"/>
      <c r="RE1351" s="2"/>
      <c r="RF1351" s="2"/>
      <c r="RG1351" s="2"/>
      <c r="RH1351" s="2"/>
      <c r="RI1351" s="2"/>
      <c r="RJ1351" s="2"/>
      <c r="RK1351" s="2"/>
      <c r="RL1351" s="2"/>
      <c r="RM1351" s="2"/>
      <c r="RN1351" s="2"/>
      <c r="RO1351" s="2"/>
      <c r="RP1351" s="2"/>
      <c r="RQ1351" s="2"/>
      <c r="RR1351" s="2"/>
      <c r="RS1351" s="2"/>
      <c r="RT1351" s="2"/>
      <c r="RU1351" s="2"/>
      <c r="RV1351" s="2"/>
      <c r="RW1351" s="2"/>
      <c r="RX1351" s="2"/>
      <c r="RY1351" s="2"/>
      <c r="RZ1351" s="2"/>
      <c r="SA1351" s="2"/>
      <c r="SB1351" s="2"/>
      <c r="SC1351" s="2"/>
      <c r="SD1351" s="2"/>
      <c r="SE1351" s="2"/>
      <c r="SF1351" s="2"/>
      <c r="SG1351" s="2"/>
      <c r="SH1351" s="2"/>
      <c r="SI1351" s="2"/>
      <c r="SJ1351" s="2"/>
      <c r="SK1351" s="2"/>
      <c r="SL1351" s="2"/>
      <c r="SM1351" s="2"/>
      <c r="SN1351" s="2"/>
      <c r="SO1351" s="2"/>
      <c r="SP1351" s="2"/>
      <c r="SQ1351" s="2"/>
      <c r="SR1351" s="2"/>
      <c r="SS1351" s="2"/>
      <c r="ST1351" s="2"/>
      <c r="SU1351" s="2"/>
      <c r="SV1351" s="2"/>
      <c r="SW1351" s="2"/>
      <c r="SX1351" s="2"/>
      <c r="SY1351" s="2"/>
      <c r="SZ1351" s="2"/>
      <c r="TA1351" s="2"/>
      <c r="TB1351" s="2"/>
      <c r="TC1351" s="2"/>
      <c r="TD1351" s="2"/>
      <c r="TE1351" s="2"/>
      <c r="TF1351" s="2"/>
      <c r="TG1351" s="2"/>
      <c r="TH1351" s="2"/>
      <c r="TI1351" s="2"/>
      <c r="TJ1351" s="2"/>
      <c r="TK1351" s="2"/>
      <c r="TL1351" s="2"/>
      <c r="TM1351" s="2"/>
      <c r="TN1351" s="2"/>
      <c r="TO1351" s="2"/>
      <c r="TP1351" s="2"/>
      <c r="TQ1351" s="2"/>
      <c r="TR1351" s="2"/>
      <c r="TS1351" s="2"/>
      <c r="TT1351" s="2"/>
      <c r="TU1351" s="2"/>
      <c r="TV1351" s="2"/>
      <c r="TW1351" s="2"/>
      <c r="TX1351" s="2"/>
      <c r="TY1351" s="2"/>
      <c r="TZ1351" s="2"/>
      <c r="UA1351" s="2"/>
      <c r="UB1351" s="2"/>
      <c r="UC1351" s="2"/>
      <c r="UD1351" s="2"/>
      <c r="UE1351" s="2"/>
      <c r="UF1351" s="2"/>
      <c r="UG1351" s="2"/>
      <c r="UH1351" s="2"/>
      <c r="UI1351" s="2"/>
      <c r="UJ1351" s="2"/>
      <c r="UK1351" s="2"/>
      <c r="UL1351" s="2"/>
      <c r="UM1351" s="2"/>
      <c r="UN1351" s="2"/>
      <c r="UO1351" s="2"/>
      <c r="UP1351" s="2"/>
      <c r="UQ1351" s="2"/>
      <c r="UR1351" s="2"/>
      <c r="US1351" s="2"/>
      <c r="UT1351" s="2"/>
      <c r="UU1351" s="2"/>
      <c r="UV1351" s="2"/>
      <c r="UW1351" s="2"/>
      <c r="UX1351" s="2"/>
      <c r="UY1351" s="2"/>
      <c r="UZ1351" s="2"/>
      <c r="VA1351" s="2"/>
      <c r="VB1351" s="2"/>
      <c r="VC1351" s="2"/>
      <c r="VD1351" s="2"/>
      <c r="VE1351" s="2"/>
      <c r="VF1351" s="2"/>
      <c r="VG1351" s="2"/>
      <c r="VH1351" s="2"/>
      <c r="VI1351" s="2"/>
      <c r="VJ1351" s="2"/>
      <c r="VK1351" s="2"/>
      <c r="VL1351" s="2"/>
      <c r="VM1351" s="2"/>
      <c r="VN1351" s="2"/>
      <c r="VO1351" s="2"/>
      <c r="VP1351" s="2"/>
      <c r="VQ1351" s="2"/>
      <c r="VR1351" s="2"/>
      <c r="VS1351" s="2"/>
      <c r="VT1351" s="2"/>
      <c r="VU1351" s="2"/>
      <c r="VV1351" s="2"/>
      <c r="VW1351" s="2"/>
      <c r="VX1351" s="2"/>
      <c r="VY1351" s="2"/>
      <c r="VZ1351" s="2"/>
      <c r="WA1351" s="2"/>
      <c r="WB1351" s="2"/>
      <c r="WC1351" s="2"/>
      <c r="WD1351" s="2"/>
      <c r="WE1351" s="2"/>
      <c r="WF1351" s="2"/>
      <c r="WG1351" s="2"/>
      <c r="WH1351" s="2"/>
      <c r="WI1351" s="2"/>
      <c r="WJ1351" s="2"/>
      <c r="WK1351" s="2"/>
      <c r="WL1351" s="2"/>
      <c r="WM1351" s="2"/>
      <c r="WN1351" s="2"/>
      <c r="WO1351" s="2"/>
      <c r="WP1351" s="2"/>
      <c r="WQ1351" s="2"/>
      <c r="WR1351" s="2"/>
      <c r="WS1351" s="2"/>
      <c r="WT1351" s="2"/>
      <c r="WU1351" s="2"/>
      <c r="WV1351" s="2"/>
      <c r="WW1351" s="2"/>
      <c r="WX1351" s="2"/>
      <c r="WY1351" s="2"/>
      <c r="WZ1351" s="2"/>
      <c r="XA1351" s="2"/>
      <c r="XB1351" s="2"/>
      <c r="XC1351" s="2"/>
      <c r="XD1351" s="2"/>
      <c r="XE1351" s="2"/>
      <c r="XF1351" s="2"/>
      <c r="XG1351" s="2"/>
      <c r="XH1351" s="2"/>
      <c r="XI1351" s="2"/>
      <c r="XJ1351" s="2"/>
      <c r="XK1351" s="2"/>
      <c r="XL1351" s="2"/>
      <c r="XM1351" s="2"/>
      <c r="XN1351" s="2"/>
      <c r="XO1351" s="2"/>
      <c r="XP1351" s="2"/>
      <c r="XQ1351" s="2"/>
      <c r="XR1351" s="2"/>
      <c r="XS1351" s="2"/>
      <c r="XT1351" s="2"/>
      <c r="XU1351" s="2"/>
      <c r="XV1351" s="2"/>
      <c r="XW1351" s="2"/>
      <c r="XX1351" s="2"/>
      <c r="XY1351" s="2"/>
      <c r="XZ1351" s="2"/>
      <c r="YA1351" s="2"/>
      <c r="YB1351" s="2"/>
      <c r="YC1351" s="2"/>
      <c r="YD1351" s="2"/>
      <c r="YE1351" s="2"/>
      <c r="YF1351" s="2"/>
      <c r="YG1351" s="2"/>
      <c r="YH1351" s="2"/>
      <c r="YI1351" s="2"/>
      <c r="YJ1351" s="2"/>
      <c r="YK1351" s="2"/>
      <c r="YL1351" s="2"/>
      <c r="YM1351" s="2"/>
      <c r="YN1351" s="2"/>
      <c r="YO1351" s="2"/>
      <c r="YP1351" s="2"/>
      <c r="YQ1351" s="2"/>
      <c r="YR1351" s="2"/>
      <c r="YS1351" s="2"/>
      <c r="YT1351" s="2"/>
      <c r="YU1351" s="2"/>
      <c r="YV1351" s="2"/>
      <c r="YW1351" s="2"/>
      <c r="YX1351" s="2"/>
      <c r="YY1351" s="2"/>
      <c r="YZ1351" s="2"/>
      <c r="ZA1351" s="2"/>
      <c r="ZB1351" s="2"/>
      <c r="ZC1351" s="2"/>
      <c r="ZD1351" s="2"/>
      <c r="ZE1351" s="2"/>
      <c r="ZF1351" s="2"/>
      <c r="ZG1351" s="2"/>
      <c r="ZH1351" s="2"/>
      <c r="ZI1351" s="2"/>
      <c r="ZJ1351" s="2"/>
      <c r="ZK1351" s="2"/>
      <c r="ZL1351" s="2"/>
      <c r="ZM1351" s="2"/>
      <c r="ZN1351" s="2"/>
      <c r="ZO1351" s="2"/>
      <c r="ZP1351" s="2"/>
      <c r="ZQ1351" s="2"/>
      <c r="ZR1351" s="2"/>
      <c r="ZS1351" s="2"/>
      <c r="ZT1351" s="2"/>
      <c r="ZU1351" s="2"/>
      <c r="ZV1351" s="2"/>
      <c r="ZW1351" s="2"/>
      <c r="ZX1351" s="2"/>
      <c r="ZY1351" s="2"/>
      <c r="ZZ1351" s="2"/>
      <c r="AAA1351" s="2"/>
      <c r="AAB1351" s="2"/>
      <c r="AAC1351" s="2"/>
      <c r="AAD1351" s="2"/>
      <c r="AAE1351" s="2"/>
      <c r="AAF1351" s="2"/>
      <c r="AAG1351" s="2"/>
      <c r="AAH1351" s="2"/>
      <c r="AAI1351" s="2"/>
      <c r="AAJ1351" s="2"/>
      <c r="AAK1351" s="2"/>
      <c r="AAL1351" s="2"/>
      <c r="AAM1351" s="2"/>
      <c r="AAN1351" s="2"/>
      <c r="AAO1351" s="2"/>
      <c r="AAP1351" s="2"/>
      <c r="AAQ1351" s="2"/>
      <c r="AAR1351" s="2"/>
      <c r="AAS1351" s="2"/>
      <c r="AAT1351" s="2"/>
      <c r="AAU1351" s="2"/>
      <c r="AAV1351" s="2"/>
      <c r="AAW1351" s="2"/>
      <c r="AAX1351" s="2"/>
      <c r="AAY1351" s="2"/>
      <c r="AAZ1351" s="2"/>
      <c r="ABA1351" s="2"/>
      <c r="ABB1351" s="2"/>
      <c r="ABC1351" s="2"/>
      <c r="ABD1351" s="2"/>
      <c r="ABE1351" s="2"/>
      <c r="ABF1351" s="2"/>
      <c r="ABG1351" s="2"/>
      <c r="ABH1351" s="2"/>
      <c r="ABI1351" s="2"/>
      <c r="ABJ1351" s="2"/>
      <c r="ABK1351" s="2"/>
      <c r="ABL1351" s="2"/>
      <c r="ABM1351" s="2"/>
      <c r="ABN1351" s="2"/>
      <c r="ABO1351" s="2"/>
      <c r="ABP1351" s="2"/>
      <c r="ABQ1351" s="2"/>
      <c r="ABR1351" s="2"/>
      <c r="ABS1351" s="2"/>
      <c r="ABT1351" s="2"/>
      <c r="ABU1351" s="2"/>
      <c r="ABV1351" s="2"/>
      <c r="ABW1351" s="2"/>
      <c r="ABX1351" s="2"/>
      <c r="ABY1351" s="2"/>
      <c r="ABZ1351" s="2"/>
      <c r="ACA1351" s="2"/>
      <c r="ACB1351" s="2"/>
      <c r="ACC1351" s="2"/>
      <c r="ACD1351" s="2"/>
      <c r="ACE1351" s="2"/>
      <c r="ACF1351" s="2"/>
      <c r="ACG1351" s="2"/>
      <c r="ACH1351" s="2"/>
      <c r="ACI1351" s="2"/>
      <c r="ACJ1351" s="2"/>
      <c r="ACK1351" s="2"/>
      <c r="ACL1351" s="2"/>
      <c r="ACM1351" s="2"/>
      <c r="ACN1351" s="2"/>
      <c r="ACO1351" s="2"/>
      <c r="ACP1351" s="2"/>
      <c r="ACQ1351" s="2"/>
      <c r="ACR1351" s="2"/>
      <c r="ACS1351" s="2"/>
      <c r="ACT1351" s="2"/>
      <c r="ACU1351" s="2"/>
      <c r="ACV1351" s="2"/>
      <c r="ACW1351" s="2"/>
      <c r="ACX1351" s="2"/>
      <c r="ACY1351" s="2"/>
      <c r="ACZ1351" s="2"/>
      <c r="ADA1351" s="2"/>
      <c r="ADB1351" s="2"/>
      <c r="ADC1351" s="2"/>
      <c r="ADD1351" s="2"/>
      <c r="ADE1351" s="2"/>
      <c r="ADF1351" s="2"/>
      <c r="ADG1351" s="2"/>
      <c r="ADH1351" s="2"/>
      <c r="ADI1351" s="2"/>
      <c r="ADJ1351" s="2"/>
      <c r="ADK1351" s="2"/>
      <c r="ADL1351" s="2"/>
      <c r="ADM1351" s="2"/>
      <c r="ADN1351" s="2"/>
      <c r="ADO1351" s="2"/>
      <c r="ADP1351" s="2"/>
      <c r="ADQ1351" s="2"/>
      <c r="ADR1351" s="2"/>
      <c r="ADS1351" s="2"/>
      <c r="ADT1351" s="2"/>
      <c r="ADU1351" s="2"/>
      <c r="ADV1351" s="2"/>
      <c r="ADW1351" s="2"/>
      <c r="ADX1351" s="2"/>
      <c r="ADY1351" s="2"/>
      <c r="ADZ1351" s="2"/>
      <c r="AEA1351" s="2"/>
      <c r="AEB1351" s="2"/>
      <c r="AEC1351" s="2"/>
      <c r="AED1351" s="2"/>
      <c r="AEE1351" s="2"/>
      <c r="AEF1351" s="2"/>
      <c r="AEG1351" s="2"/>
      <c r="AEH1351" s="2"/>
      <c r="AEI1351" s="2"/>
      <c r="AEJ1351" s="2"/>
      <c r="AEK1351" s="2"/>
      <c r="AEL1351" s="2"/>
      <c r="AEM1351" s="2"/>
      <c r="AEN1351" s="2"/>
      <c r="AEO1351" s="2"/>
      <c r="AEP1351" s="2"/>
      <c r="AEQ1351" s="2"/>
      <c r="AER1351" s="2"/>
      <c r="AES1351" s="2"/>
      <c r="AET1351" s="2"/>
      <c r="AEU1351" s="2"/>
      <c r="AEV1351" s="2"/>
      <c r="AEW1351" s="2"/>
      <c r="AEX1351" s="2"/>
      <c r="AEY1351" s="2"/>
      <c r="AEZ1351" s="2"/>
      <c r="AFA1351" s="2"/>
      <c r="AFB1351" s="2"/>
      <c r="AFC1351" s="2"/>
      <c r="AFD1351" s="2"/>
      <c r="AFE1351" s="2"/>
      <c r="AFF1351" s="2"/>
      <c r="AFG1351" s="2"/>
      <c r="AFH1351" s="2"/>
      <c r="AFI1351" s="2"/>
      <c r="AFJ1351" s="2"/>
      <c r="AFK1351" s="2"/>
      <c r="AFL1351" s="2"/>
      <c r="AFM1351" s="2"/>
      <c r="AFN1351" s="2"/>
      <c r="AFO1351" s="2"/>
      <c r="AFP1351" s="2"/>
      <c r="AFQ1351" s="2"/>
      <c r="AFR1351" s="2"/>
      <c r="AFS1351" s="2"/>
      <c r="AFT1351" s="2"/>
      <c r="AFU1351" s="2"/>
      <c r="AFV1351" s="2"/>
      <c r="AFW1351" s="2"/>
      <c r="AFX1351" s="2"/>
      <c r="AFY1351" s="2"/>
      <c r="AFZ1351" s="2"/>
      <c r="AGA1351" s="2"/>
      <c r="AGB1351" s="2"/>
      <c r="AGC1351" s="2"/>
      <c r="AGD1351" s="2"/>
      <c r="AGE1351" s="2"/>
      <c r="AGF1351" s="2"/>
      <c r="AGG1351" s="2"/>
      <c r="AGH1351" s="2"/>
      <c r="AGI1351" s="2"/>
      <c r="AGJ1351" s="2"/>
      <c r="AGK1351" s="2"/>
      <c r="AGL1351" s="2"/>
      <c r="AGM1351" s="2"/>
      <c r="AGN1351" s="2"/>
      <c r="AGO1351" s="2"/>
      <c r="AGP1351" s="2"/>
      <c r="AGQ1351" s="2"/>
      <c r="AGR1351" s="2"/>
      <c r="AGS1351" s="2"/>
      <c r="AGT1351" s="2"/>
      <c r="AGU1351" s="2"/>
      <c r="AGV1351" s="2"/>
      <c r="AGW1351" s="2"/>
      <c r="AGX1351" s="2"/>
      <c r="AGY1351" s="2"/>
      <c r="AGZ1351" s="2"/>
      <c r="AHA1351" s="2"/>
      <c r="AHB1351" s="2"/>
      <c r="AHC1351" s="2"/>
      <c r="AHD1351" s="2"/>
      <c r="AHE1351" s="2"/>
      <c r="AHF1351" s="2"/>
      <c r="AHG1351" s="2"/>
      <c r="AHH1351" s="2"/>
      <c r="AHI1351" s="2"/>
      <c r="AHJ1351" s="2"/>
      <c r="AHK1351" s="2"/>
      <c r="AHL1351" s="2"/>
      <c r="AHM1351" s="2"/>
      <c r="AHN1351" s="2"/>
      <c r="AHO1351" s="2"/>
      <c r="AHP1351" s="2"/>
      <c r="AHQ1351" s="2"/>
      <c r="AHR1351" s="2"/>
      <c r="AHS1351" s="2"/>
      <c r="AHT1351" s="2"/>
      <c r="AHU1351" s="2"/>
      <c r="AHV1351" s="2"/>
      <c r="AHW1351" s="2"/>
      <c r="AHX1351" s="2"/>
      <c r="AHY1351" s="2"/>
      <c r="AHZ1351" s="2"/>
      <c r="AIA1351" s="2"/>
      <c r="AIB1351" s="2"/>
      <c r="AIC1351" s="2"/>
      <c r="AID1351" s="2"/>
      <c r="AIE1351" s="2"/>
      <c r="AIF1351" s="2"/>
      <c r="AIG1351" s="2"/>
      <c r="AIH1351" s="2"/>
      <c r="AII1351" s="2"/>
      <c r="AIJ1351" s="2"/>
      <c r="AIK1351" s="2"/>
      <c r="AIL1351" s="2"/>
      <c r="AIM1351" s="2"/>
      <c r="AIN1351" s="2"/>
      <c r="AIO1351" s="2"/>
      <c r="AIP1351" s="2"/>
      <c r="AIQ1351" s="2"/>
      <c r="AIR1351" s="2"/>
      <c r="AIS1351" s="2"/>
      <c r="AIT1351" s="2"/>
      <c r="AIU1351" s="2"/>
      <c r="AIV1351" s="2"/>
      <c r="AIW1351" s="2"/>
      <c r="AIX1351" s="2"/>
      <c r="AIY1351" s="2"/>
      <c r="AIZ1351" s="2"/>
      <c r="AJA1351" s="2"/>
      <c r="AJB1351" s="2"/>
      <c r="AJC1351" s="2"/>
      <c r="AJD1351" s="2"/>
      <c r="AJE1351" s="2"/>
      <c r="AJF1351" s="2"/>
      <c r="AJG1351" s="2"/>
      <c r="AJH1351" s="2"/>
      <c r="AJI1351" s="2"/>
      <c r="AJJ1351" s="2"/>
      <c r="AJK1351" s="2"/>
      <c r="AJL1351" s="2"/>
      <c r="AJM1351" s="2"/>
      <c r="AJN1351" s="2"/>
      <c r="AJO1351" s="2"/>
      <c r="AJP1351" s="2"/>
      <c r="AJQ1351" s="2"/>
      <c r="AJR1351" s="2"/>
      <c r="AJS1351" s="2"/>
      <c r="AJT1351" s="2"/>
      <c r="AJU1351" s="2"/>
      <c r="AJV1351" s="2"/>
      <c r="AJW1351" s="2"/>
      <c r="AJX1351" s="2"/>
      <c r="AJY1351" s="2"/>
      <c r="AJZ1351" s="2"/>
      <c r="AKA1351" s="2"/>
      <c r="AKB1351" s="2"/>
      <c r="AKC1351" s="2"/>
      <c r="AKD1351" s="2"/>
      <c r="AKE1351" s="2"/>
      <c r="AKF1351" s="2"/>
      <c r="AKG1351" s="2"/>
      <c r="AKH1351" s="2"/>
      <c r="AKI1351" s="2"/>
      <c r="AKJ1351" s="2"/>
      <c r="AKK1351" s="2"/>
      <c r="AKL1351" s="2"/>
      <c r="AKM1351" s="2"/>
      <c r="AKN1351" s="2"/>
      <c r="AKO1351" s="2"/>
      <c r="AKP1351" s="2"/>
      <c r="AKQ1351" s="2"/>
      <c r="AKR1351" s="2"/>
      <c r="AKS1351" s="2"/>
      <c r="AKT1351" s="2"/>
      <c r="AKU1351" s="2"/>
      <c r="AKV1351" s="2"/>
      <c r="AKW1351" s="2"/>
      <c r="AKX1351" s="2"/>
      <c r="AKY1351" s="2"/>
      <c r="AKZ1351" s="2"/>
      <c r="ALA1351" s="2"/>
      <c r="ALB1351" s="2"/>
      <c r="ALC1351" s="2"/>
      <c r="ALD1351" s="2"/>
      <c r="ALE1351" s="2"/>
      <c r="ALF1351" s="2"/>
      <c r="ALG1351" s="2"/>
      <c r="ALH1351" s="2"/>
      <c r="ALI1351" s="2"/>
      <c r="ALJ1351" s="2"/>
      <c r="ALK1351" s="2"/>
      <c r="ALL1351" s="2"/>
      <c r="ALM1351" s="2"/>
      <c r="ALN1351" s="2"/>
      <c r="ALO1351" s="2"/>
      <c r="ALP1351" s="2"/>
      <c r="ALQ1351" s="2"/>
      <c r="ALR1351" s="2"/>
      <c r="ALS1351" s="2"/>
      <c r="ALT1351" s="2"/>
      <c r="ALU1351" s="2"/>
      <c r="ALV1351" s="2"/>
      <c r="ALW1351" s="2"/>
      <c r="ALX1351" s="2"/>
      <c r="ALY1351" s="2"/>
      <c r="ALZ1351" s="2"/>
      <c r="AMA1351" s="2"/>
      <c r="AMB1351" s="2"/>
      <c r="AMC1351" s="2"/>
      <c r="AMD1351" s="2"/>
      <c r="AME1351" s="2"/>
      <c r="AMF1351" s="2"/>
      <c r="AMG1351" s="2"/>
      <c r="AMH1351" s="2"/>
      <c r="AMI1351" s="2"/>
      <c r="AMJ1351" s="2"/>
      <c r="AMK1351" s="2"/>
      <c r="AML1351" s="2"/>
      <c r="AMM1351" s="2"/>
      <c r="AMN1351" s="2"/>
      <c r="AMO1351" s="2"/>
      <c r="AMP1351" s="2"/>
      <c r="AMQ1351" s="2"/>
      <c r="AMR1351" s="2"/>
      <c r="AMS1351" s="2"/>
      <c r="AMT1351" s="2"/>
      <c r="AMU1351" s="2"/>
      <c r="AMV1351" s="2"/>
      <c r="AMW1351" s="2"/>
      <c r="AMX1351" s="2"/>
      <c r="AMY1351" s="2"/>
      <c r="AMZ1351" s="2"/>
      <c r="ANA1351" s="2"/>
      <c r="ANB1351" s="2"/>
      <c r="ANC1351" s="2"/>
      <c r="AND1351" s="2"/>
      <c r="ANE1351" s="2"/>
      <c r="ANF1351" s="2"/>
      <c r="ANG1351" s="2"/>
      <c r="ANH1351" s="2"/>
      <c r="ANI1351" s="2"/>
      <c r="ANJ1351" s="2"/>
      <c r="ANK1351" s="2"/>
      <c r="ANL1351" s="2"/>
      <c r="ANM1351" s="2"/>
      <c r="ANN1351" s="2"/>
      <c r="ANO1351" s="2"/>
      <c r="ANP1351" s="2"/>
      <c r="ANQ1351" s="2"/>
      <c r="ANR1351" s="2"/>
      <c r="ANS1351" s="2"/>
      <c r="ANT1351" s="2"/>
      <c r="ANU1351" s="2"/>
      <c r="ANV1351" s="2"/>
      <c r="ANW1351" s="2"/>
      <c r="ANX1351" s="2"/>
      <c r="ANY1351" s="2"/>
      <c r="ANZ1351" s="2"/>
      <c r="AOA1351" s="2"/>
      <c r="AOB1351" s="2"/>
      <c r="AOC1351" s="2"/>
      <c r="AOD1351" s="2"/>
      <c r="AOE1351" s="2"/>
      <c r="AOF1351" s="2"/>
      <c r="AOG1351" s="2"/>
      <c r="AOH1351" s="2"/>
      <c r="AOI1351" s="2"/>
      <c r="AOJ1351" s="2"/>
      <c r="AOK1351" s="2"/>
      <c r="AOL1351" s="2"/>
      <c r="AOM1351" s="2"/>
      <c r="AON1351" s="2"/>
      <c r="AOO1351" s="2"/>
      <c r="AOP1351" s="2"/>
      <c r="AOQ1351" s="2"/>
      <c r="AOR1351" s="2"/>
      <c r="AOS1351" s="2"/>
      <c r="AOT1351" s="2"/>
      <c r="AOU1351" s="2"/>
      <c r="AOV1351" s="2"/>
      <c r="AOW1351" s="2"/>
      <c r="AOX1351" s="2"/>
      <c r="AOY1351" s="2"/>
      <c r="AOZ1351" s="2"/>
      <c r="APA1351" s="2"/>
      <c r="APB1351" s="2"/>
      <c r="APC1351" s="2"/>
      <c r="APD1351" s="2"/>
      <c r="APE1351" s="2"/>
      <c r="APF1351" s="2"/>
      <c r="APG1351" s="2"/>
      <c r="APH1351" s="2"/>
      <c r="API1351" s="2"/>
      <c r="APJ1351" s="2"/>
      <c r="APK1351" s="2"/>
      <c r="APL1351" s="2"/>
      <c r="APM1351" s="2"/>
      <c r="APN1351" s="2"/>
      <c r="APO1351" s="2"/>
      <c r="APP1351" s="2"/>
      <c r="APQ1351" s="2"/>
      <c r="APR1351" s="2"/>
      <c r="APS1351" s="2"/>
      <c r="APT1351" s="2"/>
      <c r="APU1351" s="2"/>
      <c r="APV1351" s="2"/>
      <c r="APW1351" s="2"/>
      <c r="APX1351" s="2"/>
      <c r="APY1351" s="2"/>
      <c r="APZ1351" s="2"/>
      <c r="AQA1351" s="2"/>
      <c r="AQB1351" s="2"/>
      <c r="AQC1351" s="2"/>
      <c r="AQD1351" s="2"/>
      <c r="AQE1351" s="2"/>
      <c r="AQF1351" s="2"/>
      <c r="AQG1351" s="2"/>
      <c r="AQH1351" s="2"/>
      <c r="AQI1351" s="2"/>
      <c r="AQJ1351" s="2"/>
      <c r="AQK1351" s="2"/>
      <c r="AQL1351" s="2"/>
      <c r="AQM1351" s="2"/>
      <c r="AQN1351" s="2"/>
      <c r="AQO1351" s="2"/>
      <c r="AQP1351" s="2"/>
      <c r="AQQ1351" s="2"/>
      <c r="AQR1351" s="2"/>
      <c r="AQS1351" s="2"/>
      <c r="AQT1351" s="2"/>
      <c r="AQU1351" s="2"/>
      <c r="AQV1351" s="2"/>
      <c r="AQW1351" s="2"/>
      <c r="AQX1351" s="2"/>
      <c r="AQY1351" s="2"/>
      <c r="AQZ1351" s="2"/>
      <c r="ARA1351" s="2"/>
      <c r="ARB1351" s="2"/>
      <c r="ARC1351" s="2"/>
      <c r="ARD1351" s="2"/>
      <c r="ARE1351" s="2"/>
      <c r="ARF1351" s="2"/>
      <c r="ARG1351" s="2"/>
      <c r="ARH1351" s="2"/>
      <c r="ARI1351" s="2"/>
      <c r="ARJ1351" s="2"/>
      <c r="ARK1351" s="2"/>
      <c r="ARL1351" s="2"/>
      <c r="ARM1351" s="2"/>
      <c r="ARN1351" s="2"/>
      <c r="ARO1351" s="2"/>
      <c r="ARP1351" s="2"/>
      <c r="ARQ1351" s="2"/>
      <c r="ARR1351" s="2"/>
      <c r="ARS1351" s="2"/>
      <c r="ART1351" s="2"/>
      <c r="ARU1351" s="2"/>
      <c r="ARV1351" s="2"/>
      <c r="ARW1351" s="2"/>
      <c r="ARX1351" s="2"/>
      <c r="ARY1351" s="2"/>
      <c r="ARZ1351" s="2"/>
      <c r="ASA1351" s="2"/>
      <c r="ASB1351" s="2"/>
      <c r="ASC1351" s="2"/>
      <c r="ASD1351" s="2"/>
      <c r="ASE1351" s="2"/>
      <c r="ASF1351" s="2"/>
      <c r="ASG1351" s="2"/>
      <c r="ASH1351" s="2"/>
      <c r="ASI1351" s="2"/>
      <c r="ASJ1351" s="2"/>
      <c r="ASK1351" s="2"/>
      <c r="ASL1351" s="2"/>
      <c r="ASM1351" s="2"/>
      <c r="ASN1351" s="2"/>
      <c r="ASO1351" s="2"/>
      <c r="ASP1351" s="2"/>
      <c r="ASQ1351" s="2"/>
      <c r="ASR1351" s="2"/>
      <c r="ASS1351" s="2"/>
      <c r="AST1351" s="2"/>
      <c r="ASU1351" s="2"/>
      <c r="ASV1351" s="2"/>
      <c r="ASW1351" s="2"/>
      <c r="ASX1351" s="2"/>
      <c r="ASY1351" s="2"/>
      <c r="ASZ1351" s="2"/>
      <c r="ATA1351" s="2"/>
      <c r="ATB1351" s="2"/>
      <c r="ATC1351" s="2"/>
      <c r="ATD1351" s="2"/>
      <c r="ATE1351" s="2"/>
      <c r="ATF1351" s="2"/>
      <c r="ATG1351" s="2"/>
      <c r="ATH1351" s="2"/>
      <c r="ATI1351" s="2"/>
      <c r="ATJ1351" s="2"/>
      <c r="ATK1351" s="2"/>
      <c r="ATL1351" s="2"/>
      <c r="ATM1351" s="2"/>
      <c r="ATN1351" s="2"/>
      <c r="ATO1351" s="2"/>
      <c r="ATP1351" s="2"/>
      <c r="ATQ1351" s="2"/>
      <c r="ATR1351" s="2"/>
      <c r="ATS1351" s="2"/>
      <c r="ATT1351" s="2"/>
      <c r="ATU1351" s="2"/>
      <c r="ATV1351" s="2"/>
      <c r="ATW1351" s="2"/>
      <c r="ATX1351" s="2"/>
      <c r="ATY1351" s="2"/>
      <c r="ATZ1351" s="2"/>
      <c r="AUA1351" s="2"/>
      <c r="AUB1351" s="2"/>
      <c r="AUC1351" s="2"/>
      <c r="AUD1351" s="2"/>
      <c r="AUE1351" s="2"/>
      <c r="AUF1351" s="2"/>
      <c r="AUG1351" s="2"/>
      <c r="AUH1351" s="2"/>
      <c r="AUI1351" s="2"/>
      <c r="AUJ1351" s="2"/>
      <c r="AUK1351" s="2"/>
      <c r="AUL1351" s="2"/>
      <c r="AUM1351" s="2"/>
      <c r="AUN1351" s="2"/>
      <c r="AUO1351" s="2"/>
      <c r="AUP1351" s="2"/>
      <c r="AUQ1351" s="2"/>
      <c r="AUR1351" s="2"/>
      <c r="AUS1351" s="2"/>
      <c r="AUT1351" s="2"/>
      <c r="AUU1351" s="2"/>
      <c r="AUV1351" s="2"/>
      <c r="AUW1351" s="2"/>
      <c r="AUX1351" s="2"/>
      <c r="AUY1351" s="2"/>
      <c r="AUZ1351" s="2"/>
      <c r="AVA1351" s="2"/>
      <c r="AVB1351" s="2"/>
      <c r="AVC1351" s="2"/>
      <c r="AVD1351" s="2"/>
      <c r="AVE1351" s="2"/>
      <c r="AVF1351" s="2"/>
      <c r="AVG1351" s="2"/>
      <c r="AVH1351" s="2"/>
      <c r="AVI1351" s="2"/>
      <c r="AVJ1351" s="2"/>
      <c r="AVK1351" s="2"/>
      <c r="AVL1351" s="2"/>
      <c r="AVM1351" s="2"/>
      <c r="AVN1351" s="2"/>
      <c r="AVO1351" s="2"/>
      <c r="AVP1351" s="2"/>
      <c r="AVQ1351" s="2"/>
      <c r="AVR1351" s="2"/>
      <c r="AVS1351" s="2"/>
      <c r="AVT1351" s="2"/>
      <c r="AVU1351" s="2"/>
      <c r="AVV1351" s="2"/>
      <c r="AVW1351" s="2"/>
      <c r="AVX1351" s="2"/>
      <c r="AVY1351" s="2"/>
      <c r="AVZ1351" s="2"/>
      <c r="AWA1351" s="2"/>
      <c r="AWB1351" s="2"/>
      <c r="AWC1351" s="2"/>
      <c r="AWD1351" s="2"/>
      <c r="AWE1351" s="2"/>
      <c r="AWF1351" s="2"/>
      <c r="AWG1351" s="2"/>
      <c r="AWH1351" s="2"/>
      <c r="AWI1351" s="2"/>
      <c r="AWJ1351" s="2"/>
      <c r="AWK1351" s="2"/>
      <c r="AWL1351" s="2"/>
      <c r="AWM1351" s="2"/>
      <c r="AWN1351" s="2"/>
      <c r="AWO1351" s="2"/>
      <c r="AWP1351" s="2"/>
      <c r="AWQ1351" s="2"/>
      <c r="AWR1351" s="2"/>
      <c r="AWS1351" s="2"/>
      <c r="AWT1351" s="2"/>
      <c r="AWU1351" s="2"/>
      <c r="AWV1351" s="2"/>
      <c r="AWW1351" s="2"/>
      <c r="AWX1351" s="2"/>
      <c r="AWY1351" s="2"/>
      <c r="AWZ1351" s="2"/>
      <c r="AXA1351" s="2"/>
      <c r="AXB1351" s="2"/>
      <c r="AXC1351" s="2"/>
      <c r="AXD1351" s="2"/>
      <c r="AXE1351" s="2"/>
      <c r="AXF1351" s="2"/>
      <c r="AXG1351" s="2"/>
      <c r="AXH1351" s="2"/>
      <c r="AXI1351" s="2"/>
      <c r="AXJ1351" s="2"/>
      <c r="AXK1351" s="2"/>
      <c r="AXL1351" s="2"/>
      <c r="AXM1351" s="2"/>
      <c r="AXN1351" s="2"/>
      <c r="AXO1351" s="2"/>
      <c r="AXP1351" s="2"/>
      <c r="AXQ1351" s="2"/>
      <c r="AXR1351" s="2"/>
      <c r="AXS1351" s="2"/>
      <c r="AXT1351" s="2"/>
      <c r="AXU1351" s="2"/>
      <c r="AXV1351" s="2"/>
      <c r="AXW1351" s="2"/>
      <c r="AXX1351" s="2"/>
      <c r="AXY1351" s="2"/>
      <c r="AXZ1351" s="2"/>
      <c r="AYA1351" s="2"/>
      <c r="AYB1351" s="2"/>
      <c r="AYC1351" s="2"/>
      <c r="AYD1351" s="2"/>
      <c r="AYE1351" s="2"/>
      <c r="AYF1351" s="2"/>
      <c r="AYG1351" s="2"/>
      <c r="AYH1351" s="2"/>
      <c r="AYI1351" s="2"/>
      <c r="AYJ1351" s="2"/>
      <c r="AYK1351" s="2"/>
      <c r="AYL1351" s="2"/>
      <c r="AYM1351" s="2"/>
      <c r="AYN1351" s="2"/>
      <c r="AYO1351" s="2"/>
      <c r="AYP1351" s="2"/>
      <c r="AYQ1351" s="2"/>
      <c r="AYR1351" s="2"/>
      <c r="AYS1351" s="2"/>
      <c r="AYT1351" s="2"/>
      <c r="AYU1351" s="2"/>
      <c r="AYV1351" s="2"/>
      <c r="AYW1351" s="2"/>
      <c r="AYX1351" s="2"/>
      <c r="AYY1351" s="2"/>
      <c r="AYZ1351" s="2"/>
      <c r="AZA1351" s="2"/>
      <c r="AZB1351" s="2"/>
      <c r="AZC1351" s="2"/>
      <c r="AZD1351" s="2"/>
      <c r="AZE1351" s="2"/>
      <c r="AZF1351" s="2"/>
      <c r="AZG1351" s="2"/>
      <c r="AZH1351" s="2"/>
      <c r="AZI1351" s="2"/>
      <c r="AZJ1351" s="2"/>
      <c r="AZK1351" s="2"/>
      <c r="AZL1351" s="2"/>
      <c r="AZM1351" s="2"/>
      <c r="AZN1351" s="2"/>
      <c r="AZO1351" s="2"/>
      <c r="AZP1351" s="2"/>
      <c r="AZQ1351" s="2"/>
      <c r="AZR1351" s="2"/>
      <c r="AZS1351" s="2"/>
      <c r="AZT1351" s="2"/>
      <c r="AZU1351" s="2"/>
      <c r="AZV1351" s="2"/>
      <c r="AZW1351" s="2"/>
      <c r="AZX1351" s="2"/>
      <c r="AZY1351" s="2"/>
      <c r="AZZ1351" s="2"/>
      <c r="BAA1351" s="2"/>
      <c r="BAB1351" s="2"/>
      <c r="BAC1351" s="2"/>
      <c r="BAD1351" s="2"/>
      <c r="BAE1351" s="2"/>
      <c r="BAF1351" s="2"/>
      <c r="BAG1351" s="2"/>
      <c r="BAH1351" s="2"/>
      <c r="BAI1351" s="2"/>
      <c r="BAJ1351" s="2"/>
      <c r="BAK1351" s="2"/>
      <c r="BAL1351" s="2"/>
      <c r="BAM1351" s="2"/>
      <c r="BAN1351" s="2"/>
      <c r="BAO1351" s="2"/>
      <c r="BAP1351" s="2"/>
      <c r="BAQ1351" s="2"/>
      <c r="BAR1351" s="2"/>
      <c r="BAS1351" s="2"/>
      <c r="BAT1351" s="2"/>
      <c r="BAU1351" s="2"/>
      <c r="BAV1351" s="2"/>
      <c r="BAW1351" s="2"/>
      <c r="BAX1351" s="2"/>
      <c r="BAY1351" s="2"/>
      <c r="BAZ1351" s="2"/>
      <c r="BBA1351" s="2"/>
      <c r="BBB1351" s="2"/>
      <c r="BBC1351" s="2"/>
      <c r="BBD1351" s="2"/>
      <c r="BBE1351" s="2"/>
      <c r="BBF1351" s="2"/>
      <c r="BBG1351" s="2"/>
      <c r="BBH1351" s="2"/>
      <c r="BBI1351" s="2"/>
      <c r="BBJ1351" s="2"/>
      <c r="BBK1351" s="2"/>
      <c r="BBL1351" s="2"/>
      <c r="BBM1351" s="2"/>
      <c r="BBN1351" s="2"/>
      <c r="BBO1351" s="2"/>
      <c r="BBP1351" s="2"/>
      <c r="BBQ1351" s="2"/>
      <c r="BBR1351" s="2"/>
      <c r="BBS1351" s="2"/>
      <c r="BBT1351" s="2"/>
      <c r="BBU1351" s="2"/>
      <c r="BBV1351" s="2"/>
      <c r="BBW1351" s="2"/>
      <c r="BBX1351" s="2"/>
      <c r="BBY1351" s="2"/>
      <c r="BBZ1351" s="2"/>
      <c r="BCA1351" s="2"/>
      <c r="BCB1351" s="2"/>
      <c r="BCC1351" s="2"/>
      <c r="BCD1351" s="2"/>
      <c r="BCE1351" s="2"/>
      <c r="BCF1351" s="2"/>
      <c r="BCG1351" s="2"/>
      <c r="BCH1351" s="2"/>
      <c r="BCI1351" s="2"/>
      <c r="BCJ1351" s="2"/>
      <c r="BCK1351" s="2"/>
      <c r="BCL1351" s="2"/>
      <c r="BCM1351" s="2"/>
      <c r="BCN1351" s="2"/>
      <c r="BCO1351" s="2"/>
      <c r="BCP1351" s="2"/>
      <c r="BCQ1351" s="2"/>
      <c r="BCR1351" s="2"/>
      <c r="BCS1351" s="2"/>
      <c r="BCT1351" s="2"/>
      <c r="BCU1351" s="2"/>
      <c r="BCV1351" s="2"/>
      <c r="BCW1351" s="2"/>
      <c r="BCX1351" s="2"/>
      <c r="BCY1351" s="2"/>
      <c r="BCZ1351" s="2"/>
      <c r="BDA1351" s="2"/>
      <c r="BDB1351" s="2"/>
      <c r="BDC1351" s="2"/>
      <c r="BDD1351" s="2"/>
      <c r="BDE1351" s="2"/>
      <c r="BDF1351" s="2"/>
      <c r="BDG1351" s="2"/>
      <c r="BDH1351" s="2"/>
      <c r="BDI1351" s="2"/>
      <c r="BDJ1351" s="2"/>
      <c r="BDK1351" s="2"/>
      <c r="BDL1351" s="2"/>
      <c r="BDM1351" s="2"/>
      <c r="BDN1351" s="2"/>
      <c r="BDO1351" s="2"/>
      <c r="BDP1351" s="2"/>
      <c r="BDQ1351" s="2"/>
      <c r="BDR1351" s="2"/>
      <c r="BDS1351" s="2"/>
      <c r="BDT1351" s="2"/>
      <c r="BDU1351" s="2"/>
      <c r="BDV1351" s="2"/>
      <c r="BDW1351" s="2"/>
      <c r="BDX1351" s="2"/>
      <c r="BDY1351" s="2"/>
      <c r="BDZ1351" s="2"/>
      <c r="BEA1351" s="2"/>
      <c r="BEB1351" s="2"/>
      <c r="BEC1351" s="2"/>
      <c r="BED1351" s="2"/>
      <c r="BEE1351" s="2"/>
      <c r="BEF1351" s="2"/>
      <c r="BEG1351" s="2"/>
      <c r="BEH1351" s="2"/>
      <c r="BEI1351" s="2"/>
      <c r="BEJ1351" s="2"/>
      <c r="BEK1351" s="2"/>
      <c r="BEL1351" s="2"/>
      <c r="BEM1351" s="2"/>
      <c r="BEN1351" s="2"/>
      <c r="BEO1351" s="2"/>
      <c r="BEP1351" s="2"/>
      <c r="BEQ1351" s="2"/>
      <c r="BER1351" s="2"/>
      <c r="BES1351" s="2"/>
      <c r="BET1351" s="2"/>
      <c r="BEU1351" s="2"/>
      <c r="BEV1351" s="2"/>
      <c r="BEW1351" s="2"/>
      <c r="BEX1351" s="2"/>
      <c r="BEY1351" s="2"/>
      <c r="BEZ1351" s="2"/>
      <c r="BFA1351" s="2"/>
      <c r="BFB1351" s="2"/>
      <c r="BFC1351" s="2"/>
      <c r="BFD1351" s="2"/>
      <c r="BFE1351" s="2"/>
      <c r="BFF1351" s="2"/>
      <c r="BFG1351" s="2"/>
      <c r="BFH1351" s="2"/>
      <c r="BFI1351" s="2"/>
      <c r="BFJ1351" s="2"/>
      <c r="BFK1351" s="2"/>
      <c r="BFL1351" s="2"/>
      <c r="BFM1351" s="2"/>
      <c r="BFN1351" s="2"/>
      <c r="BFO1351" s="2"/>
      <c r="BFP1351" s="2"/>
      <c r="BFQ1351" s="2"/>
      <c r="BFR1351" s="2"/>
      <c r="BFS1351" s="2"/>
      <c r="BFT1351" s="2"/>
      <c r="BFU1351" s="2"/>
      <c r="BFV1351" s="2"/>
      <c r="BFW1351" s="2"/>
      <c r="BFX1351" s="2"/>
      <c r="BFY1351" s="2"/>
      <c r="BFZ1351" s="2"/>
      <c r="BGA1351" s="2"/>
      <c r="BGB1351" s="2"/>
      <c r="BGC1351" s="2"/>
      <c r="BGD1351" s="2"/>
      <c r="BGE1351" s="2"/>
      <c r="BGF1351" s="2"/>
      <c r="BGG1351" s="2"/>
      <c r="BGH1351" s="2"/>
      <c r="BGI1351" s="2"/>
      <c r="BGJ1351" s="2"/>
      <c r="BGK1351" s="2"/>
      <c r="BGL1351" s="2"/>
      <c r="BGM1351" s="2"/>
      <c r="BGN1351" s="2"/>
      <c r="BGO1351" s="2"/>
      <c r="BGP1351" s="2"/>
      <c r="BGQ1351" s="2"/>
      <c r="BGR1351" s="2"/>
      <c r="BGS1351" s="2"/>
      <c r="BGT1351" s="2"/>
      <c r="BGU1351" s="2"/>
      <c r="BGV1351" s="2"/>
      <c r="BGW1351" s="2"/>
      <c r="BGX1351" s="2"/>
      <c r="BGY1351" s="2"/>
      <c r="BGZ1351" s="2"/>
      <c r="BHA1351" s="2"/>
      <c r="BHB1351" s="2"/>
      <c r="BHC1351" s="2"/>
      <c r="BHD1351" s="2"/>
      <c r="BHE1351" s="2"/>
      <c r="BHF1351" s="2"/>
      <c r="BHG1351" s="2"/>
      <c r="BHH1351" s="2"/>
      <c r="BHI1351" s="2"/>
      <c r="BHJ1351" s="2"/>
      <c r="BHK1351" s="2"/>
      <c r="BHL1351" s="2"/>
      <c r="BHM1351" s="2"/>
      <c r="BHN1351" s="2"/>
      <c r="BHO1351" s="2"/>
      <c r="BHP1351" s="2"/>
      <c r="BHQ1351" s="2"/>
      <c r="BHR1351" s="2"/>
      <c r="BHS1351" s="2"/>
      <c r="BHT1351" s="2"/>
      <c r="BHU1351" s="2"/>
      <c r="BHV1351" s="2"/>
      <c r="BHW1351" s="2"/>
      <c r="BHX1351" s="2"/>
      <c r="BHY1351" s="2"/>
      <c r="BHZ1351" s="2"/>
      <c r="BIA1351" s="2"/>
      <c r="BIB1351" s="2"/>
      <c r="BIC1351" s="2"/>
      <c r="BID1351" s="2"/>
      <c r="BIE1351" s="2"/>
      <c r="BIF1351" s="2"/>
      <c r="BIG1351" s="2"/>
      <c r="BIH1351" s="2"/>
      <c r="BII1351" s="2"/>
      <c r="BIJ1351" s="2"/>
      <c r="BIK1351" s="2"/>
      <c r="BIL1351" s="2"/>
      <c r="BIM1351" s="2"/>
      <c r="BIN1351" s="2"/>
      <c r="BIO1351" s="2"/>
      <c r="BIP1351" s="2"/>
      <c r="BIQ1351" s="2"/>
      <c r="BIR1351" s="2"/>
      <c r="BIS1351" s="2"/>
      <c r="BIT1351" s="2"/>
      <c r="BIU1351" s="2"/>
      <c r="BIV1351" s="2"/>
      <c r="BIW1351" s="2"/>
      <c r="BIX1351" s="2"/>
      <c r="BIY1351" s="2"/>
      <c r="BIZ1351" s="2"/>
      <c r="BJA1351" s="2"/>
      <c r="BJB1351" s="2"/>
      <c r="BJC1351" s="2"/>
      <c r="BJD1351" s="2"/>
      <c r="BJE1351" s="2"/>
      <c r="BJF1351" s="2"/>
      <c r="BJG1351" s="2"/>
      <c r="BJH1351" s="2"/>
      <c r="BJI1351" s="2"/>
      <c r="BJJ1351" s="2"/>
      <c r="BJK1351" s="2"/>
      <c r="BJL1351" s="2"/>
      <c r="BJM1351" s="2"/>
      <c r="BJN1351" s="2"/>
      <c r="BJO1351" s="2"/>
      <c r="BJP1351" s="2"/>
      <c r="BJQ1351" s="2"/>
      <c r="BJR1351" s="2"/>
      <c r="BJS1351" s="2"/>
      <c r="BJT1351" s="2"/>
      <c r="BJU1351" s="2"/>
      <c r="BJV1351" s="2"/>
      <c r="BJW1351" s="2"/>
      <c r="BJX1351" s="2"/>
      <c r="BJY1351" s="2"/>
      <c r="BJZ1351" s="2"/>
      <c r="BKA1351" s="2"/>
      <c r="BKB1351" s="2"/>
      <c r="BKC1351" s="2"/>
      <c r="BKD1351" s="2"/>
      <c r="BKE1351" s="2"/>
      <c r="BKF1351" s="2"/>
      <c r="BKG1351" s="2"/>
      <c r="BKH1351" s="2"/>
      <c r="BKI1351" s="2"/>
      <c r="BKJ1351" s="2"/>
      <c r="BKK1351" s="2"/>
      <c r="BKL1351" s="2"/>
      <c r="BKM1351" s="2"/>
      <c r="BKN1351" s="2"/>
      <c r="BKO1351" s="2"/>
      <c r="BKP1351" s="2"/>
      <c r="BKQ1351" s="2"/>
      <c r="BKR1351" s="2"/>
      <c r="BKS1351" s="2"/>
      <c r="BKT1351" s="2"/>
      <c r="BKU1351" s="2"/>
      <c r="BKV1351" s="2"/>
      <c r="BKW1351" s="2"/>
      <c r="BKX1351" s="2"/>
      <c r="BKY1351" s="2"/>
      <c r="BKZ1351" s="2"/>
      <c r="BLA1351" s="2"/>
      <c r="BLB1351" s="2"/>
      <c r="BLC1351" s="2"/>
      <c r="BLD1351" s="2"/>
      <c r="BLE1351" s="2"/>
      <c r="BLF1351" s="2"/>
      <c r="BLG1351" s="2"/>
      <c r="BLH1351" s="2"/>
      <c r="BLI1351" s="2"/>
      <c r="BLJ1351" s="2"/>
      <c r="BLK1351" s="2"/>
      <c r="BLL1351" s="2"/>
      <c r="BLM1351" s="2"/>
      <c r="BLN1351" s="2"/>
      <c r="BLO1351" s="2"/>
      <c r="BLP1351" s="2"/>
      <c r="BLQ1351" s="2"/>
      <c r="BLR1351" s="2"/>
      <c r="BLS1351" s="2"/>
      <c r="BLT1351" s="2"/>
      <c r="BLU1351" s="2"/>
      <c r="BLV1351" s="2"/>
      <c r="BLW1351" s="2"/>
      <c r="BLX1351" s="2"/>
      <c r="BLY1351" s="2"/>
      <c r="BLZ1351" s="2"/>
      <c r="BMA1351" s="2"/>
      <c r="BMB1351" s="2"/>
      <c r="BMC1351" s="2"/>
      <c r="BMD1351" s="2"/>
      <c r="BME1351" s="2"/>
      <c r="BMF1351" s="2"/>
      <c r="BMG1351" s="2"/>
      <c r="BMH1351" s="2"/>
      <c r="BMI1351" s="2"/>
      <c r="BMJ1351" s="2"/>
      <c r="BMK1351" s="2"/>
      <c r="BML1351" s="2"/>
      <c r="BMM1351" s="2"/>
      <c r="BMN1351" s="2"/>
      <c r="BMO1351" s="2"/>
      <c r="BMP1351" s="2"/>
      <c r="BMQ1351" s="2"/>
      <c r="BMR1351" s="2"/>
      <c r="BMS1351" s="2"/>
      <c r="BMT1351" s="2"/>
      <c r="BMU1351" s="2"/>
      <c r="BMV1351" s="2"/>
      <c r="BMW1351" s="2"/>
      <c r="BMX1351" s="2"/>
      <c r="BMY1351" s="2"/>
      <c r="BMZ1351" s="2"/>
      <c r="BNA1351" s="2"/>
      <c r="BNB1351" s="2"/>
      <c r="BNC1351" s="2"/>
      <c r="BND1351" s="2"/>
      <c r="BNE1351" s="2"/>
      <c r="BNF1351" s="2"/>
      <c r="BNG1351" s="2"/>
      <c r="BNH1351" s="2"/>
      <c r="BNI1351" s="2"/>
      <c r="BNJ1351" s="2"/>
      <c r="BNK1351" s="2"/>
      <c r="BNL1351" s="2"/>
      <c r="BNM1351" s="2"/>
      <c r="BNN1351" s="2"/>
      <c r="BNO1351" s="2"/>
      <c r="BNP1351" s="2"/>
      <c r="BNQ1351" s="2"/>
      <c r="BNR1351" s="2"/>
      <c r="BNS1351" s="2"/>
      <c r="BNT1351" s="2"/>
      <c r="BNU1351" s="2"/>
      <c r="BNV1351" s="2"/>
      <c r="BNW1351" s="2"/>
      <c r="BNX1351" s="2"/>
      <c r="BNY1351" s="2"/>
      <c r="BNZ1351" s="2"/>
      <c r="BOA1351" s="2"/>
      <c r="BOB1351" s="2"/>
      <c r="BOC1351" s="2"/>
      <c r="BOD1351" s="2"/>
      <c r="BOE1351" s="2"/>
      <c r="BOF1351" s="2"/>
      <c r="BOG1351" s="2"/>
      <c r="BOH1351" s="2"/>
      <c r="BOI1351" s="2"/>
      <c r="BOJ1351" s="2"/>
      <c r="BOK1351" s="2"/>
      <c r="BOL1351" s="2"/>
      <c r="BOM1351" s="2"/>
      <c r="BON1351" s="2"/>
      <c r="BOO1351" s="2"/>
      <c r="BOP1351" s="2"/>
      <c r="BOQ1351" s="2"/>
      <c r="BOR1351" s="2"/>
      <c r="BOS1351" s="2"/>
      <c r="BOT1351" s="2"/>
      <c r="BOU1351" s="2"/>
      <c r="BOV1351" s="2"/>
      <c r="BOW1351" s="2"/>
      <c r="BOX1351" s="2"/>
      <c r="BOY1351" s="2"/>
      <c r="BOZ1351" s="2"/>
      <c r="BPA1351" s="2"/>
      <c r="BPB1351" s="2"/>
      <c r="BPC1351" s="2"/>
      <c r="BPD1351" s="2"/>
      <c r="BPE1351" s="2"/>
      <c r="BPF1351" s="2"/>
      <c r="BPG1351" s="2"/>
      <c r="BPH1351" s="2"/>
      <c r="BPI1351" s="2"/>
      <c r="BPJ1351" s="2"/>
      <c r="BPK1351" s="2"/>
      <c r="BPL1351" s="2"/>
      <c r="BPM1351" s="2"/>
      <c r="BPN1351" s="2"/>
      <c r="BPO1351" s="2"/>
      <c r="BPP1351" s="2"/>
      <c r="BPQ1351" s="2"/>
      <c r="BPR1351" s="2"/>
      <c r="BPS1351" s="2"/>
      <c r="BPT1351" s="2"/>
      <c r="BPU1351" s="2"/>
      <c r="BPV1351" s="2"/>
      <c r="BPW1351" s="2"/>
      <c r="BPX1351" s="2"/>
      <c r="BPY1351" s="2"/>
      <c r="BPZ1351" s="2"/>
      <c r="BQA1351" s="2"/>
      <c r="BQB1351" s="2"/>
      <c r="BQC1351" s="2"/>
      <c r="BQD1351" s="2"/>
      <c r="BQE1351" s="2"/>
      <c r="BQF1351" s="2"/>
      <c r="BQG1351" s="2"/>
      <c r="BQH1351" s="2"/>
      <c r="BQI1351" s="2"/>
      <c r="BQJ1351" s="2"/>
      <c r="BQK1351" s="2"/>
      <c r="BQL1351" s="2"/>
      <c r="BQM1351" s="2"/>
      <c r="BQN1351" s="2"/>
      <c r="BQO1351" s="2"/>
      <c r="BQP1351" s="2"/>
      <c r="BQQ1351" s="2"/>
      <c r="BQR1351" s="2"/>
      <c r="BQS1351" s="2"/>
      <c r="BQT1351" s="2"/>
      <c r="BQU1351" s="2"/>
      <c r="BQV1351" s="2"/>
      <c r="BQW1351" s="2"/>
      <c r="BQX1351" s="2"/>
      <c r="BQY1351" s="2"/>
      <c r="BQZ1351" s="2"/>
      <c r="BRA1351" s="2"/>
      <c r="BRB1351" s="2"/>
      <c r="BRC1351" s="2"/>
      <c r="BRD1351" s="2"/>
      <c r="BRE1351" s="2"/>
      <c r="BRF1351" s="2"/>
      <c r="BRG1351" s="2"/>
      <c r="BRH1351" s="2"/>
      <c r="BRI1351" s="2"/>
      <c r="BRJ1351" s="2"/>
      <c r="BRK1351" s="2"/>
      <c r="BRL1351" s="2"/>
      <c r="BRM1351" s="2"/>
      <c r="BRN1351" s="2"/>
      <c r="BRO1351" s="2"/>
      <c r="BRP1351" s="2"/>
      <c r="BRQ1351" s="2"/>
      <c r="BRR1351" s="2"/>
      <c r="BRS1351" s="2"/>
      <c r="BRT1351" s="2"/>
      <c r="BRU1351" s="2"/>
      <c r="BRV1351" s="2"/>
      <c r="BRW1351" s="2"/>
      <c r="BRX1351" s="2"/>
      <c r="BRY1351" s="2"/>
      <c r="BRZ1351" s="2"/>
      <c r="BSA1351" s="2"/>
      <c r="BSB1351" s="2"/>
      <c r="BSC1351" s="2"/>
      <c r="BSD1351" s="2"/>
      <c r="BSE1351" s="2"/>
      <c r="BSF1351" s="2"/>
      <c r="BSG1351" s="2"/>
      <c r="BSH1351" s="2"/>
      <c r="BSI1351" s="2"/>
      <c r="BSJ1351" s="2"/>
      <c r="BSK1351" s="2"/>
      <c r="BSL1351" s="2"/>
      <c r="BSM1351" s="2"/>
      <c r="BSN1351" s="2"/>
      <c r="BSO1351" s="2"/>
      <c r="BSP1351" s="2"/>
      <c r="BSQ1351" s="2"/>
      <c r="BSR1351" s="2"/>
      <c r="BSS1351" s="2"/>
      <c r="BST1351" s="2"/>
      <c r="BSU1351" s="2"/>
      <c r="BSV1351" s="2"/>
      <c r="BSW1351" s="2"/>
      <c r="BSX1351" s="2"/>
      <c r="BSY1351" s="2"/>
      <c r="BSZ1351" s="2"/>
      <c r="BTA1351" s="2"/>
      <c r="BTB1351" s="2"/>
      <c r="BTC1351" s="2"/>
      <c r="BTD1351" s="2"/>
      <c r="BTE1351" s="2"/>
      <c r="BTF1351" s="2"/>
      <c r="BTG1351" s="2"/>
      <c r="BTH1351" s="2"/>
      <c r="BTI1351" s="2"/>
      <c r="BTJ1351" s="2"/>
      <c r="BTK1351" s="2"/>
      <c r="BTL1351" s="2"/>
      <c r="BTM1351" s="2"/>
      <c r="BTN1351" s="2"/>
      <c r="BTO1351" s="2"/>
      <c r="BTP1351" s="2"/>
      <c r="BTQ1351" s="2"/>
      <c r="BTR1351" s="2"/>
      <c r="BTS1351" s="2"/>
      <c r="BTT1351" s="2"/>
      <c r="BTU1351" s="2"/>
      <c r="BTV1351" s="2"/>
      <c r="BTW1351" s="2"/>
      <c r="BTX1351" s="2"/>
      <c r="BTY1351" s="2"/>
      <c r="BTZ1351" s="2"/>
      <c r="BUA1351" s="2"/>
      <c r="BUB1351" s="2"/>
      <c r="BUC1351" s="2"/>
      <c r="BUD1351" s="2"/>
      <c r="BUE1351" s="2"/>
      <c r="BUF1351" s="2"/>
      <c r="BUG1351" s="2"/>
      <c r="BUH1351" s="2"/>
      <c r="BUI1351" s="2"/>
      <c r="BUJ1351" s="2"/>
      <c r="BUK1351" s="2"/>
      <c r="BUL1351" s="2"/>
      <c r="BUM1351" s="2"/>
      <c r="BUN1351" s="2"/>
      <c r="BUO1351" s="2"/>
      <c r="BUP1351" s="2"/>
      <c r="BUQ1351" s="2"/>
      <c r="BUR1351" s="2"/>
      <c r="BUS1351" s="2"/>
      <c r="BUT1351" s="2"/>
      <c r="BUU1351" s="2"/>
      <c r="BUV1351" s="2"/>
      <c r="BUW1351" s="2"/>
      <c r="BUX1351" s="2"/>
      <c r="BUY1351" s="2"/>
      <c r="BUZ1351" s="2"/>
      <c r="BVA1351" s="2"/>
      <c r="BVB1351" s="2"/>
      <c r="BVC1351" s="2"/>
      <c r="BVD1351" s="2"/>
      <c r="BVE1351" s="2"/>
      <c r="BVF1351" s="2"/>
      <c r="BVG1351" s="2"/>
      <c r="BVH1351" s="2"/>
      <c r="BVI1351" s="2"/>
      <c r="BVJ1351" s="2"/>
      <c r="BVK1351" s="2"/>
      <c r="BVL1351" s="2"/>
      <c r="BVM1351" s="2"/>
      <c r="BVN1351" s="2"/>
      <c r="BVO1351" s="2"/>
      <c r="BVP1351" s="2"/>
      <c r="BVQ1351" s="2"/>
      <c r="BVR1351" s="2"/>
      <c r="BVS1351" s="2"/>
      <c r="BVT1351" s="2"/>
      <c r="BVU1351" s="2"/>
      <c r="BVV1351" s="2"/>
      <c r="BVW1351" s="2"/>
      <c r="BVX1351" s="2"/>
      <c r="BVY1351" s="2"/>
      <c r="BVZ1351" s="2"/>
      <c r="BWA1351" s="2"/>
      <c r="BWB1351" s="2"/>
      <c r="BWC1351" s="2"/>
      <c r="BWD1351" s="2"/>
      <c r="BWE1351" s="2"/>
      <c r="BWF1351" s="2"/>
      <c r="BWG1351" s="2"/>
      <c r="BWH1351" s="2"/>
      <c r="BWI1351" s="2"/>
      <c r="BWJ1351" s="2"/>
      <c r="BWK1351" s="2"/>
      <c r="BWL1351" s="2"/>
      <c r="BWM1351" s="2"/>
      <c r="BWN1351" s="2"/>
      <c r="BWO1351" s="2"/>
      <c r="BWP1351" s="2"/>
      <c r="BWQ1351" s="2"/>
      <c r="BWR1351" s="2"/>
      <c r="BWS1351" s="2"/>
      <c r="BWT1351" s="2"/>
      <c r="BWU1351" s="2"/>
      <c r="BWV1351" s="2"/>
      <c r="BWW1351" s="2"/>
      <c r="BWX1351" s="2"/>
      <c r="BWY1351" s="2"/>
      <c r="BWZ1351" s="2"/>
      <c r="BXA1351" s="2"/>
      <c r="BXB1351" s="2"/>
      <c r="BXC1351" s="2"/>
      <c r="BXD1351" s="2"/>
      <c r="BXE1351" s="2"/>
      <c r="BXF1351" s="2"/>
      <c r="BXG1351" s="2"/>
      <c r="BXH1351" s="2"/>
      <c r="BXI1351" s="2"/>
      <c r="BXJ1351" s="2"/>
      <c r="BXK1351" s="2"/>
      <c r="BXL1351" s="2"/>
      <c r="BXM1351" s="2"/>
      <c r="BXN1351" s="2"/>
      <c r="BXO1351" s="2"/>
      <c r="BXP1351" s="2"/>
      <c r="BXQ1351" s="2"/>
      <c r="BXR1351" s="2"/>
      <c r="BXS1351" s="2"/>
      <c r="BXT1351" s="2"/>
      <c r="BXU1351" s="2"/>
      <c r="BXV1351" s="2"/>
      <c r="BXW1351" s="2"/>
      <c r="BXX1351" s="2"/>
      <c r="BXY1351" s="2"/>
      <c r="BXZ1351" s="2"/>
      <c r="BYA1351" s="2"/>
      <c r="BYB1351" s="2"/>
      <c r="BYC1351" s="2"/>
      <c r="BYD1351" s="2"/>
      <c r="BYE1351" s="2"/>
      <c r="BYF1351" s="2"/>
      <c r="BYG1351" s="2"/>
      <c r="BYH1351" s="2"/>
      <c r="BYI1351" s="2"/>
      <c r="BYJ1351" s="2"/>
      <c r="BYK1351" s="2"/>
      <c r="BYL1351" s="2"/>
      <c r="BYM1351" s="2"/>
      <c r="BYN1351" s="2"/>
      <c r="BYO1351" s="2"/>
      <c r="BYP1351" s="2"/>
      <c r="BYQ1351" s="2"/>
      <c r="BYR1351" s="2"/>
      <c r="BYS1351" s="2"/>
      <c r="BYT1351" s="2"/>
      <c r="BYU1351" s="2"/>
      <c r="BYV1351" s="2"/>
      <c r="BYW1351" s="2"/>
      <c r="BYX1351" s="2"/>
      <c r="BYY1351" s="2"/>
      <c r="BYZ1351" s="2"/>
      <c r="BZA1351" s="2"/>
      <c r="BZB1351" s="2"/>
      <c r="BZC1351" s="2"/>
      <c r="BZD1351" s="2"/>
      <c r="BZE1351" s="2"/>
      <c r="BZF1351" s="2"/>
      <c r="BZG1351" s="2"/>
      <c r="BZH1351" s="2"/>
      <c r="BZI1351" s="2"/>
      <c r="BZJ1351" s="2"/>
      <c r="BZK1351" s="2"/>
      <c r="BZL1351" s="2"/>
      <c r="BZM1351" s="2"/>
      <c r="BZN1351" s="2"/>
      <c r="BZO1351" s="2"/>
      <c r="BZP1351" s="2"/>
      <c r="BZQ1351" s="2"/>
      <c r="BZR1351" s="2"/>
      <c r="BZS1351" s="2"/>
      <c r="BZT1351" s="2"/>
      <c r="BZU1351" s="2"/>
      <c r="BZV1351" s="2"/>
      <c r="BZW1351" s="2"/>
      <c r="BZX1351" s="2"/>
      <c r="BZY1351" s="2"/>
      <c r="BZZ1351" s="2"/>
      <c r="CAA1351" s="2"/>
      <c r="CAB1351" s="2"/>
      <c r="CAC1351" s="2"/>
      <c r="CAD1351" s="2"/>
      <c r="CAE1351" s="2"/>
      <c r="CAF1351" s="2"/>
      <c r="CAG1351" s="2"/>
      <c r="CAH1351" s="2"/>
      <c r="CAI1351" s="2"/>
      <c r="CAJ1351" s="2"/>
      <c r="CAK1351" s="2"/>
      <c r="CAL1351" s="2"/>
      <c r="CAM1351" s="2"/>
      <c r="CAN1351" s="2"/>
      <c r="CAO1351" s="2"/>
      <c r="CAP1351" s="2"/>
      <c r="CAQ1351" s="2"/>
      <c r="CAR1351" s="2"/>
      <c r="CAS1351" s="2"/>
      <c r="CAT1351" s="2"/>
      <c r="CAU1351" s="2"/>
      <c r="CAV1351" s="2"/>
      <c r="CAW1351" s="2"/>
      <c r="CAX1351" s="2"/>
      <c r="CAY1351" s="2"/>
      <c r="CAZ1351" s="2"/>
      <c r="CBA1351" s="2"/>
      <c r="CBB1351" s="2"/>
      <c r="CBC1351" s="2"/>
      <c r="CBD1351" s="2"/>
      <c r="CBE1351" s="2"/>
      <c r="CBF1351" s="2"/>
      <c r="CBG1351" s="2"/>
      <c r="CBH1351" s="2"/>
      <c r="CBI1351" s="2"/>
      <c r="CBJ1351" s="2"/>
      <c r="CBK1351" s="2"/>
      <c r="CBL1351" s="2"/>
      <c r="CBM1351" s="2"/>
      <c r="CBN1351" s="2"/>
      <c r="CBO1351" s="2"/>
      <c r="CBP1351" s="2"/>
      <c r="CBQ1351" s="2"/>
      <c r="CBR1351" s="2"/>
      <c r="CBS1351" s="2"/>
      <c r="CBT1351" s="2"/>
      <c r="CBU1351" s="2"/>
      <c r="CBV1351" s="2"/>
      <c r="CBW1351" s="2"/>
      <c r="CBX1351" s="2"/>
      <c r="CBY1351" s="2"/>
      <c r="CBZ1351" s="2"/>
      <c r="CCA1351" s="2"/>
      <c r="CCB1351" s="2"/>
      <c r="CCC1351" s="2"/>
      <c r="CCD1351" s="2"/>
      <c r="CCE1351" s="2"/>
      <c r="CCF1351" s="2"/>
      <c r="CCG1351" s="2"/>
      <c r="CCH1351" s="2"/>
      <c r="CCI1351" s="2"/>
      <c r="CCJ1351" s="2"/>
      <c r="CCK1351" s="2"/>
      <c r="CCL1351" s="2"/>
      <c r="CCM1351" s="2"/>
      <c r="CCN1351" s="2"/>
      <c r="CCO1351" s="2"/>
      <c r="CCP1351" s="2"/>
      <c r="CCQ1351" s="2"/>
      <c r="CCR1351" s="2"/>
      <c r="CCS1351" s="2"/>
      <c r="CCT1351" s="2"/>
      <c r="CCU1351" s="2"/>
      <c r="CCV1351" s="2"/>
      <c r="CCW1351" s="2"/>
      <c r="CCX1351" s="2"/>
      <c r="CCY1351" s="2"/>
      <c r="CCZ1351" s="2"/>
      <c r="CDA1351" s="2"/>
      <c r="CDB1351" s="2"/>
      <c r="CDC1351" s="2"/>
      <c r="CDD1351" s="2"/>
      <c r="CDE1351" s="2"/>
      <c r="CDF1351" s="2"/>
      <c r="CDG1351" s="2"/>
      <c r="CDH1351" s="2"/>
      <c r="CDI1351" s="2"/>
      <c r="CDJ1351" s="2"/>
      <c r="CDK1351" s="2"/>
      <c r="CDL1351" s="2"/>
      <c r="CDM1351" s="2"/>
      <c r="CDN1351" s="2"/>
      <c r="CDO1351" s="2"/>
      <c r="CDP1351" s="2"/>
      <c r="CDQ1351" s="2"/>
      <c r="CDR1351" s="2"/>
      <c r="CDS1351" s="2"/>
      <c r="CDT1351" s="2"/>
      <c r="CDU1351" s="2"/>
      <c r="CDV1351" s="2"/>
      <c r="CDW1351" s="2"/>
      <c r="CDX1351" s="2"/>
      <c r="CDY1351" s="2"/>
      <c r="CDZ1351" s="2"/>
      <c r="CEA1351" s="2"/>
      <c r="CEB1351" s="2"/>
      <c r="CEC1351" s="2"/>
      <c r="CED1351" s="2"/>
      <c r="CEE1351" s="2"/>
      <c r="CEF1351" s="2"/>
      <c r="CEG1351" s="2"/>
      <c r="CEH1351" s="2"/>
      <c r="CEI1351" s="2"/>
      <c r="CEJ1351" s="2"/>
      <c r="CEK1351" s="2"/>
      <c r="CEL1351" s="2"/>
      <c r="CEM1351" s="2"/>
      <c r="CEN1351" s="2"/>
      <c r="CEO1351" s="2"/>
      <c r="CEP1351" s="2"/>
      <c r="CEQ1351" s="2"/>
      <c r="CER1351" s="2"/>
      <c r="CES1351" s="2"/>
      <c r="CET1351" s="2"/>
      <c r="CEU1351" s="2"/>
      <c r="CEV1351" s="2"/>
      <c r="CEW1351" s="2"/>
      <c r="CEX1351" s="2"/>
      <c r="CEY1351" s="2"/>
      <c r="CEZ1351" s="2"/>
      <c r="CFA1351" s="2"/>
      <c r="CFB1351" s="2"/>
      <c r="CFC1351" s="2"/>
      <c r="CFD1351" s="2"/>
      <c r="CFE1351" s="2"/>
      <c r="CFF1351" s="2"/>
      <c r="CFG1351" s="2"/>
      <c r="CFH1351" s="2"/>
      <c r="CFI1351" s="2"/>
      <c r="CFJ1351" s="2"/>
      <c r="CFK1351" s="2"/>
      <c r="CFL1351" s="2"/>
      <c r="CFM1351" s="2"/>
      <c r="CFN1351" s="2"/>
      <c r="CFO1351" s="2"/>
      <c r="CFP1351" s="2"/>
      <c r="CFQ1351" s="2"/>
      <c r="CFR1351" s="2"/>
      <c r="CFS1351" s="2"/>
      <c r="CFT1351" s="2"/>
      <c r="CFU1351" s="2"/>
      <c r="CFV1351" s="2"/>
      <c r="CFW1351" s="2"/>
      <c r="CFX1351" s="2"/>
      <c r="CFY1351" s="2"/>
      <c r="CFZ1351" s="2"/>
      <c r="CGA1351" s="2"/>
      <c r="CGB1351" s="2"/>
      <c r="CGC1351" s="2"/>
      <c r="CGD1351" s="2"/>
      <c r="CGE1351" s="2"/>
      <c r="CGF1351" s="2"/>
      <c r="CGG1351" s="2"/>
      <c r="CGH1351" s="2"/>
      <c r="CGI1351" s="2"/>
      <c r="CGJ1351" s="2"/>
      <c r="CGK1351" s="2"/>
      <c r="CGL1351" s="2"/>
      <c r="CGM1351" s="2"/>
      <c r="CGN1351" s="2"/>
      <c r="CGO1351" s="2"/>
      <c r="CGP1351" s="2"/>
      <c r="CGQ1351" s="2"/>
      <c r="CGR1351" s="2"/>
      <c r="CGS1351" s="2"/>
      <c r="CGT1351" s="2"/>
      <c r="CGU1351" s="2"/>
      <c r="CGV1351" s="2"/>
      <c r="CGW1351" s="2"/>
      <c r="CGX1351" s="2"/>
      <c r="CGY1351" s="2"/>
      <c r="CGZ1351" s="2"/>
      <c r="CHA1351" s="2"/>
      <c r="CHB1351" s="2"/>
      <c r="CHC1351" s="2"/>
      <c r="CHD1351" s="2"/>
      <c r="CHE1351" s="2"/>
      <c r="CHF1351" s="2"/>
      <c r="CHG1351" s="2"/>
      <c r="CHH1351" s="2"/>
      <c r="CHI1351" s="2"/>
      <c r="CHJ1351" s="2"/>
      <c r="CHK1351" s="2"/>
      <c r="CHL1351" s="2"/>
      <c r="CHM1351" s="2"/>
      <c r="CHN1351" s="2"/>
      <c r="CHO1351" s="2"/>
      <c r="CHP1351" s="2"/>
      <c r="CHQ1351" s="2"/>
      <c r="CHR1351" s="2"/>
      <c r="CHS1351" s="2"/>
      <c r="CHT1351" s="2"/>
      <c r="CHU1351" s="2"/>
      <c r="CHV1351" s="2"/>
      <c r="CHW1351" s="2"/>
      <c r="CHX1351" s="2"/>
      <c r="CHY1351" s="2"/>
      <c r="CHZ1351" s="2"/>
      <c r="CIA1351" s="2"/>
      <c r="CIB1351" s="2"/>
      <c r="CIC1351" s="2"/>
      <c r="CID1351" s="2"/>
      <c r="CIE1351" s="2"/>
      <c r="CIF1351" s="2"/>
      <c r="CIG1351" s="2"/>
      <c r="CIH1351" s="2"/>
      <c r="CII1351" s="2"/>
      <c r="CIJ1351" s="2"/>
      <c r="CIK1351" s="2"/>
      <c r="CIL1351" s="2"/>
      <c r="CIM1351" s="2"/>
      <c r="CIN1351" s="2"/>
      <c r="CIO1351" s="2"/>
      <c r="CIP1351" s="2"/>
      <c r="CIQ1351" s="2"/>
      <c r="CIR1351" s="2"/>
      <c r="CIS1351" s="2"/>
      <c r="CIT1351" s="2"/>
      <c r="CIU1351" s="2"/>
      <c r="CIV1351" s="2"/>
      <c r="CIW1351" s="2"/>
      <c r="CIX1351" s="2"/>
      <c r="CIY1351" s="2"/>
      <c r="CIZ1351" s="2"/>
      <c r="CJA1351" s="2"/>
      <c r="CJB1351" s="2"/>
      <c r="CJC1351" s="2"/>
      <c r="CJD1351" s="2"/>
      <c r="CJE1351" s="2"/>
      <c r="CJF1351" s="2"/>
      <c r="CJG1351" s="2"/>
      <c r="CJH1351" s="2"/>
      <c r="CJI1351" s="2"/>
      <c r="CJJ1351" s="2"/>
      <c r="CJK1351" s="2"/>
      <c r="CJL1351" s="2"/>
      <c r="CJM1351" s="2"/>
      <c r="CJN1351" s="2"/>
      <c r="CJO1351" s="2"/>
      <c r="CJP1351" s="2"/>
      <c r="CJQ1351" s="2"/>
      <c r="CJR1351" s="2"/>
      <c r="CJS1351" s="2"/>
      <c r="CJT1351" s="2"/>
      <c r="CJU1351" s="2"/>
      <c r="CJV1351" s="2"/>
      <c r="CJW1351" s="2"/>
      <c r="CJX1351" s="2"/>
      <c r="CJY1351" s="2"/>
      <c r="CJZ1351" s="2"/>
      <c r="CKA1351" s="2"/>
      <c r="CKB1351" s="2"/>
      <c r="CKC1351" s="2"/>
      <c r="CKD1351" s="2"/>
      <c r="CKE1351" s="2"/>
      <c r="CKF1351" s="2"/>
      <c r="CKG1351" s="2"/>
      <c r="CKH1351" s="2"/>
      <c r="CKI1351" s="2"/>
      <c r="CKJ1351" s="2"/>
      <c r="CKK1351" s="2"/>
      <c r="CKL1351" s="2"/>
      <c r="CKM1351" s="2"/>
      <c r="CKN1351" s="2"/>
      <c r="CKO1351" s="2"/>
      <c r="CKP1351" s="2"/>
      <c r="CKQ1351" s="2"/>
      <c r="CKR1351" s="2"/>
      <c r="CKS1351" s="2"/>
      <c r="CKT1351" s="2"/>
      <c r="CKU1351" s="2"/>
      <c r="CKV1351" s="2"/>
      <c r="CKW1351" s="2"/>
      <c r="CKX1351" s="2"/>
      <c r="CKY1351" s="2"/>
      <c r="CKZ1351" s="2"/>
      <c r="CLA1351" s="2"/>
      <c r="CLB1351" s="2"/>
      <c r="CLC1351" s="2"/>
      <c r="CLD1351" s="2"/>
      <c r="CLE1351" s="2"/>
      <c r="CLF1351" s="2"/>
      <c r="CLG1351" s="2"/>
      <c r="CLH1351" s="2"/>
      <c r="CLI1351" s="2"/>
      <c r="CLJ1351" s="2"/>
      <c r="CLK1351" s="2"/>
      <c r="CLL1351" s="2"/>
      <c r="CLM1351" s="2"/>
      <c r="CLN1351" s="2"/>
      <c r="CLO1351" s="2"/>
      <c r="CLP1351" s="2"/>
      <c r="CLQ1351" s="2"/>
      <c r="CLR1351" s="2"/>
      <c r="CLS1351" s="2"/>
      <c r="CLT1351" s="2"/>
      <c r="CLU1351" s="2"/>
      <c r="CLV1351" s="2"/>
      <c r="CLW1351" s="2"/>
      <c r="CLX1351" s="2"/>
      <c r="CLY1351" s="2"/>
      <c r="CLZ1351" s="2"/>
      <c r="CMA1351" s="2"/>
      <c r="CMB1351" s="2"/>
      <c r="CMC1351" s="2"/>
      <c r="CMD1351" s="2"/>
      <c r="CME1351" s="2"/>
      <c r="CMF1351" s="2"/>
      <c r="CMG1351" s="2"/>
      <c r="CMH1351" s="2"/>
      <c r="CMI1351" s="2"/>
      <c r="CMJ1351" s="2"/>
      <c r="CMK1351" s="2"/>
      <c r="CML1351" s="2"/>
      <c r="CMM1351" s="2"/>
      <c r="CMN1351" s="2"/>
      <c r="CMO1351" s="2"/>
      <c r="CMP1351" s="2"/>
      <c r="CMQ1351" s="2"/>
      <c r="CMR1351" s="2"/>
      <c r="CMS1351" s="2"/>
      <c r="CMT1351" s="2"/>
      <c r="CMU1351" s="2"/>
      <c r="CMV1351" s="2"/>
      <c r="CMW1351" s="2"/>
      <c r="CMX1351" s="2"/>
      <c r="CMY1351" s="2"/>
      <c r="CMZ1351" s="2"/>
      <c r="CNA1351" s="2"/>
      <c r="CNB1351" s="2"/>
      <c r="CNC1351" s="2"/>
      <c r="CND1351" s="2"/>
      <c r="CNE1351" s="2"/>
      <c r="CNF1351" s="2"/>
      <c r="CNG1351" s="2"/>
      <c r="CNH1351" s="2"/>
      <c r="CNI1351" s="2"/>
      <c r="CNJ1351" s="2"/>
      <c r="CNK1351" s="2"/>
      <c r="CNL1351" s="2"/>
      <c r="CNM1351" s="2"/>
      <c r="CNN1351" s="2"/>
      <c r="CNO1351" s="2"/>
      <c r="CNP1351" s="2"/>
      <c r="CNQ1351" s="2"/>
      <c r="CNR1351" s="2"/>
      <c r="CNS1351" s="2"/>
      <c r="CNT1351" s="2"/>
      <c r="CNU1351" s="2"/>
      <c r="CNV1351" s="2"/>
      <c r="CNW1351" s="2"/>
      <c r="CNX1351" s="2"/>
      <c r="CNY1351" s="2"/>
      <c r="CNZ1351" s="2"/>
      <c r="COA1351" s="2"/>
      <c r="COB1351" s="2"/>
      <c r="COC1351" s="2"/>
      <c r="COD1351" s="2"/>
      <c r="COE1351" s="2"/>
      <c r="COF1351" s="2"/>
      <c r="COG1351" s="2"/>
      <c r="COH1351" s="2"/>
      <c r="COI1351" s="2"/>
      <c r="COJ1351" s="2"/>
      <c r="COK1351" s="2"/>
      <c r="COL1351" s="2"/>
      <c r="COM1351" s="2"/>
      <c r="CON1351" s="2"/>
      <c r="COO1351" s="2"/>
      <c r="COP1351" s="2"/>
      <c r="COQ1351" s="2"/>
      <c r="COR1351" s="2"/>
      <c r="COS1351" s="2"/>
      <c r="COT1351" s="2"/>
      <c r="COU1351" s="2"/>
      <c r="COV1351" s="2"/>
      <c r="COW1351" s="2"/>
      <c r="COX1351" s="2"/>
      <c r="COY1351" s="2"/>
      <c r="COZ1351" s="2"/>
      <c r="CPA1351" s="2"/>
      <c r="CPB1351" s="2"/>
      <c r="CPC1351" s="2"/>
      <c r="CPD1351" s="2"/>
      <c r="CPE1351" s="2"/>
      <c r="CPF1351" s="2"/>
      <c r="CPG1351" s="2"/>
      <c r="CPH1351" s="2"/>
      <c r="CPI1351" s="2"/>
      <c r="CPJ1351" s="2"/>
      <c r="CPK1351" s="2"/>
      <c r="CPL1351" s="2"/>
      <c r="CPM1351" s="2"/>
      <c r="CPN1351" s="2"/>
      <c r="CPO1351" s="2"/>
      <c r="CPP1351" s="2"/>
      <c r="CPQ1351" s="2"/>
      <c r="CPR1351" s="2"/>
      <c r="CPS1351" s="2"/>
      <c r="CPT1351" s="2"/>
      <c r="CPU1351" s="2"/>
      <c r="CPV1351" s="2"/>
      <c r="CPW1351" s="2"/>
      <c r="CPX1351" s="2"/>
      <c r="CPY1351" s="2"/>
      <c r="CPZ1351" s="2"/>
      <c r="CQA1351" s="2"/>
      <c r="CQB1351" s="2"/>
      <c r="CQC1351" s="2"/>
      <c r="CQD1351" s="2"/>
      <c r="CQE1351" s="2"/>
      <c r="CQF1351" s="2"/>
      <c r="CQG1351" s="2"/>
      <c r="CQH1351" s="2"/>
      <c r="CQI1351" s="2"/>
      <c r="CQJ1351" s="2"/>
      <c r="CQK1351" s="2"/>
      <c r="CQL1351" s="2"/>
      <c r="CQM1351" s="2"/>
      <c r="CQN1351" s="2"/>
      <c r="CQO1351" s="2"/>
      <c r="CQP1351" s="2"/>
      <c r="CQQ1351" s="2"/>
      <c r="CQR1351" s="2"/>
      <c r="CQS1351" s="2"/>
      <c r="CQT1351" s="2"/>
      <c r="CQU1351" s="2"/>
      <c r="CQV1351" s="2"/>
      <c r="CQW1351" s="2"/>
      <c r="CQX1351" s="2"/>
      <c r="CQY1351" s="2"/>
      <c r="CQZ1351" s="2"/>
      <c r="CRA1351" s="2"/>
      <c r="CRB1351" s="2"/>
      <c r="CRC1351" s="2"/>
      <c r="CRD1351" s="2"/>
      <c r="CRE1351" s="2"/>
      <c r="CRF1351" s="2"/>
      <c r="CRG1351" s="2"/>
      <c r="CRH1351" s="2"/>
      <c r="CRI1351" s="2"/>
      <c r="CRJ1351" s="2"/>
      <c r="CRK1351" s="2"/>
      <c r="CRL1351" s="2"/>
      <c r="CRM1351" s="2"/>
      <c r="CRN1351" s="2"/>
      <c r="CRO1351" s="2"/>
      <c r="CRP1351" s="2"/>
      <c r="CRQ1351" s="2"/>
      <c r="CRR1351" s="2"/>
      <c r="CRS1351" s="2"/>
      <c r="CRT1351" s="2"/>
      <c r="CRU1351" s="2"/>
      <c r="CRV1351" s="2"/>
      <c r="CRW1351" s="2"/>
      <c r="CRX1351" s="2"/>
      <c r="CRY1351" s="2"/>
      <c r="CRZ1351" s="2"/>
      <c r="CSA1351" s="2"/>
      <c r="CSB1351" s="2"/>
      <c r="CSC1351" s="2"/>
      <c r="CSD1351" s="2"/>
      <c r="CSE1351" s="2"/>
      <c r="CSF1351" s="2"/>
      <c r="CSG1351" s="2"/>
      <c r="CSH1351" s="2"/>
      <c r="CSI1351" s="2"/>
      <c r="CSJ1351" s="2"/>
      <c r="CSK1351" s="2"/>
      <c r="CSL1351" s="2"/>
      <c r="CSM1351" s="2"/>
      <c r="CSN1351" s="2"/>
      <c r="CSO1351" s="2"/>
      <c r="CSP1351" s="2"/>
      <c r="CSQ1351" s="2"/>
      <c r="CSR1351" s="2"/>
      <c r="CSS1351" s="2"/>
      <c r="CST1351" s="2"/>
      <c r="CSU1351" s="2"/>
      <c r="CSV1351" s="2"/>
      <c r="CSW1351" s="2"/>
      <c r="CSX1351" s="2"/>
      <c r="CSY1351" s="2"/>
      <c r="CSZ1351" s="2"/>
      <c r="CTA1351" s="2"/>
      <c r="CTB1351" s="2"/>
      <c r="CTC1351" s="2"/>
      <c r="CTD1351" s="2"/>
      <c r="CTE1351" s="2"/>
      <c r="CTF1351" s="2"/>
      <c r="CTG1351" s="2"/>
      <c r="CTH1351" s="2"/>
      <c r="CTI1351" s="2"/>
      <c r="CTJ1351" s="2"/>
      <c r="CTK1351" s="2"/>
      <c r="CTL1351" s="2"/>
      <c r="CTM1351" s="2"/>
      <c r="CTN1351" s="2"/>
      <c r="CTO1351" s="2"/>
      <c r="CTP1351" s="2"/>
      <c r="CTQ1351" s="2"/>
      <c r="CTR1351" s="2"/>
      <c r="CTS1351" s="2"/>
      <c r="CTT1351" s="2"/>
      <c r="CTU1351" s="2"/>
      <c r="CTV1351" s="2"/>
      <c r="CTW1351" s="2"/>
      <c r="CTX1351" s="2"/>
      <c r="CTY1351" s="2"/>
      <c r="CTZ1351" s="2"/>
      <c r="CUA1351" s="2"/>
      <c r="CUB1351" s="2"/>
      <c r="CUC1351" s="2"/>
      <c r="CUD1351" s="2"/>
      <c r="CUE1351" s="2"/>
      <c r="CUF1351" s="2"/>
      <c r="CUG1351" s="2"/>
      <c r="CUH1351" s="2"/>
      <c r="CUI1351" s="2"/>
      <c r="CUJ1351" s="2"/>
      <c r="CUK1351" s="2"/>
      <c r="CUL1351" s="2"/>
      <c r="CUM1351" s="2"/>
      <c r="CUN1351" s="2"/>
      <c r="CUO1351" s="2"/>
      <c r="CUP1351" s="2"/>
      <c r="CUQ1351" s="2"/>
      <c r="CUR1351" s="2"/>
      <c r="CUS1351" s="2"/>
      <c r="CUT1351" s="2"/>
      <c r="CUU1351" s="2"/>
      <c r="CUV1351" s="2"/>
      <c r="CUW1351" s="2"/>
      <c r="CUX1351" s="2"/>
      <c r="CUY1351" s="2"/>
      <c r="CUZ1351" s="2"/>
      <c r="CVA1351" s="2"/>
      <c r="CVB1351" s="2"/>
      <c r="CVC1351" s="2"/>
      <c r="CVD1351" s="2"/>
      <c r="CVE1351" s="2"/>
      <c r="CVF1351" s="2"/>
      <c r="CVG1351" s="2"/>
      <c r="CVH1351" s="2"/>
      <c r="CVI1351" s="2"/>
      <c r="CVJ1351" s="2"/>
      <c r="CVK1351" s="2"/>
      <c r="CVL1351" s="2"/>
      <c r="CVM1351" s="2"/>
      <c r="CVN1351" s="2"/>
      <c r="CVO1351" s="2"/>
      <c r="CVP1351" s="2"/>
      <c r="CVQ1351" s="2"/>
      <c r="CVR1351" s="2"/>
      <c r="CVS1351" s="2"/>
      <c r="CVT1351" s="2"/>
      <c r="CVU1351" s="2"/>
      <c r="CVV1351" s="2"/>
      <c r="CVW1351" s="2"/>
      <c r="CVX1351" s="2"/>
      <c r="CVY1351" s="2"/>
      <c r="CVZ1351" s="2"/>
      <c r="CWA1351" s="2"/>
      <c r="CWB1351" s="2"/>
      <c r="CWC1351" s="2"/>
      <c r="CWD1351" s="2"/>
      <c r="CWE1351" s="2"/>
      <c r="CWF1351" s="2"/>
      <c r="CWG1351" s="2"/>
      <c r="CWH1351" s="2"/>
      <c r="CWI1351" s="2"/>
      <c r="CWJ1351" s="2"/>
      <c r="CWK1351" s="2"/>
      <c r="CWL1351" s="2"/>
      <c r="CWM1351" s="2"/>
      <c r="CWN1351" s="2"/>
      <c r="CWO1351" s="2"/>
      <c r="CWP1351" s="2"/>
      <c r="CWQ1351" s="2"/>
      <c r="CWR1351" s="2"/>
      <c r="CWS1351" s="2"/>
      <c r="CWT1351" s="2"/>
      <c r="CWU1351" s="2"/>
      <c r="CWV1351" s="2"/>
      <c r="CWW1351" s="2"/>
      <c r="CWX1351" s="2"/>
      <c r="CWY1351" s="2"/>
      <c r="CWZ1351" s="2"/>
      <c r="CXA1351" s="2"/>
      <c r="CXB1351" s="2"/>
      <c r="CXC1351" s="2"/>
      <c r="CXD1351" s="2"/>
      <c r="CXE1351" s="2"/>
      <c r="CXF1351" s="2"/>
      <c r="CXG1351" s="2"/>
      <c r="CXH1351" s="2"/>
      <c r="CXI1351" s="2"/>
      <c r="CXJ1351" s="2"/>
      <c r="CXK1351" s="2"/>
      <c r="CXL1351" s="2"/>
      <c r="CXM1351" s="2"/>
      <c r="CXN1351" s="2"/>
      <c r="CXO1351" s="2"/>
      <c r="CXP1351" s="2"/>
      <c r="CXQ1351" s="2"/>
      <c r="CXR1351" s="2"/>
      <c r="CXS1351" s="2"/>
      <c r="CXT1351" s="2"/>
      <c r="CXU1351" s="2"/>
      <c r="CXV1351" s="2"/>
      <c r="CXW1351" s="2"/>
      <c r="CXX1351" s="2"/>
      <c r="CXY1351" s="2"/>
      <c r="CXZ1351" s="2"/>
      <c r="CYA1351" s="2"/>
      <c r="CYB1351" s="2"/>
      <c r="CYC1351" s="2"/>
      <c r="CYD1351" s="2"/>
      <c r="CYE1351" s="2"/>
      <c r="CYF1351" s="2"/>
      <c r="CYG1351" s="2"/>
      <c r="CYH1351" s="2"/>
      <c r="CYI1351" s="2"/>
      <c r="CYJ1351" s="2"/>
      <c r="CYK1351" s="2"/>
      <c r="CYL1351" s="2"/>
      <c r="CYM1351" s="2"/>
      <c r="CYN1351" s="2"/>
      <c r="CYO1351" s="2"/>
      <c r="CYP1351" s="2"/>
      <c r="CYQ1351" s="2"/>
      <c r="CYR1351" s="2"/>
      <c r="CYS1351" s="2"/>
      <c r="CYT1351" s="2"/>
      <c r="CYU1351" s="2"/>
      <c r="CYV1351" s="2"/>
      <c r="CYW1351" s="2"/>
      <c r="CYX1351" s="2"/>
      <c r="CYY1351" s="2"/>
      <c r="CYZ1351" s="2"/>
      <c r="CZA1351" s="2"/>
      <c r="CZB1351" s="2"/>
      <c r="CZC1351" s="2"/>
      <c r="CZD1351" s="2"/>
      <c r="CZE1351" s="2"/>
      <c r="CZF1351" s="2"/>
      <c r="CZG1351" s="2"/>
      <c r="CZH1351" s="2"/>
      <c r="CZI1351" s="2"/>
      <c r="CZJ1351" s="2"/>
      <c r="CZK1351" s="2"/>
      <c r="CZL1351" s="2"/>
      <c r="CZM1351" s="2"/>
      <c r="CZN1351" s="2"/>
      <c r="CZO1351" s="2"/>
      <c r="CZP1351" s="2"/>
      <c r="CZQ1351" s="2"/>
      <c r="CZR1351" s="2"/>
      <c r="CZS1351" s="2"/>
      <c r="CZT1351" s="2"/>
      <c r="CZU1351" s="2"/>
      <c r="CZV1351" s="2"/>
      <c r="CZW1351" s="2"/>
      <c r="CZX1351" s="2"/>
      <c r="CZY1351" s="2"/>
      <c r="CZZ1351" s="2"/>
      <c r="DAA1351" s="2"/>
      <c r="DAB1351" s="2"/>
      <c r="DAC1351" s="2"/>
      <c r="DAD1351" s="2"/>
      <c r="DAE1351" s="2"/>
      <c r="DAF1351" s="2"/>
      <c r="DAG1351" s="2"/>
      <c r="DAH1351" s="2"/>
      <c r="DAI1351" s="2"/>
      <c r="DAJ1351" s="2"/>
      <c r="DAK1351" s="2"/>
      <c r="DAL1351" s="2"/>
      <c r="DAM1351" s="2"/>
      <c r="DAN1351" s="2"/>
      <c r="DAO1351" s="2"/>
      <c r="DAP1351" s="2"/>
      <c r="DAQ1351" s="2"/>
      <c r="DAR1351" s="2"/>
      <c r="DAS1351" s="2"/>
      <c r="DAT1351" s="2"/>
      <c r="DAU1351" s="2"/>
      <c r="DAV1351" s="2"/>
      <c r="DAW1351" s="2"/>
      <c r="DAX1351" s="2"/>
      <c r="DAY1351" s="2"/>
      <c r="DAZ1351" s="2"/>
      <c r="DBA1351" s="2"/>
      <c r="DBB1351" s="2"/>
      <c r="DBC1351" s="2"/>
      <c r="DBD1351" s="2"/>
      <c r="DBE1351" s="2"/>
      <c r="DBF1351" s="2"/>
      <c r="DBG1351" s="2"/>
      <c r="DBH1351" s="2"/>
      <c r="DBI1351" s="2"/>
      <c r="DBJ1351" s="2"/>
      <c r="DBK1351" s="2"/>
      <c r="DBL1351" s="2"/>
      <c r="DBM1351" s="2"/>
      <c r="DBN1351" s="2"/>
      <c r="DBO1351" s="2"/>
      <c r="DBP1351" s="2"/>
      <c r="DBQ1351" s="2"/>
      <c r="DBR1351" s="2"/>
      <c r="DBS1351" s="2"/>
      <c r="DBT1351" s="2"/>
      <c r="DBU1351" s="2"/>
      <c r="DBV1351" s="2"/>
      <c r="DBW1351" s="2"/>
      <c r="DBX1351" s="2"/>
      <c r="DBY1351" s="2"/>
      <c r="DBZ1351" s="2"/>
      <c r="DCA1351" s="2"/>
      <c r="DCB1351" s="2"/>
      <c r="DCC1351" s="2"/>
      <c r="DCD1351" s="2"/>
      <c r="DCE1351" s="2"/>
      <c r="DCF1351" s="2"/>
      <c r="DCG1351" s="2"/>
      <c r="DCH1351" s="2"/>
      <c r="DCI1351" s="2"/>
      <c r="DCJ1351" s="2"/>
      <c r="DCK1351" s="2"/>
      <c r="DCL1351" s="2"/>
      <c r="DCM1351" s="2"/>
      <c r="DCN1351" s="2"/>
      <c r="DCO1351" s="2"/>
      <c r="DCP1351" s="2"/>
      <c r="DCQ1351" s="2"/>
      <c r="DCR1351" s="2"/>
      <c r="DCS1351" s="2"/>
      <c r="DCT1351" s="2"/>
      <c r="DCU1351" s="2"/>
      <c r="DCV1351" s="2"/>
      <c r="DCW1351" s="2"/>
      <c r="DCX1351" s="2"/>
      <c r="DCY1351" s="2"/>
      <c r="DCZ1351" s="2"/>
      <c r="DDA1351" s="2"/>
      <c r="DDB1351" s="2"/>
      <c r="DDC1351" s="2"/>
      <c r="DDD1351" s="2"/>
      <c r="DDE1351" s="2"/>
      <c r="DDF1351" s="2"/>
      <c r="DDG1351" s="2"/>
      <c r="DDH1351" s="2"/>
      <c r="DDI1351" s="2"/>
      <c r="DDJ1351" s="2"/>
      <c r="DDK1351" s="2"/>
      <c r="DDL1351" s="2"/>
      <c r="DDM1351" s="2"/>
      <c r="DDN1351" s="2"/>
      <c r="DDO1351" s="2"/>
      <c r="DDP1351" s="2"/>
      <c r="DDQ1351" s="2"/>
      <c r="DDR1351" s="2"/>
      <c r="DDS1351" s="2"/>
      <c r="DDT1351" s="2"/>
      <c r="DDU1351" s="2"/>
      <c r="DDV1351" s="2"/>
      <c r="DDW1351" s="2"/>
      <c r="DDX1351" s="2"/>
      <c r="DDY1351" s="2"/>
      <c r="DDZ1351" s="2"/>
      <c r="DEA1351" s="2"/>
      <c r="DEB1351" s="2"/>
      <c r="DEC1351" s="2"/>
      <c r="DED1351" s="2"/>
      <c r="DEE1351" s="2"/>
      <c r="DEF1351" s="2"/>
      <c r="DEG1351" s="2"/>
      <c r="DEH1351" s="2"/>
      <c r="DEI1351" s="2"/>
      <c r="DEJ1351" s="2"/>
      <c r="DEK1351" s="2"/>
      <c r="DEL1351" s="2"/>
      <c r="DEM1351" s="2"/>
      <c r="DEN1351" s="2"/>
      <c r="DEO1351" s="2"/>
      <c r="DEP1351" s="2"/>
      <c r="DEQ1351" s="2"/>
      <c r="DER1351" s="2"/>
      <c r="DES1351" s="2"/>
      <c r="DET1351" s="2"/>
      <c r="DEU1351" s="2"/>
      <c r="DEV1351" s="2"/>
      <c r="DEW1351" s="2"/>
      <c r="DEX1351" s="2"/>
      <c r="DEY1351" s="2"/>
      <c r="DEZ1351" s="2"/>
      <c r="DFA1351" s="2"/>
      <c r="DFB1351" s="2"/>
      <c r="DFC1351" s="2"/>
      <c r="DFD1351" s="2"/>
      <c r="DFE1351" s="2"/>
      <c r="DFF1351" s="2"/>
      <c r="DFG1351" s="2"/>
      <c r="DFH1351" s="2"/>
      <c r="DFI1351" s="2"/>
      <c r="DFJ1351" s="2"/>
      <c r="DFK1351" s="2"/>
      <c r="DFL1351" s="2"/>
      <c r="DFM1351" s="2"/>
      <c r="DFN1351" s="2"/>
      <c r="DFO1351" s="2"/>
      <c r="DFP1351" s="2"/>
      <c r="DFQ1351" s="2"/>
      <c r="DFR1351" s="2"/>
      <c r="DFS1351" s="2"/>
      <c r="DFT1351" s="2"/>
      <c r="DFU1351" s="2"/>
      <c r="DFV1351" s="2"/>
      <c r="DFW1351" s="2"/>
      <c r="DFX1351" s="2"/>
      <c r="DFY1351" s="2"/>
      <c r="DFZ1351" s="2"/>
      <c r="DGA1351" s="2"/>
      <c r="DGB1351" s="2"/>
      <c r="DGC1351" s="2"/>
      <c r="DGD1351" s="2"/>
      <c r="DGE1351" s="2"/>
      <c r="DGF1351" s="2"/>
      <c r="DGG1351" s="2"/>
      <c r="DGH1351" s="2"/>
      <c r="DGI1351" s="2"/>
      <c r="DGJ1351" s="2"/>
      <c r="DGK1351" s="2"/>
      <c r="DGL1351" s="2"/>
      <c r="DGM1351" s="2"/>
      <c r="DGN1351" s="2"/>
      <c r="DGO1351" s="2"/>
      <c r="DGP1351" s="2"/>
      <c r="DGQ1351" s="2"/>
      <c r="DGR1351" s="2"/>
      <c r="DGS1351" s="2"/>
      <c r="DGT1351" s="2"/>
      <c r="DGU1351" s="2"/>
      <c r="DGV1351" s="2"/>
      <c r="DGW1351" s="2"/>
      <c r="DGX1351" s="2"/>
      <c r="DGY1351" s="2"/>
      <c r="DGZ1351" s="2"/>
      <c r="DHA1351" s="2"/>
      <c r="DHB1351" s="2"/>
      <c r="DHC1351" s="2"/>
      <c r="DHD1351" s="2"/>
      <c r="DHE1351" s="2"/>
      <c r="DHF1351" s="2"/>
      <c r="DHG1351" s="2"/>
      <c r="DHH1351" s="2"/>
      <c r="DHI1351" s="2"/>
      <c r="DHJ1351" s="2"/>
      <c r="DHK1351" s="2"/>
      <c r="DHL1351" s="2"/>
      <c r="DHM1351" s="2"/>
      <c r="DHN1351" s="2"/>
      <c r="DHO1351" s="2"/>
      <c r="DHP1351" s="2"/>
      <c r="DHQ1351" s="2"/>
      <c r="DHR1351" s="2"/>
      <c r="DHS1351" s="2"/>
      <c r="DHT1351" s="2"/>
      <c r="DHU1351" s="2"/>
      <c r="DHV1351" s="2"/>
      <c r="DHW1351" s="2"/>
      <c r="DHX1351" s="2"/>
      <c r="DHY1351" s="2"/>
      <c r="DHZ1351" s="2"/>
      <c r="DIA1351" s="2"/>
      <c r="DIB1351" s="2"/>
      <c r="DIC1351" s="2"/>
      <c r="DID1351" s="2"/>
      <c r="DIE1351" s="2"/>
      <c r="DIF1351" s="2"/>
      <c r="DIG1351" s="2"/>
      <c r="DIH1351" s="2"/>
      <c r="DII1351" s="2"/>
      <c r="DIJ1351" s="2"/>
      <c r="DIK1351" s="2"/>
      <c r="DIL1351" s="2"/>
      <c r="DIM1351" s="2"/>
      <c r="DIN1351" s="2"/>
      <c r="DIO1351" s="2"/>
      <c r="DIP1351" s="2"/>
      <c r="DIQ1351" s="2"/>
      <c r="DIR1351" s="2"/>
      <c r="DIS1351" s="2"/>
      <c r="DIT1351" s="2"/>
      <c r="DIU1351" s="2"/>
      <c r="DIV1351" s="2"/>
      <c r="DIW1351" s="2"/>
      <c r="DIX1351" s="2"/>
      <c r="DIY1351" s="2"/>
      <c r="DIZ1351" s="2"/>
      <c r="DJA1351" s="2"/>
      <c r="DJB1351" s="2"/>
      <c r="DJC1351" s="2"/>
      <c r="DJD1351" s="2"/>
      <c r="DJE1351" s="2"/>
      <c r="DJF1351" s="2"/>
      <c r="DJG1351" s="2"/>
      <c r="DJH1351" s="2"/>
      <c r="DJI1351" s="2"/>
      <c r="DJJ1351" s="2"/>
      <c r="DJK1351" s="2"/>
      <c r="DJL1351" s="2"/>
      <c r="DJM1351" s="2"/>
      <c r="DJN1351" s="2"/>
      <c r="DJO1351" s="2"/>
      <c r="DJP1351" s="2"/>
      <c r="DJQ1351" s="2"/>
      <c r="DJR1351" s="2"/>
      <c r="DJS1351" s="2"/>
      <c r="DJT1351" s="2"/>
      <c r="DJU1351" s="2"/>
      <c r="DJV1351" s="2"/>
      <c r="DJW1351" s="2"/>
      <c r="DJX1351" s="2"/>
      <c r="DJY1351" s="2"/>
      <c r="DJZ1351" s="2"/>
      <c r="DKA1351" s="2"/>
      <c r="DKB1351" s="2"/>
      <c r="DKC1351" s="2"/>
      <c r="DKD1351" s="2"/>
      <c r="DKE1351" s="2"/>
      <c r="DKF1351" s="2"/>
      <c r="DKG1351" s="2"/>
      <c r="DKH1351" s="2"/>
      <c r="DKI1351" s="2"/>
      <c r="DKJ1351" s="2"/>
      <c r="DKK1351" s="2"/>
      <c r="DKL1351" s="2"/>
      <c r="DKM1351" s="2"/>
      <c r="DKN1351" s="2"/>
      <c r="DKO1351" s="2"/>
      <c r="DKP1351" s="2"/>
      <c r="DKQ1351" s="2"/>
      <c r="DKR1351" s="2"/>
      <c r="DKS1351" s="2"/>
      <c r="DKT1351" s="2"/>
      <c r="DKU1351" s="2"/>
      <c r="DKV1351" s="2"/>
      <c r="DKW1351" s="2"/>
      <c r="DKX1351" s="2"/>
      <c r="DKY1351" s="2"/>
      <c r="DKZ1351" s="2"/>
      <c r="DLA1351" s="2"/>
      <c r="DLB1351" s="2"/>
      <c r="DLC1351" s="2"/>
      <c r="DLD1351" s="2"/>
      <c r="DLE1351" s="2"/>
      <c r="DLF1351" s="2"/>
      <c r="DLG1351" s="2"/>
      <c r="DLH1351" s="2"/>
      <c r="DLI1351" s="2"/>
      <c r="DLJ1351" s="2"/>
      <c r="DLK1351" s="2"/>
      <c r="DLL1351" s="2"/>
      <c r="DLM1351" s="2"/>
      <c r="DLN1351" s="2"/>
      <c r="DLO1351" s="2"/>
      <c r="DLP1351" s="2"/>
      <c r="DLQ1351" s="2"/>
      <c r="DLR1351" s="2"/>
      <c r="DLS1351" s="2"/>
      <c r="DLT1351" s="2"/>
      <c r="DLU1351" s="2"/>
      <c r="DLV1351" s="2"/>
      <c r="DLW1351" s="2"/>
      <c r="DLX1351" s="2"/>
      <c r="DLY1351" s="2"/>
      <c r="DLZ1351" s="2"/>
      <c r="DMA1351" s="2"/>
      <c r="DMB1351" s="2"/>
      <c r="DMC1351" s="2"/>
      <c r="DMD1351" s="2"/>
      <c r="DME1351" s="2"/>
      <c r="DMF1351" s="2"/>
      <c r="DMG1351" s="2"/>
      <c r="DMH1351" s="2"/>
      <c r="DMI1351" s="2"/>
      <c r="DMJ1351" s="2"/>
      <c r="DMK1351" s="2"/>
      <c r="DML1351" s="2"/>
      <c r="DMM1351" s="2"/>
      <c r="DMN1351" s="2"/>
      <c r="DMO1351" s="2"/>
      <c r="DMP1351" s="2"/>
      <c r="DMQ1351" s="2"/>
      <c r="DMR1351" s="2"/>
      <c r="DMS1351" s="2"/>
      <c r="DMT1351" s="2"/>
      <c r="DMU1351" s="2"/>
      <c r="DMV1351" s="2"/>
      <c r="DMW1351" s="2"/>
      <c r="DMX1351" s="2"/>
      <c r="DMY1351" s="2"/>
      <c r="DMZ1351" s="2"/>
      <c r="DNA1351" s="2"/>
      <c r="DNB1351" s="2"/>
      <c r="DNC1351" s="2"/>
      <c r="DND1351" s="2"/>
      <c r="DNE1351" s="2"/>
      <c r="DNF1351" s="2"/>
      <c r="DNG1351" s="2"/>
      <c r="DNH1351" s="2"/>
      <c r="DNI1351" s="2"/>
      <c r="DNJ1351" s="2"/>
      <c r="DNK1351" s="2"/>
      <c r="DNL1351" s="2"/>
      <c r="DNM1351" s="2"/>
      <c r="DNN1351" s="2"/>
      <c r="DNO1351" s="2"/>
      <c r="DNP1351" s="2"/>
      <c r="DNQ1351" s="2"/>
      <c r="DNR1351" s="2"/>
      <c r="DNS1351" s="2"/>
      <c r="DNT1351" s="2"/>
      <c r="DNU1351" s="2"/>
      <c r="DNV1351" s="2"/>
      <c r="DNW1351" s="2"/>
      <c r="DNX1351" s="2"/>
      <c r="DNY1351" s="2"/>
      <c r="DNZ1351" s="2"/>
      <c r="DOA1351" s="2"/>
      <c r="DOB1351" s="2"/>
      <c r="DOC1351" s="2"/>
      <c r="DOD1351" s="2"/>
      <c r="DOE1351" s="2"/>
      <c r="DOF1351" s="2"/>
      <c r="DOG1351" s="2"/>
      <c r="DOH1351" s="2"/>
      <c r="DOI1351" s="2"/>
      <c r="DOJ1351" s="2"/>
      <c r="DOK1351" s="2"/>
      <c r="DOL1351" s="2"/>
      <c r="DOM1351" s="2"/>
      <c r="DON1351" s="2"/>
      <c r="DOO1351" s="2"/>
      <c r="DOP1351" s="2"/>
      <c r="DOQ1351" s="2"/>
      <c r="DOR1351" s="2"/>
      <c r="DOS1351" s="2"/>
      <c r="DOT1351" s="2"/>
      <c r="DOU1351" s="2"/>
      <c r="DOV1351" s="2"/>
      <c r="DOW1351" s="2"/>
      <c r="DOX1351" s="2"/>
      <c r="DOY1351" s="2"/>
      <c r="DOZ1351" s="2"/>
      <c r="DPA1351" s="2"/>
      <c r="DPB1351" s="2"/>
      <c r="DPC1351" s="2"/>
      <c r="DPD1351" s="2"/>
      <c r="DPE1351" s="2"/>
      <c r="DPF1351" s="2"/>
      <c r="DPG1351" s="2"/>
      <c r="DPH1351" s="2"/>
      <c r="DPI1351" s="2"/>
      <c r="DPJ1351" s="2"/>
      <c r="DPK1351" s="2"/>
      <c r="DPL1351" s="2"/>
      <c r="DPM1351" s="2"/>
      <c r="DPN1351" s="2"/>
      <c r="DPO1351" s="2"/>
      <c r="DPP1351" s="2"/>
      <c r="DPQ1351" s="2"/>
      <c r="DPR1351" s="2"/>
      <c r="DPS1351" s="2"/>
      <c r="DPT1351" s="2"/>
      <c r="DPU1351" s="2"/>
      <c r="DPV1351" s="2"/>
      <c r="DPW1351" s="2"/>
      <c r="DPX1351" s="2"/>
      <c r="DPY1351" s="2"/>
      <c r="DPZ1351" s="2"/>
      <c r="DQA1351" s="2"/>
      <c r="DQB1351" s="2"/>
      <c r="DQC1351" s="2"/>
      <c r="DQD1351" s="2"/>
      <c r="DQE1351" s="2"/>
      <c r="DQF1351" s="2"/>
      <c r="DQG1351" s="2"/>
      <c r="DQH1351" s="2"/>
      <c r="DQI1351" s="2"/>
      <c r="DQJ1351" s="2"/>
      <c r="DQK1351" s="2"/>
      <c r="DQL1351" s="2"/>
      <c r="DQM1351" s="2"/>
      <c r="DQN1351" s="2"/>
      <c r="DQO1351" s="2"/>
      <c r="DQP1351" s="2"/>
      <c r="DQQ1351" s="2"/>
      <c r="DQR1351" s="2"/>
      <c r="DQS1351" s="2"/>
      <c r="DQT1351" s="2"/>
      <c r="DQU1351" s="2"/>
      <c r="DQV1351" s="2"/>
      <c r="DQW1351" s="2"/>
      <c r="DQX1351" s="2"/>
      <c r="DQY1351" s="2"/>
      <c r="DQZ1351" s="2"/>
      <c r="DRA1351" s="2"/>
      <c r="DRB1351" s="2"/>
      <c r="DRC1351" s="2"/>
      <c r="DRD1351" s="2"/>
      <c r="DRE1351" s="2"/>
      <c r="DRF1351" s="2"/>
      <c r="DRG1351" s="2"/>
      <c r="DRH1351" s="2"/>
      <c r="DRI1351" s="2"/>
      <c r="DRJ1351" s="2"/>
      <c r="DRK1351" s="2"/>
      <c r="DRL1351" s="2"/>
      <c r="DRM1351" s="2"/>
      <c r="DRN1351" s="2"/>
      <c r="DRO1351" s="2"/>
      <c r="DRP1351" s="2"/>
      <c r="DRQ1351" s="2"/>
      <c r="DRR1351" s="2"/>
      <c r="DRS1351" s="2"/>
      <c r="DRT1351" s="2"/>
      <c r="DRU1351" s="2"/>
      <c r="DRV1351" s="2"/>
      <c r="DRW1351" s="2"/>
      <c r="DRX1351" s="2"/>
      <c r="DRY1351" s="2"/>
      <c r="DRZ1351" s="2"/>
      <c r="DSA1351" s="2"/>
      <c r="DSB1351" s="2"/>
      <c r="DSC1351" s="2"/>
      <c r="DSD1351" s="2"/>
      <c r="DSE1351" s="2"/>
      <c r="DSF1351" s="2"/>
      <c r="DSG1351" s="2"/>
      <c r="DSH1351" s="2"/>
      <c r="DSI1351" s="2"/>
      <c r="DSJ1351" s="2"/>
      <c r="DSK1351" s="2"/>
      <c r="DSL1351" s="2"/>
      <c r="DSM1351" s="2"/>
      <c r="DSN1351" s="2"/>
      <c r="DSO1351" s="2"/>
      <c r="DSP1351" s="2"/>
      <c r="DSQ1351" s="2"/>
      <c r="DSR1351" s="2"/>
      <c r="DSS1351" s="2"/>
      <c r="DST1351" s="2"/>
      <c r="DSU1351" s="2"/>
      <c r="DSV1351" s="2"/>
      <c r="DSW1351" s="2"/>
      <c r="DSX1351" s="2"/>
      <c r="DSY1351" s="2"/>
      <c r="DSZ1351" s="2"/>
      <c r="DTA1351" s="2"/>
      <c r="DTB1351" s="2"/>
      <c r="DTC1351" s="2"/>
      <c r="DTD1351" s="2"/>
      <c r="DTE1351" s="2"/>
      <c r="DTF1351" s="2"/>
      <c r="DTG1351" s="2"/>
      <c r="DTH1351" s="2"/>
      <c r="DTI1351" s="2"/>
      <c r="DTJ1351" s="2"/>
      <c r="DTK1351" s="2"/>
      <c r="DTL1351" s="2"/>
      <c r="DTM1351" s="2"/>
      <c r="DTN1351" s="2"/>
      <c r="DTO1351" s="2"/>
      <c r="DTP1351" s="2"/>
      <c r="DTQ1351" s="2"/>
      <c r="DTR1351" s="2"/>
      <c r="DTS1351" s="2"/>
      <c r="DTT1351" s="2"/>
      <c r="DTU1351" s="2"/>
      <c r="DTV1351" s="2"/>
      <c r="DTW1351" s="2"/>
      <c r="DTX1351" s="2"/>
      <c r="DTY1351" s="2"/>
      <c r="DTZ1351" s="2"/>
      <c r="DUA1351" s="2"/>
      <c r="DUB1351" s="2"/>
      <c r="DUC1351" s="2"/>
      <c r="DUD1351" s="2"/>
      <c r="DUE1351" s="2"/>
      <c r="DUF1351" s="2"/>
      <c r="DUG1351" s="2"/>
      <c r="DUH1351" s="2"/>
      <c r="DUI1351" s="2"/>
      <c r="DUJ1351" s="2"/>
      <c r="DUK1351" s="2"/>
      <c r="DUL1351" s="2"/>
      <c r="DUM1351" s="2"/>
      <c r="DUN1351" s="2"/>
      <c r="DUO1351" s="2"/>
      <c r="DUP1351" s="2"/>
      <c r="DUQ1351" s="2"/>
      <c r="DUR1351" s="2"/>
      <c r="DUS1351" s="2"/>
      <c r="DUT1351" s="2"/>
      <c r="DUU1351" s="2"/>
      <c r="DUV1351" s="2"/>
      <c r="DUW1351" s="2"/>
      <c r="DUX1351" s="2"/>
      <c r="DUY1351" s="2"/>
      <c r="DUZ1351" s="2"/>
      <c r="DVA1351" s="2"/>
      <c r="DVB1351" s="2"/>
      <c r="DVC1351" s="2"/>
      <c r="DVD1351" s="2"/>
      <c r="DVE1351" s="2"/>
      <c r="DVF1351" s="2"/>
      <c r="DVG1351" s="2"/>
      <c r="DVH1351" s="2"/>
      <c r="DVI1351" s="2"/>
      <c r="DVJ1351" s="2"/>
      <c r="DVK1351" s="2"/>
      <c r="DVL1351" s="2"/>
      <c r="DVM1351" s="2"/>
      <c r="DVN1351" s="2"/>
      <c r="DVO1351" s="2"/>
      <c r="DVP1351" s="2"/>
      <c r="DVQ1351" s="2"/>
      <c r="DVR1351" s="2"/>
      <c r="DVS1351" s="2"/>
      <c r="DVT1351" s="2"/>
      <c r="DVU1351" s="2"/>
      <c r="DVV1351" s="2"/>
      <c r="DVW1351" s="2"/>
      <c r="DVX1351" s="2"/>
      <c r="DVY1351" s="2"/>
      <c r="DVZ1351" s="2"/>
      <c r="DWA1351" s="2"/>
      <c r="DWB1351" s="2"/>
      <c r="DWC1351" s="2"/>
      <c r="DWD1351" s="2"/>
      <c r="DWE1351" s="2"/>
      <c r="DWF1351" s="2"/>
      <c r="DWG1351" s="2"/>
      <c r="DWH1351" s="2"/>
      <c r="DWI1351" s="2"/>
      <c r="DWJ1351" s="2"/>
      <c r="DWK1351" s="2"/>
      <c r="DWL1351" s="2"/>
      <c r="DWM1351" s="2"/>
      <c r="DWN1351" s="2"/>
      <c r="DWO1351" s="2"/>
      <c r="DWP1351" s="2"/>
      <c r="DWQ1351" s="2"/>
      <c r="DWR1351" s="2"/>
      <c r="DWS1351" s="2"/>
      <c r="DWT1351" s="2"/>
      <c r="DWU1351" s="2"/>
      <c r="DWV1351" s="2"/>
      <c r="DWW1351" s="2"/>
      <c r="DWX1351" s="2"/>
      <c r="DWY1351" s="2"/>
      <c r="DWZ1351" s="2"/>
      <c r="DXA1351" s="2"/>
      <c r="DXB1351" s="2"/>
      <c r="DXC1351" s="2"/>
      <c r="DXD1351" s="2"/>
      <c r="DXE1351" s="2"/>
      <c r="DXF1351" s="2"/>
      <c r="DXG1351" s="2"/>
      <c r="DXH1351" s="2"/>
      <c r="DXI1351" s="2"/>
      <c r="DXJ1351" s="2"/>
      <c r="DXK1351" s="2"/>
      <c r="DXL1351" s="2"/>
      <c r="DXM1351" s="2"/>
      <c r="DXN1351" s="2"/>
      <c r="DXO1351" s="2"/>
      <c r="DXP1351" s="2"/>
      <c r="DXQ1351" s="2"/>
      <c r="DXR1351" s="2"/>
      <c r="DXS1351" s="2"/>
      <c r="DXT1351" s="2"/>
      <c r="DXU1351" s="2"/>
      <c r="DXV1351" s="2"/>
      <c r="DXW1351" s="2"/>
      <c r="DXX1351" s="2"/>
      <c r="DXY1351" s="2"/>
      <c r="DXZ1351" s="2"/>
      <c r="DYA1351" s="2"/>
      <c r="DYB1351" s="2"/>
      <c r="DYC1351" s="2"/>
      <c r="DYD1351" s="2"/>
      <c r="DYE1351" s="2"/>
      <c r="DYF1351" s="2"/>
      <c r="DYG1351" s="2"/>
      <c r="DYH1351" s="2"/>
      <c r="DYI1351" s="2"/>
      <c r="DYJ1351" s="2"/>
      <c r="DYK1351" s="2"/>
      <c r="DYL1351" s="2"/>
      <c r="DYM1351" s="2"/>
      <c r="DYN1351" s="2"/>
      <c r="DYO1351" s="2"/>
      <c r="DYP1351" s="2"/>
      <c r="DYQ1351" s="2"/>
      <c r="DYR1351" s="2"/>
      <c r="DYS1351" s="2"/>
      <c r="DYT1351" s="2"/>
      <c r="DYU1351" s="2"/>
      <c r="DYV1351" s="2"/>
      <c r="DYW1351" s="2"/>
      <c r="DYX1351" s="2"/>
      <c r="DYY1351" s="2"/>
      <c r="DYZ1351" s="2"/>
      <c r="DZA1351" s="2"/>
      <c r="DZB1351" s="2"/>
      <c r="DZC1351" s="2"/>
      <c r="DZD1351" s="2"/>
      <c r="DZE1351" s="2"/>
      <c r="DZF1351" s="2"/>
      <c r="DZG1351" s="2"/>
      <c r="DZH1351" s="2"/>
      <c r="DZI1351" s="2"/>
      <c r="DZJ1351" s="2"/>
      <c r="DZK1351" s="2"/>
      <c r="DZL1351" s="2"/>
      <c r="DZM1351" s="2"/>
      <c r="DZN1351" s="2"/>
      <c r="DZO1351" s="2"/>
      <c r="DZP1351" s="2"/>
      <c r="DZQ1351" s="2"/>
      <c r="DZR1351" s="2"/>
      <c r="DZS1351" s="2"/>
      <c r="DZT1351" s="2"/>
      <c r="DZU1351" s="2"/>
      <c r="DZV1351" s="2"/>
      <c r="DZW1351" s="2"/>
      <c r="DZX1351" s="2"/>
      <c r="DZY1351" s="2"/>
      <c r="DZZ1351" s="2"/>
      <c r="EAA1351" s="2"/>
      <c r="EAB1351" s="2"/>
      <c r="EAC1351" s="2"/>
      <c r="EAD1351" s="2"/>
      <c r="EAE1351" s="2"/>
      <c r="EAF1351" s="2"/>
      <c r="EAG1351" s="2"/>
      <c r="EAH1351" s="2"/>
      <c r="EAI1351" s="2"/>
      <c r="EAJ1351" s="2"/>
      <c r="EAK1351" s="2"/>
      <c r="EAL1351" s="2"/>
      <c r="EAM1351" s="2"/>
      <c r="EAN1351" s="2"/>
      <c r="EAO1351" s="2"/>
      <c r="EAP1351" s="2"/>
      <c r="EAQ1351" s="2"/>
      <c r="EAR1351" s="2"/>
      <c r="EAS1351" s="2"/>
      <c r="EAT1351" s="2"/>
      <c r="EAU1351" s="2"/>
      <c r="EAV1351" s="2"/>
      <c r="EAW1351" s="2"/>
      <c r="EAX1351" s="2"/>
      <c r="EAY1351" s="2"/>
      <c r="EAZ1351" s="2"/>
      <c r="EBA1351" s="2"/>
      <c r="EBB1351" s="2"/>
      <c r="EBC1351" s="2"/>
      <c r="EBD1351" s="2"/>
      <c r="EBE1351" s="2"/>
      <c r="EBF1351" s="2"/>
      <c r="EBG1351" s="2"/>
      <c r="EBH1351" s="2"/>
      <c r="EBI1351" s="2"/>
      <c r="EBJ1351" s="2"/>
      <c r="EBK1351" s="2"/>
      <c r="EBL1351" s="2"/>
      <c r="EBM1351" s="2"/>
      <c r="EBN1351" s="2"/>
      <c r="EBO1351" s="2"/>
      <c r="EBP1351" s="2"/>
      <c r="EBQ1351" s="2"/>
      <c r="EBR1351" s="2"/>
      <c r="EBS1351" s="2"/>
      <c r="EBT1351" s="2"/>
      <c r="EBU1351" s="2"/>
      <c r="EBV1351" s="2"/>
      <c r="EBW1351" s="2"/>
      <c r="EBX1351" s="2"/>
      <c r="EBY1351" s="2"/>
      <c r="EBZ1351" s="2"/>
      <c r="ECA1351" s="2"/>
      <c r="ECB1351" s="2"/>
      <c r="ECC1351" s="2"/>
      <c r="ECD1351" s="2"/>
      <c r="ECE1351" s="2"/>
      <c r="ECF1351" s="2"/>
      <c r="ECG1351" s="2"/>
      <c r="ECH1351" s="2"/>
      <c r="ECI1351" s="2"/>
      <c r="ECJ1351" s="2"/>
      <c r="ECK1351" s="2"/>
      <c r="ECL1351" s="2"/>
      <c r="ECM1351" s="2"/>
      <c r="ECN1351" s="2"/>
      <c r="ECO1351" s="2"/>
      <c r="ECP1351" s="2"/>
      <c r="ECQ1351" s="2"/>
      <c r="ECR1351" s="2"/>
      <c r="ECS1351" s="2"/>
      <c r="ECT1351" s="2"/>
      <c r="ECU1351" s="2"/>
      <c r="ECV1351" s="2"/>
      <c r="ECW1351" s="2"/>
      <c r="ECX1351" s="2"/>
      <c r="ECY1351" s="2"/>
      <c r="ECZ1351" s="2"/>
      <c r="EDA1351" s="2"/>
      <c r="EDB1351" s="2"/>
      <c r="EDC1351" s="2"/>
      <c r="EDD1351" s="2"/>
      <c r="EDE1351" s="2"/>
      <c r="EDF1351" s="2"/>
      <c r="EDG1351" s="2"/>
      <c r="EDH1351" s="2"/>
      <c r="EDI1351" s="2"/>
      <c r="EDJ1351" s="2"/>
      <c r="EDK1351" s="2"/>
      <c r="EDL1351" s="2"/>
      <c r="EDM1351" s="2"/>
      <c r="EDN1351" s="2"/>
      <c r="EDO1351" s="2"/>
      <c r="EDP1351" s="2"/>
      <c r="EDQ1351" s="2"/>
      <c r="EDR1351" s="2"/>
      <c r="EDS1351" s="2"/>
      <c r="EDT1351" s="2"/>
      <c r="EDU1351" s="2"/>
      <c r="EDV1351" s="2"/>
      <c r="EDW1351" s="2"/>
      <c r="EDX1351" s="2"/>
      <c r="EDY1351" s="2"/>
      <c r="EDZ1351" s="2"/>
      <c r="EEA1351" s="2"/>
      <c r="EEB1351" s="2"/>
      <c r="EEC1351" s="2"/>
      <c r="EED1351" s="2"/>
      <c r="EEE1351" s="2"/>
      <c r="EEF1351" s="2"/>
      <c r="EEG1351" s="2"/>
      <c r="EEH1351" s="2"/>
      <c r="EEI1351" s="2"/>
      <c r="EEJ1351" s="2"/>
      <c r="EEK1351" s="2"/>
      <c r="EEL1351" s="2"/>
      <c r="EEM1351" s="2"/>
      <c r="EEN1351" s="2"/>
      <c r="EEO1351" s="2"/>
      <c r="EEP1351" s="2"/>
      <c r="EEQ1351" s="2"/>
      <c r="EER1351" s="2"/>
      <c r="EES1351" s="2"/>
      <c r="EET1351" s="2"/>
      <c r="EEU1351" s="2"/>
      <c r="EEV1351" s="2"/>
      <c r="EEW1351" s="2"/>
      <c r="EEX1351" s="2"/>
      <c r="EEY1351" s="2"/>
      <c r="EEZ1351" s="2"/>
      <c r="EFA1351" s="2"/>
      <c r="EFB1351" s="2"/>
      <c r="EFC1351" s="2"/>
      <c r="EFD1351" s="2"/>
      <c r="EFE1351" s="2"/>
      <c r="EFF1351" s="2"/>
      <c r="EFG1351" s="2"/>
      <c r="EFH1351" s="2"/>
      <c r="EFI1351" s="2"/>
      <c r="EFJ1351" s="2"/>
      <c r="EFK1351" s="2"/>
      <c r="EFL1351" s="2"/>
      <c r="EFM1351" s="2"/>
      <c r="EFN1351" s="2"/>
      <c r="EFO1351" s="2"/>
      <c r="EFP1351" s="2"/>
      <c r="EFQ1351" s="2"/>
      <c r="EFR1351" s="2"/>
      <c r="EFS1351" s="2"/>
      <c r="EFT1351" s="2"/>
      <c r="EFU1351" s="2"/>
      <c r="EFV1351" s="2"/>
      <c r="EFW1351" s="2"/>
      <c r="EFX1351" s="2"/>
      <c r="EFY1351" s="2"/>
      <c r="EFZ1351" s="2"/>
      <c r="EGA1351" s="2"/>
      <c r="EGB1351" s="2"/>
      <c r="EGC1351" s="2"/>
      <c r="EGD1351" s="2"/>
      <c r="EGE1351" s="2"/>
      <c r="EGF1351" s="2"/>
      <c r="EGG1351" s="2"/>
      <c r="EGH1351" s="2"/>
      <c r="EGI1351" s="2"/>
      <c r="EGJ1351" s="2"/>
      <c r="EGK1351" s="2"/>
      <c r="EGL1351" s="2"/>
      <c r="EGM1351" s="2"/>
      <c r="EGN1351" s="2"/>
      <c r="EGO1351" s="2"/>
      <c r="EGP1351" s="2"/>
      <c r="EGQ1351" s="2"/>
      <c r="EGR1351" s="2"/>
      <c r="EGS1351" s="2"/>
      <c r="EGT1351" s="2"/>
      <c r="EGU1351" s="2"/>
      <c r="EGV1351" s="2"/>
      <c r="EGW1351" s="2"/>
      <c r="EGX1351" s="2"/>
      <c r="EGY1351" s="2"/>
      <c r="EGZ1351" s="2"/>
      <c r="EHA1351" s="2"/>
      <c r="EHB1351" s="2"/>
      <c r="EHC1351" s="2"/>
      <c r="EHD1351" s="2"/>
      <c r="EHE1351" s="2"/>
      <c r="EHF1351" s="2"/>
      <c r="EHG1351" s="2"/>
      <c r="EHH1351" s="2"/>
      <c r="EHI1351" s="2"/>
      <c r="EHJ1351" s="2"/>
      <c r="EHK1351" s="2"/>
      <c r="EHL1351" s="2"/>
      <c r="EHM1351" s="2"/>
      <c r="EHN1351" s="2"/>
      <c r="EHO1351" s="2"/>
      <c r="EHP1351" s="2"/>
      <c r="EHQ1351" s="2"/>
      <c r="EHR1351" s="2"/>
      <c r="EHS1351" s="2"/>
      <c r="EHT1351" s="2"/>
      <c r="EHU1351" s="2"/>
      <c r="EHV1351" s="2"/>
      <c r="EHW1351" s="2"/>
      <c r="EHX1351" s="2"/>
      <c r="EHY1351" s="2"/>
      <c r="EHZ1351" s="2"/>
      <c r="EIA1351" s="2"/>
      <c r="EIB1351" s="2"/>
      <c r="EIC1351" s="2"/>
      <c r="EID1351" s="2"/>
      <c r="EIE1351" s="2"/>
      <c r="EIF1351" s="2"/>
      <c r="EIG1351" s="2"/>
      <c r="EIH1351" s="2"/>
      <c r="EII1351" s="2"/>
      <c r="EIJ1351" s="2"/>
      <c r="EIK1351" s="2"/>
      <c r="EIL1351" s="2"/>
      <c r="EIM1351" s="2"/>
      <c r="EIN1351" s="2"/>
      <c r="EIO1351" s="2"/>
      <c r="EIP1351" s="2"/>
      <c r="EIQ1351" s="2"/>
      <c r="EIR1351" s="2"/>
      <c r="EIS1351" s="2"/>
      <c r="EIT1351" s="2"/>
      <c r="EIU1351" s="2"/>
      <c r="EIV1351" s="2"/>
      <c r="EIW1351" s="2"/>
      <c r="EIX1351" s="2"/>
      <c r="EIY1351" s="2"/>
      <c r="EIZ1351" s="2"/>
      <c r="EJA1351" s="2"/>
      <c r="EJB1351" s="2"/>
      <c r="EJC1351" s="2"/>
      <c r="EJD1351" s="2"/>
      <c r="EJE1351" s="2"/>
      <c r="EJF1351" s="2"/>
      <c r="EJG1351" s="2"/>
      <c r="EJH1351" s="2"/>
      <c r="EJI1351" s="2"/>
      <c r="EJJ1351" s="2"/>
      <c r="EJK1351" s="2"/>
      <c r="EJL1351" s="2"/>
      <c r="EJM1351" s="2"/>
      <c r="EJN1351" s="2"/>
      <c r="EJO1351" s="2"/>
      <c r="EJP1351" s="2"/>
      <c r="EJQ1351" s="2"/>
      <c r="EJR1351" s="2"/>
      <c r="EJS1351" s="2"/>
      <c r="EJT1351" s="2"/>
      <c r="EJU1351" s="2"/>
      <c r="EJV1351" s="2"/>
      <c r="EJW1351" s="2"/>
      <c r="EJX1351" s="2"/>
      <c r="EJY1351" s="2"/>
      <c r="EJZ1351" s="2"/>
      <c r="EKA1351" s="2"/>
      <c r="EKB1351" s="2"/>
      <c r="EKC1351" s="2"/>
      <c r="EKD1351" s="2"/>
      <c r="EKE1351" s="2"/>
      <c r="EKF1351" s="2"/>
      <c r="EKG1351" s="2"/>
      <c r="EKH1351" s="2"/>
      <c r="EKI1351" s="2"/>
      <c r="EKJ1351" s="2"/>
      <c r="EKK1351" s="2"/>
      <c r="EKL1351" s="2"/>
      <c r="EKM1351" s="2"/>
      <c r="EKN1351" s="2"/>
      <c r="EKO1351" s="2"/>
      <c r="EKP1351" s="2"/>
      <c r="EKQ1351" s="2"/>
      <c r="EKR1351" s="2"/>
      <c r="EKS1351" s="2"/>
      <c r="EKT1351" s="2"/>
      <c r="EKU1351" s="2"/>
      <c r="EKV1351" s="2"/>
      <c r="EKW1351" s="2"/>
      <c r="EKX1351" s="2"/>
      <c r="EKY1351" s="2"/>
      <c r="EKZ1351" s="2"/>
      <c r="ELA1351" s="2"/>
      <c r="ELB1351" s="2"/>
      <c r="ELC1351" s="2"/>
      <c r="ELD1351" s="2"/>
      <c r="ELE1351" s="2"/>
      <c r="ELF1351" s="2"/>
      <c r="ELG1351" s="2"/>
      <c r="ELH1351" s="2"/>
      <c r="ELI1351" s="2"/>
      <c r="ELJ1351" s="2"/>
      <c r="ELK1351" s="2"/>
      <c r="ELL1351" s="2"/>
      <c r="ELM1351" s="2"/>
      <c r="ELN1351" s="2"/>
      <c r="ELO1351" s="2"/>
      <c r="ELP1351" s="2"/>
      <c r="ELQ1351" s="2"/>
      <c r="ELR1351" s="2"/>
      <c r="ELS1351" s="2"/>
      <c r="ELT1351" s="2"/>
      <c r="ELU1351" s="2"/>
      <c r="ELV1351" s="2"/>
      <c r="ELW1351" s="2"/>
      <c r="ELX1351" s="2"/>
      <c r="ELY1351" s="2"/>
      <c r="ELZ1351" s="2"/>
      <c r="EMA1351" s="2"/>
      <c r="EMB1351" s="2"/>
      <c r="EMC1351" s="2"/>
      <c r="EMD1351" s="2"/>
      <c r="EME1351" s="2"/>
      <c r="EMF1351" s="2"/>
      <c r="EMG1351" s="2"/>
      <c r="EMH1351" s="2"/>
      <c r="EMI1351" s="2"/>
      <c r="EMJ1351" s="2"/>
      <c r="EMK1351" s="2"/>
      <c r="EML1351" s="2"/>
      <c r="EMM1351" s="2"/>
      <c r="EMN1351" s="2"/>
      <c r="EMO1351" s="2"/>
      <c r="EMP1351" s="2"/>
      <c r="EMQ1351" s="2"/>
      <c r="EMR1351" s="2"/>
      <c r="EMS1351" s="2"/>
      <c r="EMT1351" s="2"/>
      <c r="EMU1351" s="2"/>
      <c r="EMV1351" s="2"/>
      <c r="EMW1351" s="2"/>
      <c r="EMX1351" s="2"/>
      <c r="EMY1351" s="2"/>
      <c r="EMZ1351" s="2"/>
      <c r="ENA1351" s="2"/>
      <c r="ENB1351" s="2"/>
      <c r="ENC1351" s="2"/>
      <c r="END1351" s="2"/>
      <c r="ENE1351" s="2"/>
      <c r="ENF1351" s="2"/>
      <c r="ENG1351" s="2"/>
      <c r="ENH1351" s="2"/>
      <c r="ENI1351" s="2"/>
      <c r="ENJ1351" s="2"/>
      <c r="ENK1351" s="2"/>
      <c r="ENL1351" s="2"/>
      <c r="ENM1351" s="2"/>
      <c r="ENN1351" s="2"/>
      <c r="ENO1351" s="2"/>
      <c r="ENP1351" s="2"/>
      <c r="ENQ1351" s="2"/>
      <c r="ENR1351" s="2"/>
      <c r="ENS1351" s="2"/>
      <c r="ENT1351" s="2"/>
      <c r="ENU1351" s="2"/>
      <c r="ENV1351" s="2"/>
      <c r="ENW1351" s="2"/>
      <c r="ENX1351" s="2"/>
      <c r="ENY1351" s="2"/>
      <c r="ENZ1351" s="2"/>
      <c r="EOA1351" s="2"/>
      <c r="EOB1351" s="2"/>
      <c r="EOC1351" s="2"/>
      <c r="EOD1351" s="2"/>
      <c r="EOE1351" s="2"/>
      <c r="EOF1351" s="2"/>
      <c r="EOG1351" s="2"/>
      <c r="EOH1351" s="2"/>
      <c r="EOI1351" s="2"/>
      <c r="EOJ1351" s="2"/>
      <c r="EOK1351" s="2"/>
      <c r="EOL1351" s="2"/>
      <c r="EOM1351" s="2"/>
      <c r="EON1351" s="2"/>
      <c r="EOO1351" s="2"/>
      <c r="EOP1351" s="2"/>
      <c r="EOQ1351" s="2"/>
      <c r="EOR1351" s="2"/>
      <c r="EOS1351" s="2"/>
      <c r="EOT1351" s="2"/>
      <c r="EOU1351" s="2"/>
      <c r="EOV1351" s="2"/>
      <c r="EOW1351" s="2"/>
      <c r="EOX1351" s="2"/>
      <c r="EOY1351" s="2"/>
      <c r="EOZ1351" s="2"/>
      <c r="EPA1351" s="2"/>
      <c r="EPB1351" s="2"/>
      <c r="EPC1351" s="2"/>
      <c r="EPD1351" s="2"/>
      <c r="EPE1351" s="2"/>
      <c r="EPF1351" s="2"/>
      <c r="EPG1351" s="2"/>
      <c r="EPH1351" s="2"/>
      <c r="EPI1351" s="2"/>
      <c r="EPJ1351" s="2"/>
      <c r="EPK1351" s="2"/>
      <c r="EPL1351" s="2"/>
      <c r="EPM1351" s="2"/>
      <c r="EPN1351" s="2"/>
      <c r="EPO1351" s="2"/>
      <c r="EPP1351" s="2"/>
      <c r="EPQ1351" s="2"/>
      <c r="EPR1351" s="2"/>
      <c r="EPS1351" s="2"/>
      <c r="EPT1351" s="2"/>
      <c r="EPU1351" s="2"/>
      <c r="EPV1351" s="2"/>
      <c r="EPW1351" s="2"/>
      <c r="EPX1351" s="2"/>
      <c r="EPY1351" s="2"/>
      <c r="EPZ1351" s="2"/>
      <c r="EQA1351" s="2"/>
      <c r="EQB1351" s="2"/>
      <c r="EQC1351" s="2"/>
      <c r="EQD1351" s="2"/>
      <c r="EQE1351" s="2"/>
      <c r="EQF1351" s="2"/>
      <c r="EQG1351" s="2"/>
      <c r="EQH1351" s="2"/>
      <c r="EQI1351" s="2"/>
      <c r="EQJ1351" s="2"/>
      <c r="EQK1351" s="2"/>
      <c r="EQL1351" s="2"/>
      <c r="EQM1351" s="2"/>
      <c r="EQN1351" s="2"/>
      <c r="EQO1351" s="2"/>
      <c r="EQP1351" s="2"/>
      <c r="EQQ1351" s="2"/>
      <c r="EQR1351" s="2"/>
      <c r="EQS1351" s="2"/>
      <c r="EQT1351" s="2"/>
      <c r="EQU1351" s="2"/>
      <c r="EQV1351" s="2"/>
      <c r="EQW1351" s="2"/>
      <c r="EQX1351" s="2"/>
      <c r="EQY1351" s="2"/>
      <c r="EQZ1351" s="2"/>
      <c r="ERA1351" s="2"/>
      <c r="ERB1351" s="2"/>
      <c r="ERC1351" s="2"/>
      <c r="ERD1351" s="2"/>
      <c r="ERE1351" s="2"/>
      <c r="ERF1351" s="2"/>
      <c r="ERG1351" s="2"/>
      <c r="ERH1351" s="2"/>
      <c r="ERI1351" s="2"/>
      <c r="ERJ1351" s="2"/>
      <c r="ERK1351" s="2"/>
      <c r="ERL1351" s="2"/>
      <c r="ERM1351" s="2"/>
      <c r="ERN1351" s="2"/>
      <c r="ERO1351" s="2"/>
      <c r="ERP1351" s="2"/>
      <c r="ERQ1351" s="2"/>
      <c r="ERR1351" s="2"/>
      <c r="ERS1351" s="2"/>
      <c r="ERT1351" s="2"/>
      <c r="ERU1351" s="2"/>
      <c r="ERV1351" s="2"/>
      <c r="ERW1351" s="2"/>
      <c r="ERX1351" s="2"/>
      <c r="ERY1351" s="2"/>
      <c r="ERZ1351" s="2"/>
      <c r="ESA1351" s="2"/>
      <c r="ESB1351" s="2"/>
      <c r="ESC1351" s="2"/>
      <c r="ESD1351" s="2"/>
      <c r="ESE1351" s="2"/>
      <c r="ESF1351" s="2"/>
      <c r="ESG1351" s="2"/>
      <c r="ESH1351" s="2"/>
      <c r="ESI1351" s="2"/>
      <c r="ESJ1351" s="2"/>
      <c r="ESK1351" s="2"/>
      <c r="ESL1351" s="2"/>
      <c r="ESM1351" s="2"/>
      <c r="ESN1351" s="2"/>
      <c r="ESO1351" s="2"/>
      <c r="ESP1351" s="2"/>
      <c r="ESQ1351" s="2"/>
      <c r="ESR1351" s="2"/>
      <c r="ESS1351" s="2"/>
      <c r="EST1351" s="2"/>
      <c r="ESU1351" s="2"/>
      <c r="ESV1351" s="2"/>
      <c r="ESW1351" s="2"/>
      <c r="ESX1351" s="2"/>
      <c r="ESY1351" s="2"/>
      <c r="ESZ1351" s="2"/>
      <c r="ETA1351" s="2"/>
      <c r="ETB1351" s="2"/>
      <c r="ETC1351" s="2"/>
      <c r="ETD1351" s="2"/>
      <c r="ETE1351" s="2"/>
      <c r="ETF1351" s="2"/>
      <c r="ETG1351" s="2"/>
      <c r="ETH1351" s="2"/>
      <c r="ETI1351" s="2"/>
      <c r="ETJ1351" s="2"/>
      <c r="ETK1351" s="2"/>
      <c r="ETL1351" s="2"/>
      <c r="ETM1351" s="2"/>
      <c r="ETN1351" s="2"/>
      <c r="ETO1351" s="2"/>
      <c r="ETP1351" s="2"/>
      <c r="ETQ1351" s="2"/>
      <c r="ETR1351" s="2"/>
      <c r="ETS1351" s="2"/>
      <c r="ETT1351" s="2"/>
      <c r="ETU1351" s="2"/>
      <c r="ETV1351" s="2"/>
      <c r="ETW1351" s="2"/>
      <c r="ETX1351" s="2"/>
      <c r="ETY1351" s="2"/>
      <c r="ETZ1351" s="2"/>
      <c r="EUA1351" s="2"/>
      <c r="EUB1351" s="2"/>
      <c r="EUC1351" s="2"/>
      <c r="EUD1351" s="2"/>
      <c r="EUE1351" s="2"/>
      <c r="EUF1351" s="2"/>
      <c r="EUG1351" s="2"/>
      <c r="EUH1351" s="2"/>
      <c r="EUI1351" s="2"/>
      <c r="EUJ1351" s="2"/>
      <c r="EUK1351" s="2"/>
      <c r="EUL1351" s="2"/>
      <c r="EUM1351" s="2"/>
      <c r="EUN1351" s="2"/>
      <c r="EUO1351" s="2"/>
      <c r="EUP1351" s="2"/>
      <c r="EUQ1351" s="2"/>
      <c r="EUR1351" s="2"/>
      <c r="EUS1351" s="2"/>
      <c r="EUT1351" s="2"/>
      <c r="EUU1351" s="2"/>
      <c r="EUV1351" s="2"/>
      <c r="EUW1351" s="2"/>
      <c r="EUX1351" s="2"/>
      <c r="EUY1351" s="2"/>
      <c r="EUZ1351" s="2"/>
      <c r="EVA1351" s="2"/>
      <c r="EVB1351" s="2"/>
      <c r="EVC1351" s="2"/>
      <c r="EVD1351" s="2"/>
      <c r="EVE1351" s="2"/>
      <c r="EVF1351" s="2"/>
      <c r="EVG1351" s="2"/>
      <c r="EVH1351" s="2"/>
      <c r="EVI1351" s="2"/>
      <c r="EVJ1351" s="2"/>
      <c r="EVK1351" s="2"/>
      <c r="EVL1351" s="2"/>
      <c r="EVM1351" s="2"/>
      <c r="EVN1351" s="2"/>
      <c r="EVO1351" s="2"/>
      <c r="EVP1351" s="2"/>
      <c r="EVQ1351" s="2"/>
      <c r="EVR1351" s="2"/>
      <c r="EVS1351" s="2"/>
      <c r="EVT1351" s="2"/>
      <c r="EVU1351" s="2"/>
      <c r="EVV1351" s="2"/>
      <c r="EVW1351" s="2"/>
      <c r="EVX1351" s="2"/>
      <c r="EVY1351" s="2"/>
      <c r="EVZ1351" s="2"/>
      <c r="EWA1351" s="2"/>
      <c r="EWB1351" s="2"/>
      <c r="EWC1351" s="2"/>
      <c r="EWD1351" s="2"/>
      <c r="EWE1351" s="2"/>
      <c r="EWF1351" s="2"/>
      <c r="EWG1351" s="2"/>
      <c r="EWH1351" s="2"/>
      <c r="EWI1351" s="2"/>
      <c r="EWJ1351" s="2"/>
      <c r="EWK1351" s="2"/>
      <c r="EWL1351" s="2"/>
      <c r="EWM1351" s="2"/>
      <c r="EWN1351" s="2"/>
      <c r="EWO1351" s="2"/>
      <c r="EWP1351" s="2"/>
      <c r="EWQ1351" s="2"/>
      <c r="EWR1351" s="2"/>
      <c r="EWS1351" s="2"/>
      <c r="EWT1351" s="2"/>
      <c r="EWU1351" s="2"/>
      <c r="EWV1351" s="2"/>
      <c r="EWW1351" s="2"/>
      <c r="EWX1351" s="2"/>
      <c r="EWY1351" s="2"/>
      <c r="EWZ1351" s="2"/>
      <c r="EXA1351" s="2"/>
      <c r="EXB1351" s="2"/>
      <c r="EXC1351" s="2"/>
      <c r="EXD1351" s="2"/>
      <c r="EXE1351" s="2"/>
      <c r="EXF1351" s="2"/>
      <c r="EXG1351" s="2"/>
      <c r="EXH1351" s="2"/>
      <c r="EXI1351" s="2"/>
      <c r="EXJ1351" s="2"/>
      <c r="EXK1351" s="2"/>
      <c r="EXL1351" s="2"/>
      <c r="EXM1351" s="2"/>
      <c r="EXN1351" s="2"/>
      <c r="EXO1351" s="2"/>
      <c r="EXP1351" s="2"/>
      <c r="EXQ1351" s="2"/>
      <c r="EXR1351" s="2"/>
      <c r="EXS1351" s="2"/>
      <c r="EXT1351" s="2"/>
      <c r="EXU1351" s="2"/>
      <c r="EXV1351" s="2"/>
      <c r="EXW1351" s="2"/>
      <c r="EXX1351" s="2"/>
      <c r="EXY1351" s="2"/>
      <c r="EXZ1351" s="2"/>
      <c r="EYA1351" s="2"/>
      <c r="EYB1351" s="2"/>
      <c r="EYC1351" s="2"/>
      <c r="EYD1351" s="2"/>
      <c r="EYE1351" s="2"/>
      <c r="EYF1351" s="2"/>
      <c r="EYG1351" s="2"/>
      <c r="EYH1351" s="2"/>
      <c r="EYI1351" s="2"/>
      <c r="EYJ1351" s="2"/>
      <c r="EYK1351" s="2"/>
      <c r="EYL1351" s="2"/>
      <c r="EYM1351" s="2"/>
      <c r="EYN1351" s="2"/>
      <c r="EYO1351" s="2"/>
      <c r="EYP1351" s="2"/>
      <c r="EYQ1351" s="2"/>
      <c r="EYR1351" s="2"/>
      <c r="EYS1351" s="2"/>
      <c r="EYT1351" s="2"/>
      <c r="EYU1351" s="2"/>
      <c r="EYV1351" s="2"/>
      <c r="EYW1351" s="2"/>
      <c r="EYX1351" s="2"/>
      <c r="EYY1351" s="2"/>
      <c r="EYZ1351" s="2"/>
      <c r="EZA1351" s="2"/>
      <c r="EZB1351" s="2"/>
      <c r="EZC1351" s="2"/>
      <c r="EZD1351" s="2"/>
      <c r="EZE1351" s="2"/>
      <c r="EZF1351" s="2"/>
      <c r="EZG1351" s="2"/>
      <c r="EZH1351" s="2"/>
      <c r="EZI1351" s="2"/>
      <c r="EZJ1351" s="2"/>
      <c r="EZK1351" s="2"/>
      <c r="EZL1351" s="2"/>
      <c r="EZM1351" s="2"/>
      <c r="EZN1351" s="2"/>
      <c r="EZO1351" s="2"/>
      <c r="EZP1351" s="2"/>
      <c r="EZQ1351" s="2"/>
      <c r="EZR1351" s="2"/>
      <c r="EZS1351" s="2"/>
      <c r="EZT1351" s="2"/>
      <c r="EZU1351" s="2"/>
      <c r="EZV1351" s="2"/>
      <c r="EZW1351" s="2"/>
      <c r="EZX1351" s="2"/>
      <c r="EZY1351" s="2"/>
      <c r="EZZ1351" s="2"/>
      <c r="FAA1351" s="2"/>
      <c r="FAB1351" s="2"/>
      <c r="FAC1351" s="2"/>
      <c r="FAD1351" s="2"/>
      <c r="FAE1351" s="2"/>
      <c r="FAF1351" s="2"/>
      <c r="FAG1351" s="2"/>
      <c r="FAH1351" s="2"/>
      <c r="FAI1351" s="2"/>
      <c r="FAJ1351" s="2"/>
      <c r="FAK1351" s="2"/>
      <c r="FAL1351" s="2"/>
      <c r="FAM1351" s="2"/>
      <c r="FAN1351" s="2"/>
      <c r="FAO1351" s="2"/>
      <c r="FAP1351" s="2"/>
      <c r="FAQ1351" s="2"/>
      <c r="FAR1351" s="2"/>
      <c r="FAS1351" s="2"/>
      <c r="FAT1351" s="2"/>
      <c r="FAU1351" s="2"/>
      <c r="FAV1351" s="2"/>
      <c r="FAW1351" s="2"/>
      <c r="FAX1351" s="2"/>
      <c r="FAY1351" s="2"/>
      <c r="FAZ1351" s="2"/>
      <c r="FBA1351" s="2"/>
      <c r="FBB1351" s="2"/>
      <c r="FBC1351" s="2"/>
      <c r="FBD1351" s="2"/>
      <c r="FBE1351" s="2"/>
      <c r="FBF1351" s="2"/>
      <c r="FBG1351" s="2"/>
      <c r="FBH1351" s="2"/>
      <c r="FBI1351" s="2"/>
      <c r="FBJ1351" s="2"/>
      <c r="FBK1351" s="2"/>
      <c r="FBL1351" s="2"/>
      <c r="FBM1351" s="2"/>
      <c r="FBN1351" s="2"/>
      <c r="FBO1351" s="2"/>
      <c r="FBP1351" s="2"/>
      <c r="FBQ1351" s="2"/>
      <c r="FBR1351" s="2"/>
      <c r="FBS1351" s="2"/>
      <c r="FBT1351" s="2"/>
      <c r="FBU1351" s="2"/>
      <c r="FBV1351" s="2"/>
      <c r="FBW1351" s="2"/>
      <c r="FBX1351" s="2"/>
      <c r="FBY1351" s="2"/>
      <c r="FBZ1351" s="2"/>
      <c r="FCA1351" s="2"/>
      <c r="FCB1351" s="2"/>
      <c r="FCC1351" s="2"/>
      <c r="FCD1351" s="2"/>
      <c r="FCE1351" s="2"/>
      <c r="FCF1351" s="2"/>
      <c r="FCG1351" s="2"/>
      <c r="FCH1351" s="2"/>
      <c r="FCI1351" s="2"/>
      <c r="FCJ1351" s="2"/>
      <c r="FCK1351" s="2"/>
      <c r="FCL1351" s="2"/>
      <c r="FCM1351" s="2"/>
      <c r="FCN1351" s="2"/>
      <c r="FCO1351" s="2"/>
      <c r="FCP1351" s="2"/>
      <c r="FCQ1351" s="2"/>
      <c r="FCR1351" s="2"/>
      <c r="FCS1351" s="2"/>
      <c r="FCT1351" s="2"/>
      <c r="FCU1351" s="2"/>
      <c r="FCV1351" s="2"/>
      <c r="FCW1351" s="2"/>
      <c r="FCX1351" s="2"/>
      <c r="FCY1351" s="2"/>
      <c r="FCZ1351" s="2"/>
      <c r="FDA1351" s="2"/>
      <c r="FDB1351" s="2"/>
      <c r="FDC1351" s="2"/>
      <c r="FDD1351" s="2"/>
      <c r="FDE1351" s="2"/>
      <c r="FDF1351" s="2"/>
      <c r="FDG1351" s="2"/>
      <c r="FDH1351" s="2"/>
      <c r="FDI1351" s="2"/>
      <c r="FDJ1351" s="2"/>
      <c r="FDK1351" s="2"/>
      <c r="FDL1351" s="2"/>
      <c r="FDM1351" s="2"/>
      <c r="FDN1351" s="2"/>
      <c r="FDO1351" s="2"/>
      <c r="FDP1351" s="2"/>
      <c r="FDQ1351" s="2"/>
      <c r="FDR1351" s="2"/>
      <c r="FDS1351" s="2"/>
      <c r="FDT1351" s="2"/>
      <c r="FDU1351" s="2"/>
      <c r="FDV1351" s="2"/>
      <c r="FDW1351" s="2"/>
      <c r="FDX1351" s="2"/>
      <c r="FDY1351" s="2"/>
      <c r="FDZ1351" s="2"/>
      <c r="FEA1351" s="2"/>
      <c r="FEB1351" s="2"/>
      <c r="FEC1351" s="2"/>
      <c r="FED1351" s="2"/>
      <c r="FEE1351" s="2"/>
      <c r="FEF1351" s="2"/>
      <c r="FEG1351" s="2"/>
      <c r="FEH1351" s="2"/>
      <c r="FEI1351" s="2"/>
      <c r="FEJ1351" s="2"/>
      <c r="FEK1351" s="2"/>
      <c r="FEL1351" s="2"/>
      <c r="FEM1351" s="2"/>
      <c r="FEN1351" s="2"/>
      <c r="FEO1351" s="2"/>
      <c r="FEP1351" s="2"/>
      <c r="FEQ1351" s="2"/>
      <c r="FER1351" s="2"/>
      <c r="FES1351" s="2"/>
      <c r="FET1351" s="2"/>
      <c r="FEU1351" s="2"/>
      <c r="FEV1351" s="2"/>
      <c r="FEW1351" s="2"/>
      <c r="FEX1351" s="2"/>
      <c r="FEY1351" s="2"/>
      <c r="FEZ1351" s="2"/>
      <c r="FFA1351" s="2"/>
      <c r="FFB1351" s="2"/>
      <c r="FFC1351" s="2"/>
      <c r="FFD1351" s="2"/>
      <c r="FFE1351" s="2"/>
      <c r="FFF1351" s="2"/>
      <c r="FFG1351" s="2"/>
      <c r="FFH1351" s="2"/>
      <c r="FFI1351" s="2"/>
      <c r="FFJ1351" s="2"/>
      <c r="FFK1351" s="2"/>
      <c r="FFL1351" s="2"/>
      <c r="FFM1351" s="2"/>
      <c r="FFN1351" s="2"/>
      <c r="FFO1351" s="2"/>
      <c r="FFP1351" s="2"/>
      <c r="FFQ1351" s="2"/>
      <c r="FFR1351" s="2"/>
      <c r="FFS1351" s="2"/>
      <c r="FFT1351" s="2"/>
      <c r="FFU1351" s="2"/>
      <c r="FFV1351" s="2"/>
      <c r="FFW1351" s="2"/>
      <c r="FFX1351" s="2"/>
      <c r="FFY1351" s="2"/>
      <c r="FFZ1351" s="2"/>
      <c r="FGA1351" s="2"/>
      <c r="FGB1351" s="2"/>
      <c r="FGC1351" s="2"/>
      <c r="FGD1351" s="2"/>
      <c r="FGE1351" s="2"/>
      <c r="FGF1351" s="2"/>
      <c r="FGG1351" s="2"/>
      <c r="FGH1351" s="2"/>
      <c r="FGI1351" s="2"/>
      <c r="FGJ1351" s="2"/>
      <c r="FGK1351" s="2"/>
      <c r="FGL1351" s="2"/>
      <c r="FGM1351" s="2"/>
      <c r="FGN1351" s="2"/>
      <c r="FGO1351" s="2"/>
      <c r="FGP1351" s="2"/>
      <c r="FGQ1351" s="2"/>
      <c r="FGR1351" s="2"/>
      <c r="FGS1351" s="2"/>
      <c r="FGT1351" s="2"/>
      <c r="FGU1351" s="2"/>
      <c r="FGV1351" s="2"/>
      <c r="FGW1351" s="2"/>
      <c r="FGX1351" s="2"/>
      <c r="FGY1351" s="2"/>
      <c r="FGZ1351" s="2"/>
      <c r="FHA1351" s="2"/>
      <c r="FHB1351" s="2"/>
      <c r="FHC1351" s="2"/>
      <c r="FHD1351" s="2"/>
      <c r="FHE1351" s="2"/>
      <c r="FHF1351" s="2"/>
      <c r="FHG1351" s="2"/>
      <c r="FHH1351" s="2"/>
      <c r="FHI1351" s="2"/>
      <c r="FHJ1351" s="2"/>
      <c r="FHK1351" s="2"/>
      <c r="FHL1351" s="2"/>
      <c r="FHM1351" s="2"/>
      <c r="FHN1351" s="2"/>
      <c r="FHO1351" s="2"/>
      <c r="FHP1351" s="2"/>
      <c r="FHQ1351" s="2"/>
      <c r="FHR1351" s="2"/>
      <c r="FHS1351" s="2"/>
      <c r="FHT1351" s="2"/>
      <c r="FHU1351" s="2"/>
      <c r="FHV1351" s="2"/>
      <c r="FHW1351" s="2"/>
      <c r="FHX1351" s="2"/>
      <c r="FHY1351" s="2"/>
      <c r="FHZ1351" s="2"/>
      <c r="FIA1351" s="2"/>
      <c r="FIB1351" s="2"/>
      <c r="FIC1351" s="2"/>
      <c r="FID1351" s="2"/>
      <c r="FIE1351" s="2"/>
      <c r="FIF1351" s="2"/>
      <c r="FIG1351" s="2"/>
      <c r="FIH1351" s="2"/>
      <c r="FII1351" s="2"/>
      <c r="FIJ1351" s="2"/>
      <c r="FIK1351" s="2"/>
      <c r="FIL1351" s="2"/>
      <c r="FIM1351" s="2"/>
      <c r="FIN1351" s="2"/>
      <c r="FIO1351" s="2"/>
      <c r="FIP1351" s="2"/>
      <c r="FIQ1351" s="2"/>
      <c r="FIR1351" s="2"/>
      <c r="FIS1351" s="2"/>
      <c r="FIT1351" s="2"/>
      <c r="FIU1351" s="2"/>
      <c r="FIV1351" s="2"/>
      <c r="FIW1351" s="2"/>
      <c r="FIX1351" s="2"/>
      <c r="FIY1351" s="2"/>
      <c r="FIZ1351" s="2"/>
      <c r="FJA1351" s="2"/>
      <c r="FJB1351" s="2"/>
      <c r="FJC1351" s="2"/>
      <c r="FJD1351" s="2"/>
      <c r="FJE1351" s="2"/>
      <c r="FJF1351" s="2"/>
      <c r="FJG1351" s="2"/>
      <c r="FJH1351" s="2"/>
      <c r="FJI1351" s="2"/>
      <c r="FJJ1351" s="2"/>
      <c r="FJK1351" s="2"/>
      <c r="FJL1351" s="2"/>
      <c r="FJM1351" s="2"/>
      <c r="FJN1351" s="2"/>
      <c r="FJO1351" s="2"/>
      <c r="FJP1351" s="2"/>
      <c r="FJQ1351" s="2"/>
      <c r="FJR1351" s="2"/>
      <c r="FJS1351" s="2"/>
      <c r="FJT1351" s="2"/>
      <c r="FJU1351" s="2"/>
      <c r="FJV1351" s="2"/>
      <c r="FJW1351" s="2"/>
      <c r="FJX1351" s="2"/>
      <c r="FJY1351" s="2"/>
      <c r="FJZ1351" s="2"/>
      <c r="FKA1351" s="2"/>
      <c r="FKB1351" s="2"/>
      <c r="FKC1351" s="2"/>
      <c r="FKD1351" s="2"/>
      <c r="FKE1351" s="2"/>
      <c r="FKF1351" s="2"/>
      <c r="FKG1351" s="2"/>
      <c r="FKH1351" s="2"/>
      <c r="FKI1351" s="2"/>
      <c r="FKJ1351" s="2"/>
      <c r="FKK1351" s="2"/>
      <c r="FKL1351" s="2"/>
      <c r="FKM1351" s="2"/>
      <c r="FKN1351" s="2"/>
      <c r="FKO1351" s="2"/>
      <c r="FKP1351" s="2"/>
      <c r="FKQ1351" s="2"/>
      <c r="FKR1351" s="2"/>
      <c r="FKS1351" s="2"/>
      <c r="FKT1351" s="2"/>
      <c r="FKU1351" s="2"/>
      <c r="FKV1351" s="2"/>
      <c r="FKW1351" s="2"/>
      <c r="FKX1351" s="2"/>
      <c r="FKY1351" s="2"/>
      <c r="FKZ1351" s="2"/>
      <c r="FLA1351" s="2"/>
      <c r="FLB1351" s="2"/>
      <c r="FLC1351" s="2"/>
      <c r="FLD1351" s="2"/>
      <c r="FLE1351" s="2"/>
      <c r="FLF1351" s="2"/>
      <c r="FLG1351" s="2"/>
      <c r="FLH1351" s="2"/>
      <c r="FLI1351" s="2"/>
      <c r="FLJ1351" s="2"/>
      <c r="FLK1351" s="2"/>
      <c r="FLL1351" s="2"/>
      <c r="FLM1351" s="2"/>
      <c r="FLN1351" s="2"/>
      <c r="FLO1351" s="2"/>
      <c r="FLP1351" s="2"/>
      <c r="FLQ1351" s="2"/>
      <c r="FLR1351" s="2"/>
      <c r="FLS1351" s="2"/>
      <c r="FLT1351" s="2"/>
      <c r="FLU1351" s="2"/>
      <c r="FLV1351" s="2"/>
      <c r="FLW1351" s="2"/>
      <c r="FLX1351" s="2"/>
      <c r="FLY1351" s="2"/>
      <c r="FLZ1351" s="2"/>
      <c r="FMA1351" s="2"/>
      <c r="FMB1351" s="2"/>
      <c r="FMC1351" s="2"/>
      <c r="FMD1351" s="2"/>
      <c r="FME1351" s="2"/>
      <c r="FMF1351" s="2"/>
      <c r="FMG1351" s="2"/>
      <c r="FMH1351" s="2"/>
      <c r="FMI1351" s="2"/>
      <c r="FMJ1351" s="2"/>
      <c r="FMK1351" s="2"/>
      <c r="FML1351" s="2"/>
      <c r="FMM1351" s="2"/>
      <c r="FMN1351" s="2"/>
      <c r="FMO1351" s="2"/>
      <c r="FMP1351" s="2"/>
      <c r="FMQ1351" s="2"/>
      <c r="FMR1351" s="2"/>
      <c r="FMS1351" s="2"/>
      <c r="FMT1351" s="2"/>
      <c r="FMU1351" s="2"/>
      <c r="FMV1351" s="2"/>
      <c r="FMW1351" s="2"/>
      <c r="FMX1351" s="2"/>
      <c r="FMY1351" s="2"/>
      <c r="FMZ1351" s="2"/>
      <c r="FNA1351" s="2"/>
      <c r="FNB1351" s="2"/>
      <c r="FNC1351" s="2"/>
      <c r="FND1351" s="2"/>
      <c r="FNE1351" s="2"/>
      <c r="FNF1351" s="2"/>
      <c r="FNG1351" s="2"/>
      <c r="FNH1351" s="2"/>
      <c r="FNI1351" s="2"/>
      <c r="FNJ1351" s="2"/>
      <c r="FNK1351" s="2"/>
      <c r="FNL1351" s="2"/>
      <c r="FNM1351" s="2"/>
      <c r="FNN1351" s="2"/>
      <c r="FNO1351" s="2"/>
      <c r="FNP1351" s="2"/>
      <c r="FNQ1351" s="2"/>
      <c r="FNR1351" s="2"/>
      <c r="FNS1351" s="2"/>
      <c r="FNT1351" s="2"/>
      <c r="FNU1351" s="2"/>
      <c r="FNV1351" s="2"/>
      <c r="FNW1351" s="2"/>
      <c r="FNX1351" s="2"/>
      <c r="FNY1351" s="2"/>
      <c r="FNZ1351" s="2"/>
      <c r="FOA1351" s="2"/>
      <c r="FOB1351" s="2"/>
      <c r="FOC1351" s="2"/>
      <c r="FOD1351" s="2"/>
      <c r="FOE1351" s="2"/>
      <c r="FOF1351" s="2"/>
      <c r="FOG1351" s="2"/>
      <c r="FOH1351" s="2"/>
      <c r="FOI1351" s="2"/>
      <c r="FOJ1351" s="2"/>
      <c r="FOK1351" s="2"/>
      <c r="FOL1351" s="2"/>
      <c r="FOM1351" s="2"/>
      <c r="FON1351" s="2"/>
      <c r="FOO1351" s="2"/>
      <c r="FOP1351" s="2"/>
      <c r="FOQ1351" s="2"/>
      <c r="FOR1351" s="2"/>
      <c r="FOS1351" s="2"/>
      <c r="FOT1351" s="2"/>
      <c r="FOU1351" s="2"/>
      <c r="FOV1351" s="2"/>
      <c r="FOW1351" s="2"/>
      <c r="FOX1351" s="2"/>
      <c r="FOY1351" s="2"/>
      <c r="FOZ1351" s="2"/>
      <c r="FPA1351" s="2"/>
      <c r="FPB1351" s="2"/>
      <c r="FPC1351" s="2"/>
      <c r="FPD1351" s="2"/>
      <c r="FPE1351" s="2"/>
      <c r="FPF1351" s="2"/>
      <c r="FPG1351" s="2"/>
      <c r="FPH1351" s="2"/>
      <c r="FPI1351" s="2"/>
      <c r="FPJ1351" s="2"/>
      <c r="FPK1351" s="2"/>
      <c r="FPL1351" s="2"/>
      <c r="FPM1351" s="2"/>
      <c r="FPN1351" s="2"/>
      <c r="FPO1351" s="2"/>
      <c r="FPP1351" s="2"/>
      <c r="FPQ1351" s="2"/>
      <c r="FPR1351" s="2"/>
      <c r="FPS1351" s="2"/>
      <c r="FPT1351" s="2"/>
      <c r="FPU1351" s="2"/>
      <c r="FPV1351" s="2"/>
      <c r="FPW1351" s="2"/>
      <c r="FPX1351" s="2"/>
      <c r="FPY1351" s="2"/>
      <c r="FPZ1351" s="2"/>
      <c r="FQA1351" s="2"/>
      <c r="FQB1351" s="2"/>
      <c r="FQC1351" s="2"/>
      <c r="FQD1351" s="2"/>
      <c r="FQE1351" s="2"/>
      <c r="FQF1351" s="2"/>
      <c r="FQG1351" s="2"/>
      <c r="FQH1351" s="2"/>
      <c r="FQI1351" s="2"/>
      <c r="FQJ1351" s="2"/>
      <c r="FQK1351" s="2"/>
      <c r="FQL1351" s="2"/>
      <c r="FQM1351" s="2"/>
      <c r="FQN1351" s="2"/>
      <c r="FQO1351" s="2"/>
      <c r="FQP1351" s="2"/>
      <c r="FQQ1351" s="2"/>
      <c r="FQR1351" s="2"/>
      <c r="FQS1351" s="2"/>
      <c r="FQT1351" s="2"/>
      <c r="FQU1351" s="2"/>
      <c r="FQV1351" s="2"/>
      <c r="FQW1351" s="2"/>
      <c r="FQX1351" s="2"/>
      <c r="FQY1351" s="2"/>
      <c r="FQZ1351" s="2"/>
      <c r="FRA1351" s="2"/>
      <c r="FRB1351" s="2"/>
      <c r="FRC1351" s="2"/>
      <c r="FRD1351" s="2"/>
      <c r="FRE1351" s="2"/>
      <c r="FRF1351" s="2"/>
      <c r="FRG1351" s="2"/>
      <c r="FRH1351" s="2"/>
      <c r="FRI1351" s="2"/>
      <c r="FRJ1351" s="2"/>
      <c r="FRK1351" s="2"/>
      <c r="FRL1351" s="2"/>
      <c r="FRM1351" s="2"/>
      <c r="FRN1351" s="2"/>
      <c r="FRO1351" s="2"/>
      <c r="FRP1351" s="2"/>
      <c r="FRQ1351" s="2"/>
      <c r="FRR1351" s="2"/>
      <c r="FRS1351" s="2"/>
      <c r="FRT1351" s="2"/>
      <c r="FRU1351" s="2"/>
      <c r="FRV1351" s="2"/>
      <c r="FRW1351" s="2"/>
      <c r="FRX1351" s="2"/>
      <c r="FRY1351" s="2"/>
      <c r="FRZ1351" s="2"/>
      <c r="FSA1351" s="2"/>
      <c r="FSB1351" s="2"/>
      <c r="FSC1351" s="2"/>
      <c r="FSD1351" s="2"/>
      <c r="FSE1351" s="2"/>
      <c r="FSF1351" s="2"/>
      <c r="FSG1351" s="2"/>
      <c r="FSH1351" s="2"/>
      <c r="FSI1351" s="2"/>
      <c r="FSJ1351" s="2"/>
      <c r="FSK1351" s="2"/>
      <c r="FSL1351" s="2"/>
      <c r="FSM1351" s="2"/>
      <c r="FSN1351" s="2"/>
      <c r="FSO1351" s="2"/>
      <c r="FSP1351" s="2"/>
      <c r="FSQ1351" s="2"/>
      <c r="FSR1351" s="2"/>
      <c r="FSS1351" s="2"/>
      <c r="FST1351" s="2"/>
      <c r="FSU1351" s="2"/>
      <c r="FSV1351" s="2"/>
      <c r="FSW1351" s="2"/>
      <c r="FSX1351" s="2"/>
      <c r="FSY1351" s="2"/>
      <c r="FSZ1351" s="2"/>
      <c r="FTA1351" s="2"/>
      <c r="FTB1351" s="2"/>
      <c r="FTC1351" s="2"/>
      <c r="FTD1351" s="2"/>
      <c r="FTE1351" s="2"/>
      <c r="FTF1351" s="2"/>
      <c r="FTG1351" s="2"/>
      <c r="FTH1351" s="2"/>
      <c r="FTI1351" s="2"/>
      <c r="FTJ1351" s="2"/>
      <c r="FTK1351" s="2"/>
      <c r="FTL1351" s="2"/>
      <c r="FTM1351" s="2"/>
      <c r="FTN1351" s="2"/>
      <c r="FTO1351" s="2"/>
      <c r="FTP1351" s="2"/>
      <c r="FTQ1351" s="2"/>
      <c r="FTR1351" s="2"/>
      <c r="FTS1351" s="2"/>
      <c r="FTT1351" s="2"/>
      <c r="FTU1351" s="2"/>
      <c r="FTV1351" s="2"/>
      <c r="FTW1351" s="2"/>
      <c r="FTX1351" s="2"/>
      <c r="FTY1351" s="2"/>
      <c r="FTZ1351" s="2"/>
      <c r="FUA1351" s="2"/>
      <c r="FUB1351" s="2"/>
      <c r="FUC1351" s="2"/>
      <c r="FUD1351" s="2"/>
      <c r="FUE1351" s="2"/>
      <c r="FUF1351" s="2"/>
      <c r="FUG1351" s="2"/>
      <c r="FUH1351" s="2"/>
      <c r="FUI1351" s="2"/>
      <c r="FUJ1351" s="2"/>
      <c r="FUK1351" s="2"/>
      <c r="FUL1351" s="2"/>
      <c r="FUM1351" s="2"/>
      <c r="FUN1351" s="2"/>
      <c r="FUO1351" s="2"/>
      <c r="FUP1351" s="2"/>
      <c r="FUQ1351" s="2"/>
      <c r="FUR1351" s="2"/>
      <c r="FUS1351" s="2"/>
      <c r="FUT1351" s="2"/>
      <c r="FUU1351" s="2"/>
      <c r="FUV1351" s="2"/>
      <c r="FUW1351" s="2"/>
      <c r="FUX1351" s="2"/>
      <c r="FUY1351" s="2"/>
      <c r="FUZ1351" s="2"/>
      <c r="FVA1351" s="2"/>
      <c r="FVB1351" s="2"/>
      <c r="FVC1351" s="2"/>
      <c r="FVD1351" s="2"/>
      <c r="FVE1351" s="2"/>
      <c r="FVF1351" s="2"/>
      <c r="FVG1351" s="2"/>
      <c r="FVH1351" s="2"/>
      <c r="FVI1351" s="2"/>
      <c r="FVJ1351" s="2"/>
      <c r="FVK1351" s="2"/>
      <c r="FVL1351" s="2"/>
      <c r="FVM1351" s="2"/>
      <c r="FVN1351" s="2"/>
      <c r="FVO1351" s="2"/>
      <c r="FVP1351" s="2"/>
      <c r="FVQ1351" s="2"/>
      <c r="FVR1351" s="2"/>
      <c r="FVS1351" s="2"/>
      <c r="FVT1351" s="2"/>
      <c r="FVU1351" s="2"/>
      <c r="FVV1351" s="2"/>
      <c r="FVW1351" s="2"/>
      <c r="FVX1351" s="2"/>
      <c r="FVY1351" s="2"/>
      <c r="FVZ1351" s="2"/>
      <c r="FWA1351" s="2"/>
      <c r="FWB1351" s="2"/>
      <c r="FWC1351" s="2"/>
      <c r="FWD1351" s="2"/>
      <c r="FWE1351" s="2"/>
      <c r="FWF1351" s="2"/>
      <c r="FWG1351" s="2"/>
      <c r="FWH1351" s="2"/>
      <c r="FWI1351" s="2"/>
      <c r="FWJ1351" s="2"/>
      <c r="FWK1351" s="2"/>
      <c r="FWL1351" s="2"/>
      <c r="FWM1351" s="2"/>
      <c r="FWN1351" s="2"/>
      <c r="FWO1351" s="2"/>
      <c r="FWP1351" s="2"/>
      <c r="FWQ1351" s="2"/>
      <c r="FWR1351" s="2"/>
      <c r="FWS1351" s="2"/>
      <c r="FWT1351" s="2"/>
      <c r="FWU1351" s="2"/>
      <c r="FWV1351" s="2"/>
      <c r="FWW1351" s="2"/>
      <c r="FWX1351" s="2"/>
      <c r="FWY1351" s="2"/>
      <c r="FWZ1351" s="2"/>
      <c r="FXA1351" s="2"/>
      <c r="FXB1351" s="2"/>
      <c r="FXC1351" s="2"/>
      <c r="FXD1351" s="2"/>
      <c r="FXE1351" s="2"/>
      <c r="FXF1351" s="2"/>
      <c r="FXG1351" s="2"/>
      <c r="FXH1351" s="2"/>
      <c r="FXI1351" s="2"/>
      <c r="FXJ1351" s="2"/>
      <c r="FXK1351" s="2"/>
      <c r="FXL1351" s="2"/>
      <c r="FXM1351" s="2"/>
      <c r="FXN1351" s="2"/>
      <c r="FXO1351" s="2"/>
      <c r="FXP1351" s="2"/>
      <c r="FXQ1351" s="2"/>
      <c r="FXR1351" s="2"/>
      <c r="FXS1351" s="2"/>
      <c r="FXT1351" s="2"/>
      <c r="FXU1351" s="2"/>
      <c r="FXV1351" s="2"/>
      <c r="FXW1351" s="2"/>
      <c r="FXX1351" s="2"/>
      <c r="FXY1351" s="2"/>
      <c r="FXZ1351" s="2"/>
      <c r="FYA1351" s="2"/>
      <c r="FYB1351" s="2"/>
      <c r="FYC1351" s="2"/>
      <c r="FYD1351" s="2"/>
      <c r="FYE1351" s="2"/>
      <c r="FYF1351" s="2"/>
      <c r="FYG1351" s="2"/>
      <c r="FYH1351" s="2"/>
      <c r="FYI1351" s="2"/>
      <c r="FYJ1351" s="2"/>
      <c r="FYK1351" s="2"/>
      <c r="FYL1351" s="2"/>
      <c r="FYM1351" s="2"/>
      <c r="FYN1351" s="2"/>
      <c r="FYO1351" s="2"/>
      <c r="FYP1351" s="2"/>
      <c r="FYQ1351" s="2"/>
      <c r="FYR1351" s="2"/>
      <c r="FYS1351" s="2"/>
      <c r="FYT1351" s="2"/>
      <c r="FYU1351" s="2"/>
      <c r="FYV1351" s="2"/>
      <c r="FYW1351" s="2"/>
      <c r="FYX1351" s="2"/>
      <c r="FYY1351" s="2"/>
      <c r="FYZ1351" s="2"/>
      <c r="FZA1351" s="2"/>
      <c r="FZB1351" s="2"/>
      <c r="FZC1351" s="2"/>
      <c r="FZD1351" s="2"/>
      <c r="FZE1351" s="2"/>
      <c r="FZF1351" s="2"/>
      <c r="FZG1351" s="2"/>
      <c r="FZH1351" s="2"/>
      <c r="FZI1351" s="2"/>
      <c r="FZJ1351" s="2"/>
      <c r="FZK1351" s="2"/>
      <c r="FZL1351" s="2"/>
      <c r="FZM1351" s="2"/>
      <c r="FZN1351" s="2"/>
      <c r="FZO1351" s="2"/>
      <c r="FZP1351" s="2"/>
      <c r="FZQ1351" s="2"/>
      <c r="FZR1351" s="2"/>
      <c r="FZS1351" s="2"/>
      <c r="FZT1351" s="2"/>
      <c r="FZU1351" s="2"/>
      <c r="FZV1351" s="2"/>
      <c r="FZW1351" s="2"/>
      <c r="FZX1351" s="2"/>
      <c r="FZY1351" s="2"/>
      <c r="FZZ1351" s="2"/>
      <c r="GAA1351" s="2"/>
      <c r="GAB1351" s="2"/>
      <c r="GAC1351" s="2"/>
      <c r="GAD1351" s="2"/>
      <c r="GAE1351" s="2"/>
      <c r="GAF1351" s="2"/>
      <c r="GAG1351" s="2"/>
      <c r="GAH1351" s="2"/>
      <c r="GAI1351" s="2"/>
      <c r="GAJ1351" s="2"/>
      <c r="GAK1351" s="2"/>
      <c r="GAL1351" s="2"/>
      <c r="GAM1351" s="2"/>
      <c r="GAN1351" s="2"/>
      <c r="GAO1351" s="2"/>
      <c r="GAP1351" s="2"/>
      <c r="GAQ1351" s="2"/>
      <c r="GAR1351" s="2"/>
      <c r="GAS1351" s="2"/>
      <c r="GAT1351" s="2"/>
      <c r="GAU1351" s="2"/>
      <c r="GAV1351" s="2"/>
      <c r="GAW1351" s="2"/>
      <c r="GAX1351" s="2"/>
      <c r="GAY1351" s="2"/>
      <c r="GAZ1351" s="2"/>
      <c r="GBA1351" s="2"/>
      <c r="GBB1351" s="2"/>
      <c r="GBC1351" s="2"/>
      <c r="GBD1351" s="2"/>
      <c r="GBE1351" s="2"/>
      <c r="GBF1351" s="2"/>
      <c r="GBG1351" s="2"/>
      <c r="GBH1351" s="2"/>
      <c r="GBI1351" s="2"/>
      <c r="GBJ1351" s="2"/>
      <c r="GBK1351" s="2"/>
      <c r="GBL1351" s="2"/>
      <c r="GBM1351" s="2"/>
      <c r="GBN1351" s="2"/>
      <c r="GBO1351" s="2"/>
      <c r="GBP1351" s="2"/>
      <c r="GBQ1351" s="2"/>
      <c r="GBR1351" s="2"/>
      <c r="GBS1351" s="2"/>
      <c r="GBT1351" s="2"/>
      <c r="GBU1351" s="2"/>
      <c r="GBV1351" s="2"/>
      <c r="GBW1351" s="2"/>
      <c r="GBX1351" s="2"/>
      <c r="GBY1351" s="2"/>
      <c r="GBZ1351" s="2"/>
      <c r="GCA1351" s="2"/>
      <c r="GCB1351" s="2"/>
      <c r="GCC1351" s="2"/>
      <c r="GCD1351" s="2"/>
      <c r="GCE1351" s="2"/>
      <c r="GCF1351" s="2"/>
      <c r="GCG1351" s="2"/>
      <c r="GCH1351" s="2"/>
      <c r="GCI1351" s="2"/>
      <c r="GCJ1351" s="2"/>
      <c r="GCK1351" s="2"/>
      <c r="GCL1351" s="2"/>
      <c r="GCM1351" s="2"/>
      <c r="GCN1351" s="2"/>
      <c r="GCO1351" s="2"/>
      <c r="GCP1351" s="2"/>
      <c r="GCQ1351" s="2"/>
      <c r="GCR1351" s="2"/>
      <c r="GCS1351" s="2"/>
      <c r="GCT1351" s="2"/>
      <c r="GCU1351" s="2"/>
      <c r="GCV1351" s="2"/>
      <c r="GCW1351" s="2"/>
      <c r="GCX1351" s="2"/>
      <c r="GCY1351" s="2"/>
      <c r="GCZ1351" s="2"/>
      <c r="GDA1351" s="2"/>
      <c r="GDB1351" s="2"/>
      <c r="GDC1351" s="2"/>
      <c r="GDD1351" s="2"/>
      <c r="GDE1351" s="2"/>
      <c r="GDF1351" s="2"/>
      <c r="GDG1351" s="2"/>
      <c r="GDH1351" s="2"/>
      <c r="GDI1351" s="2"/>
      <c r="GDJ1351" s="2"/>
      <c r="GDK1351" s="2"/>
      <c r="GDL1351" s="2"/>
      <c r="GDM1351" s="2"/>
      <c r="GDN1351" s="2"/>
      <c r="GDO1351" s="2"/>
      <c r="GDP1351" s="2"/>
      <c r="GDQ1351" s="2"/>
      <c r="GDR1351" s="2"/>
      <c r="GDS1351" s="2"/>
      <c r="GDT1351" s="2"/>
      <c r="GDU1351" s="2"/>
      <c r="GDV1351" s="2"/>
      <c r="GDW1351" s="2"/>
      <c r="GDX1351" s="2"/>
      <c r="GDY1351" s="2"/>
      <c r="GDZ1351" s="2"/>
      <c r="GEA1351" s="2"/>
      <c r="GEB1351" s="2"/>
      <c r="GEC1351" s="2"/>
      <c r="GED1351" s="2"/>
      <c r="GEE1351" s="2"/>
      <c r="GEF1351" s="2"/>
      <c r="GEG1351" s="2"/>
      <c r="GEH1351" s="2"/>
      <c r="GEI1351" s="2"/>
      <c r="GEJ1351" s="2"/>
      <c r="GEK1351" s="2"/>
      <c r="GEL1351" s="2"/>
      <c r="GEM1351" s="2"/>
      <c r="GEN1351" s="2"/>
      <c r="GEO1351" s="2"/>
      <c r="GEP1351" s="2"/>
      <c r="GEQ1351" s="2"/>
      <c r="GER1351" s="2"/>
      <c r="GES1351" s="2"/>
      <c r="GET1351" s="2"/>
      <c r="GEU1351" s="2"/>
      <c r="GEV1351" s="2"/>
      <c r="GEW1351" s="2"/>
      <c r="GEX1351" s="2"/>
      <c r="GEY1351" s="2"/>
      <c r="GEZ1351" s="2"/>
      <c r="GFA1351" s="2"/>
      <c r="GFB1351" s="2"/>
      <c r="GFC1351" s="2"/>
      <c r="GFD1351" s="2"/>
      <c r="GFE1351" s="2"/>
      <c r="GFF1351" s="2"/>
      <c r="GFG1351" s="2"/>
      <c r="GFH1351" s="2"/>
      <c r="GFI1351" s="2"/>
      <c r="GFJ1351" s="2"/>
      <c r="GFK1351" s="2"/>
      <c r="GFL1351" s="2"/>
      <c r="GFM1351" s="2"/>
      <c r="GFN1351" s="2"/>
      <c r="GFO1351" s="2"/>
      <c r="GFP1351" s="2"/>
      <c r="GFQ1351" s="2"/>
      <c r="GFR1351" s="2"/>
      <c r="GFS1351" s="2"/>
      <c r="GFT1351" s="2"/>
      <c r="GFU1351" s="2"/>
      <c r="GFV1351" s="2"/>
      <c r="GFW1351" s="2"/>
      <c r="GFX1351" s="2"/>
      <c r="GFY1351" s="2"/>
      <c r="GFZ1351" s="2"/>
      <c r="GGA1351" s="2"/>
      <c r="GGB1351" s="2"/>
      <c r="GGC1351" s="2"/>
      <c r="GGD1351" s="2"/>
      <c r="GGE1351" s="2"/>
      <c r="GGF1351" s="2"/>
      <c r="GGG1351" s="2"/>
      <c r="GGH1351" s="2"/>
      <c r="GGI1351" s="2"/>
      <c r="GGJ1351" s="2"/>
      <c r="GGK1351" s="2"/>
      <c r="GGL1351" s="2"/>
      <c r="GGM1351" s="2"/>
      <c r="GGN1351" s="2"/>
      <c r="GGO1351" s="2"/>
      <c r="GGP1351" s="2"/>
      <c r="GGQ1351" s="2"/>
      <c r="GGR1351" s="2"/>
      <c r="GGS1351" s="2"/>
      <c r="GGT1351" s="2"/>
      <c r="GGU1351" s="2"/>
      <c r="GGV1351" s="2"/>
      <c r="GGW1351" s="2"/>
      <c r="GGX1351" s="2"/>
      <c r="GGY1351" s="2"/>
      <c r="GGZ1351" s="2"/>
      <c r="GHA1351" s="2"/>
      <c r="GHB1351" s="2"/>
      <c r="GHC1351" s="2"/>
      <c r="GHD1351" s="2"/>
      <c r="GHE1351" s="2"/>
      <c r="GHF1351" s="2"/>
      <c r="GHG1351" s="2"/>
      <c r="GHH1351" s="2"/>
      <c r="GHI1351" s="2"/>
      <c r="GHJ1351" s="2"/>
      <c r="GHK1351" s="2"/>
      <c r="GHL1351" s="2"/>
      <c r="GHM1351" s="2"/>
      <c r="GHN1351" s="2"/>
      <c r="GHO1351" s="2"/>
      <c r="GHP1351" s="2"/>
      <c r="GHQ1351" s="2"/>
      <c r="GHR1351" s="2"/>
      <c r="GHS1351" s="2"/>
      <c r="GHT1351" s="2"/>
      <c r="GHU1351" s="2"/>
      <c r="GHV1351" s="2"/>
      <c r="GHW1351" s="2"/>
      <c r="GHX1351" s="2"/>
      <c r="GHY1351" s="2"/>
      <c r="GHZ1351" s="2"/>
      <c r="GIA1351" s="2"/>
      <c r="GIB1351" s="2"/>
      <c r="GIC1351" s="2"/>
      <c r="GID1351" s="2"/>
      <c r="GIE1351" s="2"/>
      <c r="GIF1351" s="2"/>
      <c r="GIG1351" s="2"/>
      <c r="GIH1351" s="2"/>
      <c r="GII1351" s="2"/>
      <c r="GIJ1351" s="2"/>
      <c r="GIK1351" s="2"/>
      <c r="GIL1351" s="2"/>
      <c r="GIM1351" s="2"/>
      <c r="GIN1351" s="2"/>
      <c r="GIO1351" s="2"/>
      <c r="GIP1351" s="2"/>
      <c r="GIQ1351" s="2"/>
      <c r="GIR1351" s="2"/>
      <c r="GIS1351" s="2"/>
      <c r="GIT1351" s="2"/>
      <c r="GIU1351" s="2"/>
      <c r="GIV1351" s="2"/>
      <c r="GIW1351" s="2"/>
      <c r="GIX1351" s="2"/>
      <c r="GIY1351" s="2"/>
      <c r="GIZ1351" s="2"/>
      <c r="GJA1351" s="2"/>
      <c r="GJB1351" s="2"/>
      <c r="GJC1351" s="2"/>
      <c r="GJD1351" s="2"/>
      <c r="GJE1351" s="2"/>
      <c r="GJF1351" s="2"/>
      <c r="GJG1351" s="2"/>
      <c r="GJH1351" s="2"/>
      <c r="GJI1351" s="2"/>
      <c r="GJJ1351" s="2"/>
      <c r="GJK1351" s="2"/>
      <c r="GJL1351" s="2"/>
      <c r="GJM1351" s="2"/>
      <c r="GJN1351" s="2"/>
      <c r="GJO1351" s="2"/>
      <c r="GJP1351" s="2"/>
      <c r="GJQ1351" s="2"/>
      <c r="GJR1351" s="2"/>
      <c r="GJS1351" s="2"/>
      <c r="GJT1351" s="2"/>
      <c r="GJU1351" s="2"/>
      <c r="GJV1351" s="2"/>
      <c r="GJW1351" s="2"/>
      <c r="GJX1351" s="2"/>
      <c r="GJY1351" s="2"/>
      <c r="GJZ1351" s="2"/>
      <c r="GKA1351" s="2"/>
      <c r="GKB1351" s="2"/>
      <c r="GKC1351" s="2"/>
      <c r="GKD1351" s="2"/>
      <c r="GKE1351" s="2"/>
      <c r="GKF1351" s="2"/>
      <c r="GKG1351" s="2"/>
      <c r="GKH1351" s="2"/>
      <c r="GKI1351" s="2"/>
      <c r="GKJ1351" s="2"/>
      <c r="GKK1351" s="2"/>
      <c r="GKL1351" s="2"/>
      <c r="GKM1351" s="2"/>
      <c r="GKN1351" s="2"/>
      <c r="GKO1351" s="2"/>
      <c r="GKP1351" s="2"/>
      <c r="GKQ1351" s="2"/>
      <c r="GKR1351" s="2"/>
      <c r="GKS1351" s="2"/>
      <c r="GKT1351" s="2"/>
      <c r="GKU1351" s="2"/>
      <c r="GKV1351" s="2"/>
      <c r="GKW1351" s="2"/>
      <c r="GKX1351" s="2"/>
      <c r="GKY1351" s="2"/>
      <c r="GKZ1351" s="2"/>
      <c r="GLA1351" s="2"/>
      <c r="GLB1351" s="2"/>
      <c r="GLC1351" s="2"/>
      <c r="GLD1351" s="2"/>
      <c r="GLE1351" s="2"/>
      <c r="GLF1351" s="2"/>
      <c r="GLG1351" s="2"/>
      <c r="GLH1351" s="2"/>
      <c r="GLI1351" s="2"/>
      <c r="GLJ1351" s="2"/>
      <c r="GLK1351" s="2"/>
      <c r="GLL1351" s="2"/>
      <c r="GLM1351" s="2"/>
      <c r="GLN1351" s="2"/>
      <c r="GLO1351" s="2"/>
      <c r="GLP1351" s="2"/>
      <c r="GLQ1351" s="2"/>
      <c r="GLR1351" s="2"/>
      <c r="GLS1351" s="2"/>
      <c r="GLT1351" s="2"/>
      <c r="GLU1351" s="2"/>
      <c r="GLV1351" s="2"/>
      <c r="GLW1351" s="2"/>
      <c r="GLX1351" s="2"/>
      <c r="GLY1351" s="2"/>
      <c r="GLZ1351" s="2"/>
      <c r="GMA1351" s="2"/>
      <c r="GMB1351" s="2"/>
      <c r="GMC1351" s="2"/>
      <c r="GMD1351" s="2"/>
      <c r="GME1351" s="2"/>
      <c r="GMF1351" s="2"/>
      <c r="GMG1351" s="2"/>
      <c r="GMH1351" s="2"/>
      <c r="GMI1351" s="2"/>
      <c r="GMJ1351" s="2"/>
      <c r="GMK1351" s="2"/>
      <c r="GML1351" s="2"/>
      <c r="GMM1351" s="2"/>
      <c r="GMN1351" s="2"/>
      <c r="GMO1351" s="2"/>
      <c r="GMP1351" s="2"/>
      <c r="GMQ1351" s="2"/>
      <c r="GMR1351" s="2"/>
      <c r="GMS1351" s="2"/>
      <c r="GMT1351" s="2"/>
      <c r="GMU1351" s="2"/>
      <c r="GMV1351" s="2"/>
      <c r="GMW1351" s="2"/>
      <c r="GMX1351" s="2"/>
      <c r="GMY1351" s="2"/>
      <c r="GMZ1351" s="2"/>
      <c r="GNA1351" s="2"/>
      <c r="GNB1351" s="2"/>
      <c r="GNC1351" s="2"/>
      <c r="GND1351" s="2"/>
      <c r="GNE1351" s="2"/>
      <c r="GNF1351" s="2"/>
      <c r="GNG1351" s="2"/>
      <c r="GNH1351" s="2"/>
      <c r="GNI1351" s="2"/>
      <c r="GNJ1351" s="2"/>
      <c r="GNK1351" s="2"/>
      <c r="GNL1351" s="2"/>
      <c r="GNM1351" s="2"/>
      <c r="GNN1351" s="2"/>
      <c r="GNO1351" s="2"/>
      <c r="GNP1351" s="2"/>
      <c r="GNQ1351" s="2"/>
      <c r="GNR1351" s="2"/>
      <c r="GNS1351" s="2"/>
      <c r="GNT1351" s="2"/>
      <c r="GNU1351" s="2"/>
      <c r="GNV1351" s="2"/>
      <c r="GNW1351" s="2"/>
      <c r="GNX1351" s="2"/>
      <c r="GNY1351" s="2"/>
      <c r="GNZ1351" s="2"/>
      <c r="GOA1351" s="2"/>
      <c r="GOB1351" s="2"/>
      <c r="GOC1351" s="2"/>
      <c r="GOD1351" s="2"/>
      <c r="GOE1351" s="2"/>
      <c r="GOF1351" s="2"/>
      <c r="GOG1351" s="2"/>
      <c r="GOH1351" s="2"/>
      <c r="GOI1351" s="2"/>
      <c r="GOJ1351" s="2"/>
      <c r="GOK1351" s="2"/>
      <c r="GOL1351" s="2"/>
      <c r="GOM1351" s="2"/>
      <c r="GON1351" s="2"/>
      <c r="GOO1351" s="2"/>
      <c r="GOP1351" s="2"/>
      <c r="GOQ1351" s="2"/>
      <c r="GOR1351" s="2"/>
      <c r="GOS1351" s="2"/>
      <c r="GOT1351" s="2"/>
      <c r="GOU1351" s="2"/>
      <c r="GOV1351" s="2"/>
      <c r="GOW1351" s="2"/>
      <c r="GOX1351" s="2"/>
      <c r="GOY1351" s="2"/>
      <c r="GOZ1351" s="2"/>
      <c r="GPA1351" s="2"/>
      <c r="GPB1351" s="2"/>
      <c r="GPC1351" s="2"/>
      <c r="GPD1351" s="2"/>
      <c r="GPE1351" s="2"/>
      <c r="GPF1351" s="2"/>
      <c r="GPG1351" s="2"/>
      <c r="GPH1351" s="2"/>
      <c r="GPI1351" s="2"/>
      <c r="GPJ1351" s="2"/>
      <c r="GPK1351" s="2"/>
      <c r="GPL1351" s="2"/>
      <c r="GPM1351" s="2"/>
      <c r="GPN1351" s="2"/>
      <c r="GPO1351" s="2"/>
      <c r="GPP1351" s="2"/>
      <c r="GPQ1351" s="2"/>
      <c r="GPR1351" s="2"/>
      <c r="GPS1351" s="2"/>
      <c r="GPT1351" s="2"/>
      <c r="GPU1351" s="2"/>
      <c r="GPV1351" s="2"/>
      <c r="GPW1351" s="2"/>
      <c r="GPX1351" s="2"/>
      <c r="GPY1351" s="2"/>
      <c r="GPZ1351" s="2"/>
      <c r="GQA1351" s="2"/>
      <c r="GQB1351" s="2"/>
      <c r="GQC1351" s="2"/>
      <c r="GQD1351" s="2"/>
      <c r="GQE1351" s="2"/>
      <c r="GQF1351" s="2"/>
      <c r="GQG1351" s="2"/>
      <c r="GQH1351" s="2"/>
      <c r="GQI1351" s="2"/>
      <c r="GQJ1351" s="2"/>
      <c r="GQK1351" s="2"/>
      <c r="GQL1351" s="2"/>
      <c r="GQM1351" s="2"/>
      <c r="GQN1351" s="2"/>
      <c r="GQO1351" s="2"/>
      <c r="GQP1351" s="2"/>
      <c r="GQQ1351" s="2"/>
      <c r="GQR1351" s="2"/>
      <c r="GQS1351" s="2"/>
      <c r="GQT1351" s="2"/>
      <c r="GQU1351" s="2"/>
      <c r="GQV1351" s="2"/>
      <c r="GQW1351" s="2"/>
      <c r="GQX1351" s="2"/>
      <c r="GQY1351" s="2"/>
      <c r="GQZ1351" s="2"/>
      <c r="GRA1351" s="2"/>
      <c r="GRB1351" s="2"/>
      <c r="GRC1351" s="2"/>
      <c r="GRD1351" s="2"/>
      <c r="GRE1351" s="2"/>
      <c r="GRF1351" s="2"/>
      <c r="GRG1351" s="2"/>
      <c r="GRH1351" s="2"/>
      <c r="GRI1351" s="2"/>
      <c r="GRJ1351" s="2"/>
      <c r="GRK1351" s="2"/>
      <c r="GRL1351" s="2"/>
      <c r="GRM1351" s="2"/>
      <c r="GRN1351" s="2"/>
      <c r="GRO1351" s="2"/>
      <c r="GRP1351" s="2"/>
      <c r="GRQ1351" s="2"/>
      <c r="GRR1351" s="2"/>
      <c r="GRS1351" s="2"/>
      <c r="GRT1351" s="2"/>
      <c r="GRU1351" s="2"/>
      <c r="GRV1351" s="2"/>
      <c r="GRW1351" s="2"/>
      <c r="GRX1351" s="2"/>
      <c r="GRY1351" s="2"/>
      <c r="GRZ1351" s="2"/>
      <c r="GSA1351" s="2"/>
      <c r="GSB1351" s="2"/>
      <c r="GSC1351" s="2"/>
      <c r="GSD1351" s="2"/>
      <c r="GSE1351" s="2"/>
      <c r="GSF1351" s="2"/>
      <c r="GSG1351" s="2"/>
      <c r="GSH1351" s="2"/>
      <c r="GSI1351" s="2"/>
      <c r="GSJ1351" s="2"/>
      <c r="GSK1351" s="2"/>
      <c r="GSL1351" s="2"/>
      <c r="GSM1351" s="2"/>
      <c r="GSN1351" s="2"/>
      <c r="GSO1351" s="2"/>
      <c r="GSP1351" s="2"/>
      <c r="GSQ1351" s="2"/>
      <c r="GSR1351" s="2"/>
      <c r="GSS1351" s="2"/>
      <c r="GST1351" s="2"/>
      <c r="GSU1351" s="2"/>
      <c r="GSV1351" s="2"/>
      <c r="GSW1351" s="2"/>
      <c r="GSX1351" s="2"/>
      <c r="GSY1351" s="2"/>
      <c r="GSZ1351" s="2"/>
      <c r="GTA1351" s="2"/>
      <c r="GTB1351" s="2"/>
      <c r="GTC1351" s="2"/>
      <c r="GTD1351" s="2"/>
      <c r="GTE1351" s="2"/>
      <c r="GTF1351" s="2"/>
      <c r="GTG1351" s="2"/>
      <c r="GTH1351" s="2"/>
      <c r="GTI1351" s="2"/>
      <c r="GTJ1351" s="2"/>
      <c r="GTK1351" s="2"/>
      <c r="GTL1351" s="2"/>
      <c r="GTM1351" s="2"/>
      <c r="GTN1351" s="2"/>
      <c r="GTO1351" s="2"/>
      <c r="GTP1351" s="2"/>
      <c r="GTQ1351" s="2"/>
      <c r="GTR1351" s="2"/>
      <c r="GTS1351" s="2"/>
      <c r="GTT1351" s="2"/>
      <c r="GTU1351" s="2"/>
      <c r="GTV1351" s="2"/>
      <c r="GTW1351" s="2"/>
      <c r="GTX1351" s="2"/>
      <c r="GTY1351" s="2"/>
      <c r="GTZ1351" s="2"/>
      <c r="GUA1351" s="2"/>
      <c r="GUB1351" s="2"/>
      <c r="GUC1351" s="2"/>
      <c r="GUD1351" s="2"/>
      <c r="GUE1351" s="2"/>
      <c r="GUF1351" s="2"/>
      <c r="GUG1351" s="2"/>
      <c r="GUH1351" s="2"/>
      <c r="GUI1351" s="2"/>
      <c r="GUJ1351" s="2"/>
      <c r="GUK1351" s="2"/>
      <c r="GUL1351" s="2"/>
      <c r="GUM1351" s="2"/>
      <c r="GUN1351" s="2"/>
      <c r="GUO1351" s="2"/>
      <c r="GUP1351" s="2"/>
      <c r="GUQ1351" s="2"/>
      <c r="GUR1351" s="2"/>
      <c r="GUS1351" s="2"/>
      <c r="GUT1351" s="2"/>
      <c r="GUU1351" s="2"/>
      <c r="GUV1351" s="2"/>
      <c r="GUW1351" s="2"/>
      <c r="GUX1351" s="2"/>
      <c r="GUY1351" s="2"/>
      <c r="GUZ1351" s="2"/>
      <c r="GVA1351" s="2"/>
      <c r="GVB1351" s="2"/>
      <c r="GVC1351" s="2"/>
      <c r="GVD1351" s="2"/>
      <c r="GVE1351" s="2"/>
      <c r="GVF1351" s="2"/>
      <c r="GVG1351" s="2"/>
      <c r="GVH1351" s="2"/>
      <c r="GVI1351" s="2"/>
      <c r="GVJ1351" s="2"/>
      <c r="GVK1351" s="2"/>
      <c r="GVL1351" s="2"/>
      <c r="GVM1351" s="2"/>
      <c r="GVN1351" s="2"/>
      <c r="GVO1351" s="2"/>
      <c r="GVP1351" s="2"/>
      <c r="GVQ1351" s="2"/>
      <c r="GVR1351" s="2"/>
      <c r="GVS1351" s="2"/>
      <c r="GVT1351" s="2"/>
      <c r="GVU1351" s="2"/>
      <c r="GVV1351" s="2"/>
      <c r="GVW1351" s="2"/>
      <c r="GVX1351" s="2"/>
      <c r="GVY1351" s="2"/>
      <c r="GVZ1351" s="2"/>
      <c r="GWA1351" s="2"/>
      <c r="GWB1351" s="2"/>
      <c r="GWC1351" s="2"/>
      <c r="GWD1351" s="2"/>
      <c r="GWE1351" s="2"/>
      <c r="GWF1351" s="2"/>
      <c r="GWG1351" s="2"/>
      <c r="GWH1351" s="2"/>
      <c r="GWI1351" s="2"/>
      <c r="GWJ1351" s="2"/>
      <c r="GWK1351" s="2"/>
      <c r="GWL1351" s="2"/>
      <c r="GWM1351" s="2"/>
      <c r="GWN1351" s="2"/>
      <c r="GWO1351" s="2"/>
      <c r="GWP1351" s="2"/>
      <c r="GWQ1351" s="2"/>
      <c r="GWR1351" s="2"/>
      <c r="GWS1351" s="2"/>
      <c r="GWT1351" s="2"/>
      <c r="GWU1351" s="2"/>
      <c r="GWV1351" s="2"/>
      <c r="GWW1351" s="2"/>
      <c r="GWX1351" s="2"/>
      <c r="GWY1351" s="2"/>
      <c r="GWZ1351" s="2"/>
      <c r="GXA1351" s="2"/>
      <c r="GXB1351" s="2"/>
      <c r="GXC1351" s="2"/>
      <c r="GXD1351" s="2"/>
      <c r="GXE1351" s="2"/>
      <c r="GXF1351" s="2"/>
      <c r="GXG1351" s="2"/>
      <c r="GXH1351" s="2"/>
      <c r="GXI1351" s="2"/>
      <c r="GXJ1351" s="2"/>
      <c r="GXK1351" s="2"/>
      <c r="GXL1351" s="2"/>
      <c r="GXM1351" s="2"/>
      <c r="GXN1351" s="2"/>
      <c r="GXO1351" s="2"/>
      <c r="GXP1351" s="2"/>
      <c r="GXQ1351" s="2"/>
      <c r="GXR1351" s="2"/>
      <c r="GXS1351" s="2"/>
      <c r="GXT1351" s="2"/>
      <c r="GXU1351" s="2"/>
      <c r="GXV1351" s="2"/>
      <c r="GXW1351" s="2"/>
      <c r="GXX1351" s="2"/>
      <c r="GXY1351" s="2"/>
      <c r="GXZ1351" s="2"/>
      <c r="GYA1351" s="2"/>
      <c r="GYB1351" s="2"/>
      <c r="GYC1351" s="2"/>
      <c r="GYD1351" s="2"/>
      <c r="GYE1351" s="2"/>
      <c r="GYF1351" s="2"/>
      <c r="GYG1351" s="2"/>
      <c r="GYH1351" s="2"/>
      <c r="GYI1351" s="2"/>
      <c r="GYJ1351" s="2"/>
      <c r="GYK1351" s="2"/>
      <c r="GYL1351" s="2"/>
      <c r="GYM1351" s="2"/>
      <c r="GYN1351" s="2"/>
      <c r="GYO1351" s="2"/>
      <c r="GYP1351" s="2"/>
      <c r="GYQ1351" s="2"/>
      <c r="GYR1351" s="2"/>
      <c r="GYS1351" s="2"/>
      <c r="GYT1351" s="2"/>
      <c r="GYU1351" s="2"/>
      <c r="GYV1351" s="2"/>
      <c r="GYW1351" s="2"/>
      <c r="GYX1351" s="2"/>
      <c r="GYY1351" s="2"/>
      <c r="GYZ1351" s="2"/>
      <c r="GZA1351" s="2"/>
      <c r="GZB1351" s="2"/>
      <c r="GZC1351" s="2"/>
      <c r="GZD1351" s="2"/>
      <c r="GZE1351" s="2"/>
      <c r="GZF1351" s="2"/>
      <c r="GZG1351" s="2"/>
      <c r="GZH1351" s="2"/>
      <c r="GZI1351" s="2"/>
      <c r="GZJ1351" s="2"/>
      <c r="GZK1351" s="2"/>
      <c r="GZL1351" s="2"/>
      <c r="GZM1351" s="2"/>
      <c r="GZN1351" s="2"/>
      <c r="GZO1351" s="2"/>
      <c r="GZP1351" s="2"/>
      <c r="GZQ1351" s="2"/>
      <c r="GZR1351" s="2"/>
      <c r="GZS1351" s="2"/>
      <c r="GZT1351" s="2"/>
      <c r="GZU1351" s="2"/>
      <c r="GZV1351" s="2"/>
      <c r="GZW1351" s="2"/>
      <c r="GZX1351" s="2"/>
      <c r="GZY1351" s="2"/>
      <c r="GZZ1351" s="2"/>
      <c r="HAA1351" s="2"/>
      <c r="HAB1351" s="2"/>
      <c r="HAC1351" s="2"/>
      <c r="HAD1351" s="2"/>
      <c r="HAE1351" s="2"/>
      <c r="HAF1351" s="2"/>
      <c r="HAG1351" s="2"/>
      <c r="HAH1351" s="2"/>
      <c r="HAI1351" s="2"/>
      <c r="HAJ1351" s="2"/>
      <c r="HAK1351" s="2"/>
      <c r="HAL1351" s="2"/>
      <c r="HAM1351" s="2"/>
      <c r="HAN1351" s="2"/>
      <c r="HAO1351" s="2"/>
      <c r="HAP1351" s="2"/>
      <c r="HAQ1351" s="2"/>
      <c r="HAR1351" s="2"/>
      <c r="HAS1351" s="2"/>
      <c r="HAT1351" s="2"/>
      <c r="HAU1351" s="2"/>
      <c r="HAV1351" s="2"/>
      <c r="HAW1351" s="2"/>
      <c r="HAX1351" s="2"/>
      <c r="HAY1351" s="2"/>
      <c r="HAZ1351" s="2"/>
      <c r="HBA1351" s="2"/>
      <c r="HBB1351" s="2"/>
      <c r="HBC1351" s="2"/>
      <c r="HBD1351" s="2"/>
      <c r="HBE1351" s="2"/>
      <c r="HBF1351" s="2"/>
      <c r="HBG1351" s="2"/>
      <c r="HBH1351" s="2"/>
      <c r="HBI1351" s="2"/>
      <c r="HBJ1351" s="2"/>
      <c r="HBK1351" s="2"/>
      <c r="HBL1351" s="2"/>
      <c r="HBM1351" s="2"/>
      <c r="HBN1351" s="2"/>
      <c r="HBO1351" s="2"/>
      <c r="HBP1351" s="2"/>
      <c r="HBQ1351" s="2"/>
      <c r="HBR1351" s="2"/>
      <c r="HBS1351" s="2"/>
      <c r="HBT1351" s="2"/>
      <c r="HBU1351" s="2"/>
      <c r="HBV1351" s="2"/>
      <c r="HBW1351" s="2"/>
      <c r="HBX1351" s="2"/>
      <c r="HBY1351" s="2"/>
      <c r="HBZ1351" s="2"/>
      <c r="HCA1351" s="2"/>
      <c r="HCB1351" s="2"/>
      <c r="HCC1351" s="2"/>
      <c r="HCD1351" s="2"/>
      <c r="HCE1351" s="2"/>
      <c r="HCF1351" s="2"/>
      <c r="HCG1351" s="2"/>
      <c r="HCH1351" s="2"/>
      <c r="HCI1351" s="2"/>
      <c r="HCJ1351" s="2"/>
      <c r="HCK1351" s="2"/>
      <c r="HCL1351" s="2"/>
      <c r="HCM1351" s="2"/>
      <c r="HCN1351" s="2"/>
      <c r="HCO1351" s="2"/>
      <c r="HCP1351" s="2"/>
      <c r="HCQ1351" s="2"/>
      <c r="HCR1351" s="2"/>
      <c r="HCS1351" s="2"/>
      <c r="HCT1351" s="2"/>
      <c r="HCU1351" s="2"/>
      <c r="HCV1351" s="2"/>
      <c r="HCW1351" s="2"/>
      <c r="HCX1351" s="2"/>
      <c r="HCY1351" s="2"/>
      <c r="HCZ1351" s="2"/>
      <c r="HDA1351" s="2"/>
      <c r="HDB1351" s="2"/>
      <c r="HDC1351" s="2"/>
      <c r="HDD1351" s="2"/>
      <c r="HDE1351" s="2"/>
      <c r="HDF1351" s="2"/>
      <c r="HDG1351" s="2"/>
      <c r="HDH1351" s="2"/>
      <c r="HDI1351" s="2"/>
      <c r="HDJ1351" s="2"/>
      <c r="HDK1351" s="2"/>
      <c r="HDL1351" s="2"/>
      <c r="HDM1351" s="2"/>
      <c r="HDN1351" s="2"/>
      <c r="HDO1351" s="2"/>
      <c r="HDP1351" s="2"/>
      <c r="HDQ1351" s="2"/>
      <c r="HDR1351" s="2"/>
      <c r="HDS1351" s="2"/>
      <c r="HDT1351" s="2"/>
      <c r="HDU1351" s="2"/>
      <c r="HDV1351" s="2"/>
      <c r="HDW1351" s="2"/>
      <c r="HDX1351" s="2"/>
      <c r="HDY1351" s="2"/>
      <c r="HDZ1351" s="2"/>
      <c r="HEA1351" s="2"/>
      <c r="HEB1351" s="2"/>
      <c r="HEC1351" s="2"/>
      <c r="HED1351" s="2"/>
      <c r="HEE1351" s="2"/>
      <c r="HEF1351" s="2"/>
      <c r="HEG1351" s="2"/>
      <c r="HEH1351" s="2"/>
      <c r="HEI1351" s="2"/>
      <c r="HEJ1351" s="2"/>
      <c r="HEK1351" s="2"/>
      <c r="HEL1351" s="2"/>
      <c r="HEM1351" s="2"/>
      <c r="HEN1351" s="2"/>
      <c r="HEO1351" s="2"/>
      <c r="HEP1351" s="2"/>
      <c r="HEQ1351" s="2"/>
      <c r="HER1351" s="2"/>
      <c r="HES1351" s="2"/>
      <c r="HET1351" s="2"/>
      <c r="HEU1351" s="2"/>
      <c r="HEV1351" s="2"/>
      <c r="HEW1351" s="2"/>
      <c r="HEX1351" s="2"/>
      <c r="HEY1351" s="2"/>
      <c r="HEZ1351" s="2"/>
      <c r="HFA1351" s="2"/>
      <c r="HFB1351" s="2"/>
      <c r="HFC1351" s="2"/>
      <c r="HFD1351" s="2"/>
      <c r="HFE1351" s="2"/>
      <c r="HFF1351" s="2"/>
      <c r="HFG1351" s="2"/>
      <c r="HFH1351" s="2"/>
      <c r="HFI1351" s="2"/>
      <c r="HFJ1351" s="2"/>
      <c r="HFK1351" s="2"/>
      <c r="HFL1351" s="2"/>
      <c r="HFM1351" s="2"/>
      <c r="HFN1351" s="2"/>
      <c r="HFO1351" s="2"/>
      <c r="HFP1351" s="2"/>
      <c r="HFQ1351" s="2"/>
      <c r="HFR1351" s="2"/>
      <c r="HFS1351" s="2"/>
      <c r="HFT1351" s="2"/>
      <c r="HFU1351" s="2"/>
      <c r="HFV1351" s="2"/>
      <c r="HFW1351" s="2"/>
      <c r="HFX1351" s="2"/>
      <c r="HFY1351" s="2"/>
      <c r="HFZ1351" s="2"/>
      <c r="HGA1351" s="2"/>
      <c r="HGB1351" s="2"/>
      <c r="HGC1351" s="2"/>
      <c r="HGD1351" s="2"/>
      <c r="HGE1351" s="2"/>
      <c r="HGF1351" s="2"/>
      <c r="HGG1351" s="2"/>
      <c r="HGH1351" s="2"/>
      <c r="HGI1351" s="2"/>
      <c r="HGJ1351" s="2"/>
      <c r="HGK1351" s="2"/>
      <c r="HGL1351" s="2"/>
      <c r="HGM1351" s="2"/>
      <c r="HGN1351" s="2"/>
      <c r="HGO1351" s="2"/>
      <c r="HGP1351" s="2"/>
      <c r="HGQ1351" s="2"/>
      <c r="HGR1351" s="2"/>
      <c r="HGS1351" s="2"/>
      <c r="HGT1351" s="2"/>
      <c r="HGU1351" s="2"/>
      <c r="HGV1351" s="2"/>
      <c r="HGW1351" s="2"/>
      <c r="HGX1351" s="2"/>
      <c r="HGY1351" s="2"/>
      <c r="HGZ1351" s="2"/>
      <c r="HHA1351" s="2"/>
      <c r="HHB1351" s="2"/>
      <c r="HHC1351" s="2"/>
      <c r="HHD1351" s="2"/>
      <c r="HHE1351" s="2"/>
      <c r="HHF1351" s="2"/>
      <c r="HHG1351" s="2"/>
      <c r="HHH1351" s="2"/>
      <c r="HHI1351" s="2"/>
      <c r="HHJ1351" s="2"/>
      <c r="HHK1351" s="2"/>
      <c r="HHL1351" s="2"/>
      <c r="HHM1351" s="2"/>
      <c r="HHN1351" s="2"/>
      <c r="HHO1351" s="2"/>
      <c r="HHP1351" s="2"/>
      <c r="HHQ1351" s="2"/>
      <c r="HHR1351" s="2"/>
      <c r="HHS1351" s="2"/>
      <c r="HHT1351" s="2"/>
      <c r="HHU1351" s="2"/>
      <c r="HHV1351" s="2"/>
      <c r="HHW1351" s="2"/>
      <c r="HHX1351" s="2"/>
      <c r="HHY1351" s="2"/>
      <c r="HHZ1351" s="2"/>
      <c r="HIA1351" s="2"/>
      <c r="HIB1351" s="2"/>
      <c r="HIC1351" s="2"/>
      <c r="HID1351" s="2"/>
      <c r="HIE1351" s="2"/>
      <c r="HIF1351" s="2"/>
      <c r="HIG1351" s="2"/>
      <c r="HIH1351" s="2"/>
      <c r="HII1351" s="2"/>
      <c r="HIJ1351" s="2"/>
      <c r="HIK1351" s="2"/>
      <c r="HIL1351" s="2"/>
      <c r="HIM1351" s="2"/>
      <c r="HIN1351" s="2"/>
      <c r="HIO1351" s="2"/>
      <c r="HIP1351" s="2"/>
      <c r="HIQ1351" s="2"/>
      <c r="HIR1351" s="2"/>
      <c r="HIS1351" s="2"/>
      <c r="HIT1351" s="2"/>
      <c r="HIU1351" s="2"/>
      <c r="HIV1351" s="2"/>
      <c r="HIW1351" s="2"/>
      <c r="HIX1351" s="2"/>
      <c r="HIY1351" s="2"/>
      <c r="HIZ1351" s="2"/>
      <c r="HJA1351" s="2"/>
      <c r="HJB1351" s="2"/>
      <c r="HJC1351" s="2"/>
      <c r="HJD1351" s="2"/>
      <c r="HJE1351" s="2"/>
      <c r="HJF1351" s="2"/>
      <c r="HJG1351" s="2"/>
      <c r="HJH1351" s="2"/>
      <c r="HJI1351" s="2"/>
      <c r="HJJ1351" s="2"/>
      <c r="HJK1351" s="2"/>
      <c r="HJL1351" s="2"/>
      <c r="HJM1351" s="2"/>
      <c r="HJN1351" s="2"/>
      <c r="HJO1351" s="2"/>
      <c r="HJP1351" s="2"/>
      <c r="HJQ1351" s="2"/>
      <c r="HJR1351" s="2"/>
      <c r="HJS1351" s="2"/>
      <c r="HJT1351" s="2"/>
      <c r="HJU1351" s="2"/>
      <c r="HJV1351" s="2"/>
      <c r="HJW1351" s="2"/>
      <c r="HJX1351" s="2"/>
      <c r="HJY1351" s="2"/>
      <c r="HJZ1351" s="2"/>
      <c r="HKA1351" s="2"/>
      <c r="HKB1351" s="2"/>
      <c r="HKC1351" s="2"/>
      <c r="HKD1351" s="2"/>
      <c r="HKE1351" s="2"/>
      <c r="HKF1351" s="2"/>
      <c r="HKG1351" s="2"/>
      <c r="HKH1351" s="2"/>
      <c r="HKI1351" s="2"/>
      <c r="HKJ1351" s="2"/>
      <c r="HKK1351" s="2"/>
      <c r="HKL1351" s="2"/>
      <c r="HKM1351" s="2"/>
      <c r="HKN1351" s="2"/>
      <c r="HKO1351" s="2"/>
      <c r="HKP1351" s="2"/>
      <c r="HKQ1351" s="2"/>
      <c r="HKR1351" s="2"/>
      <c r="HKS1351" s="2"/>
      <c r="HKT1351" s="2"/>
      <c r="HKU1351" s="2"/>
      <c r="HKV1351" s="2"/>
      <c r="HKW1351" s="2"/>
      <c r="HKX1351" s="2"/>
      <c r="HKY1351" s="2"/>
      <c r="HKZ1351" s="2"/>
      <c r="HLA1351" s="2"/>
      <c r="HLB1351" s="2"/>
      <c r="HLC1351" s="2"/>
      <c r="HLD1351" s="2"/>
      <c r="HLE1351" s="2"/>
      <c r="HLF1351" s="2"/>
      <c r="HLG1351" s="2"/>
      <c r="HLH1351" s="2"/>
      <c r="HLI1351" s="2"/>
      <c r="HLJ1351" s="2"/>
      <c r="HLK1351" s="2"/>
      <c r="HLL1351" s="2"/>
      <c r="HLM1351" s="2"/>
      <c r="HLN1351" s="2"/>
      <c r="HLO1351" s="2"/>
      <c r="HLP1351" s="2"/>
      <c r="HLQ1351" s="2"/>
      <c r="HLR1351" s="2"/>
      <c r="HLS1351" s="2"/>
      <c r="HLT1351" s="2"/>
      <c r="HLU1351" s="2"/>
      <c r="HLV1351" s="2"/>
      <c r="HLW1351" s="2"/>
      <c r="HLX1351" s="2"/>
      <c r="HLY1351" s="2"/>
      <c r="HLZ1351" s="2"/>
      <c r="HMA1351" s="2"/>
      <c r="HMB1351" s="2"/>
      <c r="HMC1351" s="2"/>
      <c r="HMD1351" s="2"/>
      <c r="HME1351" s="2"/>
      <c r="HMF1351" s="2"/>
      <c r="HMG1351" s="2"/>
      <c r="HMH1351" s="2"/>
      <c r="HMI1351" s="2"/>
      <c r="HMJ1351" s="2"/>
      <c r="HMK1351" s="2"/>
      <c r="HML1351" s="2"/>
      <c r="HMM1351" s="2"/>
      <c r="HMN1351" s="2"/>
      <c r="HMO1351" s="2"/>
      <c r="HMP1351" s="2"/>
      <c r="HMQ1351" s="2"/>
      <c r="HMR1351" s="2"/>
      <c r="HMS1351" s="2"/>
      <c r="HMT1351" s="2"/>
      <c r="HMU1351" s="2"/>
      <c r="HMV1351" s="2"/>
      <c r="HMW1351" s="2"/>
      <c r="HMX1351" s="2"/>
      <c r="HMY1351" s="2"/>
      <c r="HMZ1351" s="2"/>
      <c r="HNA1351" s="2"/>
      <c r="HNB1351" s="2"/>
      <c r="HNC1351" s="2"/>
      <c r="HND1351" s="2"/>
      <c r="HNE1351" s="2"/>
      <c r="HNF1351" s="2"/>
      <c r="HNG1351" s="2"/>
      <c r="HNH1351" s="2"/>
      <c r="HNI1351" s="2"/>
      <c r="HNJ1351" s="2"/>
      <c r="HNK1351" s="2"/>
      <c r="HNL1351" s="2"/>
      <c r="HNM1351" s="2"/>
      <c r="HNN1351" s="2"/>
      <c r="HNO1351" s="2"/>
      <c r="HNP1351" s="2"/>
      <c r="HNQ1351" s="2"/>
      <c r="HNR1351" s="2"/>
      <c r="HNS1351" s="2"/>
      <c r="HNT1351" s="2"/>
      <c r="HNU1351" s="2"/>
      <c r="HNV1351" s="2"/>
      <c r="HNW1351" s="2"/>
      <c r="HNX1351" s="2"/>
      <c r="HNY1351" s="2"/>
      <c r="HNZ1351" s="2"/>
      <c r="HOA1351" s="2"/>
      <c r="HOB1351" s="2"/>
      <c r="HOC1351" s="2"/>
      <c r="HOD1351" s="2"/>
      <c r="HOE1351" s="2"/>
      <c r="HOF1351" s="2"/>
      <c r="HOG1351" s="2"/>
      <c r="HOH1351" s="2"/>
      <c r="HOI1351" s="2"/>
      <c r="HOJ1351" s="2"/>
      <c r="HOK1351" s="2"/>
      <c r="HOL1351" s="2"/>
      <c r="HOM1351" s="2"/>
      <c r="HON1351" s="2"/>
      <c r="HOO1351" s="2"/>
      <c r="HOP1351" s="2"/>
      <c r="HOQ1351" s="2"/>
      <c r="HOR1351" s="2"/>
      <c r="HOS1351" s="2"/>
      <c r="HOT1351" s="2"/>
      <c r="HOU1351" s="2"/>
      <c r="HOV1351" s="2"/>
      <c r="HOW1351" s="2"/>
      <c r="HOX1351" s="2"/>
      <c r="HOY1351" s="2"/>
      <c r="HOZ1351" s="2"/>
      <c r="HPA1351" s="2"/>
      <c r="HPB1351" s="2"/>
      <c r="HPC1351" s="2"/>
      <c r="HPD1351" s="2"/>
      <c r="HPE1351" s="2"/>
      <c r="HPF1351" s="2"/>
      <c r="HPG1351" s="2"/>
      <c r="HPH1351" s="2"/>
      <c r="HPI1351" s="2"/>
      <c r="HPJ1351" s="2"/>
      <c r="HPK1351" s="2"/>
      <c r="HPL1351" s="2"/>
      <c r="HPM1351" s="2"/>
      <c r="HPN1351" s="2"/>
      <c r="HPO1351" s="2"/>
      <c r="HPP1351" s="2"/>
      <c r="HPQ1351" s="2"/>
      <c r="HPR1351" s="2"/>
      <c r="HPS1351" s="2"/>
      <c r="HPT1351" s="2"/>
      <c r="HPU1351" s="2"/>
      <c r="HPV1351" s="2"/>
      <c r="HPW1351" s="2"/>
      <c r="HPX1351" s="2"/>
      <c r="HPY1351" s="2"/>
      <c r="HPZ1351" s="2"/>
      <c r="HQA1351" s="2"/>
      <c r="HQB1351" s="2"/>
      <c r="HQC1351" s="2"/>
      <c r="HQD1351" s="2"/>
      <c r="HQE1351" s="2"/>
      <c r="HQF1351" s="2"/>
      <c r="HQG1351" s="2"/>
      <c r="HQH1351" s="2"/>
      <c r="HQI1351" s="2"/>
      <c r="HQJ1351" s="2"/>
      <c r="HQK1351" s="2"/>
      <c r="HQL1351" s="2"/>
      <c r="HQM1351" s="2"/>
      <c r="HQN1351" s="2"/>
      <c r="HQO1351" s="2"/>
      <c r="HQP1351" s="2"/>
      <c r="HQQ1351" s="2"/>
      <c r="HQR1351" s="2"/>
      <c r="HQS1351" s="2"/>
      <c r="HQT1351" s="2"/>
      <c r="HQU1351" s="2"/>
      <c r="HQV1351" s="2"/>
      <c r="HQW1351" s="2"/>
      <c r="HQX1351" s="2"/>
      <c r="HQY1351" s="2"/>
      <c r="HQZ1351" s="2"/>
      <c r="HRA1351" s="2"/>
      <c r="HRB1351" s="2"/>
      <c r="HRC1351" s="2"/>
      <c r="HRD1351" s="2"/>
      <c r="HRE1351" s="2"/>
      <c r="HRF1351" s="2"/>
      <c r="HRG1351" s="2"/>
      <c r="HRH1351" s="2"/>
      <c r="HRI1351" s="2"/>
      <c r="HRJ1351" s="2"/>
      <c r="HRK1351" s="2"/>
      <c r="HRL1351" s="2"/>
      <c r="HRM1351" s="2"/>
      <c r="HRN1351" s="2"/>
      <c r="HRO1351" s="2"/>
      <c r="HRP1351" s="2"/>
      <c r="HRQ1351" s="2"/>
      <c r="HRR1351" s="2"/>
      <c r="HRS1351" s="2"/>
      <c r="HRT1351" s="2"/>
      <c r="HRU1351" s="2"/>
      <c r="HRV1351" s="2"/>
      <c r="HRW1351" s="2"/>
      <c r="HRX1351" s="2"/>
      <c r="HRY1351" s="2"/>
      <c r="HRZ1351" s="2"/>
      <c r="HSA1351" s="2"/>
      <c r="HSB1351" s="2"/>
      <c r="HSC1351" s="2"/>
      <c r="HSD1351" s="2"/>
      <c r="HSE1351" s="2"/>
      <c r="HSF1351" s="2"/>
      <c r="HSG1351" s="2"/>
      <c r="HSH1351" s="2"/>
      <c r="HSI1351" s="2"/>
      <c r="HSJ1351" s="2"/>
      <c r="HSK1351" s="2"/>
      <c r="HSL1351" s="2"/>
      <c r="HSM1351" s="2"/>
      <c r="HSN1351" s="2"/>
      <c r="HSO1351" s="2"/>
      <c r="HSP1351" s="2"/>
      <c r="HSQ1351" s="2"/>
      <c r="HSR1351" s="2"/>
      <c r="HSS1351" s="2"/>
      <c r="HST1351" s="2"/>
      <c r="HSU1351" s="2"/>
      <c r="HSV1351" s="2"/>
      <c r="HSW1351" s="2"/>
      <c r="HSX1351" s="2"/>
      <c r="HSY1351" s="2"/>
      <c r="HSZ1351" s="2"/>
      <c r="HTA1351" s="2"/>
      <c r="HTB1351" s="2"/>
      <c r="HTC1351" s="2"/>
      <c r="HTD1351" s="2"/>
      <c r="HTE1351" s="2"/>
      <c r="HTF1351" s="2"/>
      <c r="HTG1351" s="2"/>
      <c r="HTH1351" s="2"/>
      <c r="HTI1351" s="2"/>
      <c r="HTJ1351" s="2"/>
      <c r="HTK1351" s="2"/>
      <c r="HTL1351" s="2"/>
      <c r="HTM1351" s="2"/>
      <c r="HTN1351" s="2"/>
      <c r="HTO1351" s="2"/>
      <c r="HTP1351" s="2"/>
      <c r="HTQ1351" s="2"/>
      <c r="HTR1351" s="2"/>
      <c r="HTS1351" s="2"/>
      <c r="HTT1351" s="2"/>
      <c r="HTU1351" s="2"/>
      <c r="HTV1351" s="2"/>
      <c r="HTW1351" s="2"/>
      <c r="HTX1351" s="2"/>
      <c r="HTY1351" s="2"/>
      <c r="HTZ1351" s="2"/>
      <c r="HUA1351" s="2"/>
      <c r="HUB1351" s="2"/>
      <c r="HUC1351" s="2"/>
      <c r="HUD1351" s="2"/>
      <c r="HUE1351" s="2"/>
      <c r="HUF1351" s="2"/>
      <c r="HUG1351" s="2"/>
      <c r="HUH1351" s="2"/>
      <c r="HUI1351" s="2"/>
      <c r="HUJ1351" s="2"/>
      <c r="HUK1351" s="2"/>
      <c r="HUL1351" s="2"/>
      <c r="HUM1351" s="2"/>
      <c r="HUN1351" s="2"/>
      <c r="HUO1351" s="2"/>
      <c r="HUP1351" s="2"/>
      <c r="HUQ1351" s="2"/>
      <c r="HUR1351" s="2"/>
      <c r="HUS1351" s="2"/>
      <c r="HUT1351" s="2"/>
      <c r="HUU1351" s="2"/>
      <c r="HUV1351" s="2"/>
      <c r="HUW1351" s="2"/>
      <c r="HUX1351" s="2"/>
      <c r="HUY1351" s="2"/>
      <c r="HUZ1351" s="2"/>
      <c r="HVA1351" s="2"/>
      <c r="HVB1351" s="2"/>
      <c r="HVC1351" s="2"/>
      <c r="HVD1351" s="2"/>
      <c r="HVE1351" s="2"/>
      <c r="HVF1351" s="2"/>
      <c r="HVG1351" s="2"/>
      <c r="HVH1351" s="2"/>
      <c r="HVI1351" s="2"/>
      <c r="HVJ1351" s="2"/>
      <c r="HVK1351" s="2"/>
      <c r="HVL1351" s="2"/>
      <c r="HVM1351" s="2"/>
      <c r="HVN1351" s="2"/>
      <c r="HVO1351" s="2"/>
      <c r="HVP1351" s="2"/>
      <c r="HVQ1351" s="2"/>
      <c r="HVR1351" s="2"/>
      <c r="HVS1351" s="2"/>
      <c r="HVT1351" s="2"/>
      <c r="HVU1351" s="2"/>
      <c r="HVV1351" s="2"/>
      <c r="HVW1351" s="2"/>
      <c r="HVX1351" s="2"/>
      <c r="HVY1351" s="2"/>
      <c r="HVZ1351" s="2"/>
      <c r="HWA1351" s="2"/>
      <c r="HWB1351" s="2"/>
      <c r="HWC1351" s="2"/>
      <c r="HWD1351" s="2"/>
      <c r="HWE1351" s="2"/>
      <c r="HWF1351" s="2"/>
      <c r="HWG1351" s="2"/>
      <c r="HWH1351" s="2"/>
      <c r="HWI1351" s="2"/>
      <c r="HWJ1351" s="2"/>
      <c r="HWK1351" s="2"/>
      <c r="HWL1351" s="2"/>
      <c r="HWM1351" s="2"/>
      <c r="HWN1351" s="2"/>
      <c r="HWO1351" s="2"/>
      <c r="HWP1351" s="2"/>
      <c r="HWQ1351" s="2"/>
      <c r="HWR1351" s="2"/>
      <c r="HWS1351" s="2"/>
      <c r="HWT1351" s="2"/>
      <c r="HWU1351" s="2"/>
      <c r="HWV1351" s="2"/>
      <c r="HWW1351" s="2"/>
      <c r="HWX1351" s="2"/>
      <c r="HWY1351" s="2"/>
      <c r="HWZ1351" s="2"/>
      <c r="HXA1351" s="2"/>
      <c r="HXB1351" s="2"/>
      <c r="HXC1351" s="2"/>
      <c r="HXD1351" s="2"/>
      <c r="HXE1351" s="2"/>
      <c r="HXF1351" s="2"/>
      <c r="HXG1351" s="2"/>
      <c r="HXH1351" s="2"/>
      <c r="HXI1351" s="2"/>
      <c r="HXJ1351" s="2"/>
      <c r="HXK1351" s="2"/>
      <c r="HXL1351" s="2"/>
      <c r="HXM1351" s="2"/>
      <c r="HXN1351" s="2"/>
      <c r="HXO1351" s="2"/>
      <c r="HXP1351" s="2"/>
      <c r="HXQ1351" s="2"/>
      <c r="HXR1351" s="2"/>
      <c r="HXS1351" s="2"/>
      <c r="HXT1351" s="2"/>
      <c r="HXU1351" s="2"/>
      <c r="HXV1351" s="2"/>
      <c r="HXW1351" s="2"/>
      <c r="HXX1351" s="2"/>
      <c r="HXY1351" s="2"/>
      <c r="HXZ1351" s="2"/>
      <c r="HYA1351" s="2"/>
      <c r="HYB1351" s="2"/>
      <c r="HYC1351" s="2"/>
      <c r="HYD1351" s="2"/>
      <c r="HYE1351" s="2"/>
      <c r="HYF1351" s="2"/>
      <c r="HYG1351" s="2"/>
      <c r="HYH1351" s="2"/>
      <c r="HYI1351" s="2"/>
      <c r="HYJ1351" s="2"/>
      <c r="HYK1351" s="2"/>
      <c r="HYL1351" s="2"/>
      <c r="HYM1351" s="2"/>
      <c r="HYN1351" s="2"/>
      <c r="HYO1351" s="2"/>
      <c r="HYP1351" s="2"/>
      <c r="HYQ1351" s="2"/>
      <c r="HYR1351" s="2"/>
      <c r="HYS1351" s="2"/>
      <c r="HYT1351" s="2"/>
      <c r="HYU1351" s="2"/>
      <c r="HYV1351" s="2"/>
      <c r="HYW1351" s="2"/>
      <c r="HYX1351" s="2"/>
      <c r="HYY1351" s="2"/>
      <c r="HYZ1351" s="2"/>
      <c r="HZA1351" s="2"/>
      <c r="HZB1351" s="2"/>
      <c r="HZC1351" s="2"/>
      <c r="HZD1351" s="2"/>
      <c r="HZE1351" s="2"/>
      <c r="HZF1351" s="2"/>
      <c r="HZG1351" s="2"/>
      <c r="HZH1351" s="2"/>
      <c r="HZI1351" s="2"/>
      <c r="HZJ1351" s="2"/>
      <c r="HZK1351" s="2"/>
      <c r="HZL1351" s="2"/>
      <c r="HZM1351" s="2"/>
      <c r="HZN1351" s="2"/>
      <c r="HZO1351" s="2"/>
      <c r="HZP1351" s="2"/>
      <c r="HZQ1351" s="2"/>
      <c r="HZR1351" s="2"/>
      <c r="HZS1351" s="2"/>
      <c r="HZT1351" s="2"/>
      <c r="HZU1351" s="2"/>
      <c r="HZV1351" s="2"/>
      <c r="HZW1351" s="2"/>
      <c r="HZX1351" s="2"/>
      <c r="HZY1351" s="2"/>
      <c r="HZZ1351" s="2"/>
      <c r="IAA1351" s="2"/>
      <c r="IAB1351" s="2"/>
      <c r="IAC1351" s="2"/>
      <c r="IAD1351" s="2"/>
      <c r="IAE1351" s="2"/>
      <c r="IAF1351" s="2"/>
      <c r="IAG1351" s="2"/>
      <c r="IAH1351" s="2"/>
      <c r="IAI1351" s="2"/>
      <c r="IAJ1351" s="2"/>
      <c r="IAK1351" s="2"/>
      <c r="IAL1351" s="2"/>
      <c r="IAM1351" s="2"/>
      <c r="IAN1351" s="2"/>
      <c r="IAO1351" s="2"/>
      <c r="IAP1351" s="2"/>
      <c r="IAQ1351" s="2"/>
      <c r="IAR1351" s="2"/>
      <c r="IAS1351" s="2"/>
      <c r="IAT1351" s="2"/>
      <c r="IAU1351" s="2"/>
      <c r="IAV1351" s="2"/>
      <c r="IAW1351" s="2"/>
      <c r="IAX1351" s="2"/>
      <c r="IAY1351" s="2"/>
      <c r="IAZ1351" s="2"/>
      <c r="IBA1351" s="2"/>
      <c r="IBB1351" s="2"/>
      <c r="IBC1351" s="2"/>
      <c r="IBD1351" s="2"/>
      <c r="IBE1351" s="2"/>
      <c r="IBF1351" s="2"/>
      <c r="IBG1351" s="2"/>
      <c r="IBH1351" s="2"/>
      <c r="IBI1351" s="2"/>
      <c r="IBJ1351" s="2"/>
      <c r="IBK1351" s="2"/>
      <c r="IBL1351" s="2"/>
      <c r="IBM1351" s="2"/>
      <c r="IBN1351" s="2"/>
      <c r="IBO1351" s="2"/>
      <c r="IBP1351" s="2"/>
      <c r="IBQ1351" s="2"/>
      <c r="IBR1351" s="2"/>
      <c r="IBS1351" s="2"/>
      <c r="IBT1351" s="2"/>
      <c r="IBU1351" s="2"/>
      <c r="IBV1351" s="2"/>
      <c r="IBW1351" s="2"/>
      <c r="IBX1351" s="2"/>
      <c r="IBY1351" s="2"/>
      <c r="IBZ1351" s="2"/>
      <c r="ICA1351" s="2"/>
      <c r="ICB1351" s="2"/>
      <c r="ICC1351" s="2"/>
      <c r="ICD1351" s="2"/>
      <c r="ICE1351" s="2"/>
      <c r="ICF1351" s="2"/>
      <c r="ICG1351" s="2"/>
      <c r="ICH1351" s="2"/>
      <c r="ICI1351" s="2"/>
      <c r="ICJ1351" s="2"/>
      <c r="ICK1351" s="2"/>
      <c r="ICL1351" s="2"/>
      <c r="ICM1351" s="2"/>
      <c r="ICN1351" s="2"/>
      <c r="ICO1351" s="2"/>
      <c r="ICP1351" s="2"/>
      <c r="ICQ1351" s="2"/>
      <c r="ICR1351" s="2"/>
      <c r="ICS1351" s="2"/>
      <c r="ICT1351" s="2"/>
      <c r="ICU1351" s="2"/>
      <c r="ICV1351" s="2"/>
      <c r="ICW1351" s="2"/>
      <c r="ICX1351" s="2"/>
      <c r="ICY1351" s="2"/>
      <c r="ICZ1351" s="2"/>
      <c r="IDA1351" s="2"/>
      <c r="IDB1351" s="2"/>
      <c r="IDC1351" s="2"/>
      <c r="IDD1351" s="2"/>
      <c r="IDE1351" s="2"/>
      <c r="IDF1351" s="2"/>
      <c r="IDG1351" s="2"/>
      <c r="IDH1351" s="2"/>
      <c r="IDI1351" s="2"/>
      <c r="IDJ1351" s="2"/>
      <c r="IDK1351" s="2"/>
      <c r="IDL1351" s="2"/>
      <c r="IDM1351" s="2"/>
      <c r="IDN1351" s="2"/>
      <c r="IDO1351" s="2"/>
      <c r="IDP1351" s="2"/>
      <c r="IDQ1351" s="2"/>
      <c r="IDR1351" s="2"/>
      <c r="IDS1351" s="2"/>
      <c r="IDT1351" s="2"/>
      <c r="IDU1351" s="2"/>
      <c r="IDV1351" s="2"/>
      <c r="IDW1351" s="2"/>
      <c r="IDX1351" s="2"/>
      <c r="IDY1351" s="2"/>
      <c r="IDZ1351" s="2"/>
      <c r="IEA1351" s="2"/>
      <c r="IEB1351" s="2"/>
      <c r="IEC1351" s="2"/>
      <c r="IED1351" s="2"/>
      <c r="IEE1351" s="2"/>
      <c r="IEF1351" s="2"/>
      <c r="IEG1351" s="2"/>
      <c r="IEH1351" s="2"/>
      <c r="IEI1351" s="2"/>
      <c r="IEJ1351" s="2"/>
      <c r="IEK1351" s="2"/>
      <c r="IEL1351" s="2"/>
      <c r="IEM1351" s="2"/>
      <c r="IEN1351" s="2"/>
      <c r="IEO1351" s="2"/>
      <c r="IEP1351" s="2"/>
      <c r="IEQ1351" s="2"/>
      <c r="IER1351" s="2"/>
      <c r="IES1351" s="2"/>
      <c r="IET1351" s="2"/>
      <c r="IEU1351" s="2"/>
      <c r="IEV1351" s="2"/>
      <c r="IEW1351" s="2"/>
      <c r="IEX1351" s="2"/>
      <c r="IEY1351" s="2"/>
      <c r="IEZ1351" s="2"/>
      <c r="IFA1351" s="2"/>
      <c r="IFB1351" s="2"/>
      <c r="IFC1351" s="2"/>
      <c r="IFD1351" s="2"/>
      <c r="IFE1351" s="2"/>
      <c r="IFF1351" s="2"/>
      <c r="IFG1351" s="2"/>
      <c r="IFH1351" s="2"/>
      <c r="IFI1351" s="2"/>
      <c r="IFJ1351" s="2"/>
      <c r="IFK1351" s="2"/>
      <c r="IFL1351" s="2"/>
      <c r="IFM1351" s="2"/>
      <c r="IFN1351" s="2"/>
      <c r="IFO1351" s="2"/>
      <c r="IFP1351" s="2"/>
      <c r="IFQ1351" s="2"/>
      <c r="IFR1351" s="2"/>
      <c r="IFS1351" s="2"/>
      <c r="IFT1351" s="2"/>
      <c r="IFU1351" s="2"/>
      <c r="IFV1351" s="2"/>
      <c r="IFW1351" s="2"/>
      <c r="IFX1351" s="2"/>
      <c r="IFY1351" s="2"/>
      <c r="IFZ1351" s="2"/>
      <c r="IGA1351" s="2"/>
      <c r="IGB1351" s="2"/>
      <c r="IGC1351" s="2"/>
      <c r="IGD1351" s="2"/>
      <c r="IGE1351" s="2"/>
      <c r="IGF1351" s="2"/>
      <c r="IGG1351" s="2"/>
      <c r="IGH1351" s="2"/>
      <c r="IGI1351" s="2"/>
      <c r="IGJ1351" s="2"/>
      <c r="IGK1351" s="2"/>
      <c r="IGL1351" s="2"/>
      <c r="IGM1351" s="2"/>
      <c r="IGN1351" s="2"/>
      <c r="IGO1351" s="2"/>
      <c r="IGP1351" s="2"/>
      <c r="IGQ1351" s="2"/>
      <c r="IGR1351" s="2"/>
      <c r="IGS1351" s="2"/>
      <c r="IGT1351" s="2"/>
      <c r="IGU1351" s="2"/>
      <c r="IGV1351" s="2"/>
      <c r="IGW1351" s="2"/>
      <c r="IGX1351" s="2"/>
      <c r="IGY1351" s="2"/>
      <c r="IGZ1351" s="2"/>
      <c r="IHA1351" s="2"/>
      <c r="IHB1351" s="2"/>
      <c r="IHC1351" s="2"/>
      <c r="IHD1351" s="2"/>
      <c r="IHE1351" s="2"/>
      <c r="IHF1351" s="2"/>
      <c r="IHG1351" s="2"/>
      <c r="IHH1351" s="2"/>
      <c r="IHI1351" s="2"/>
      <c r="IHJ1351" s="2"/>
      <c r="IHK1351" s="2"/>
      <c r="IHL1351" s="2"/>
      <c r="IHM1351" s="2"/>
      <c r="IHN1351" s="2"/>
      <c r="IHO1351" s="2"/>
      <c r="IHP1351" s="2"/>
      <c r="IHQ1351" s="2"/>
      <c r="IHR1351" s="2"/>
      <c r="IHS1351" s="2"/>
      <c r="IHT1351" s="2"/>
      <c r="IHU1351" s="2"/>
      <c r="IHV1351" s="2"/>
      <c r="IHW1351" s="2"/>
      <c r="IHX1351" s="2"/>
      <c r="IHY1351" s="2"/>
      <c r="IHZ1351" s="2"/>
      <c r="IIA1351" s="2"/>
      <c r="IIB1351" s="2"/>
      <c r="IIC1351" s="2"/>
      <c r="IID1351" s="2"/>
      <c r="IIE1351" s="2"/>
      <c r="IIF1351" s="2"/>
      <c r="IIG1351" s="2"/>
      <c r="IIH1351" s="2"/>
      <c r="III1351" s="2"/>
      <c r="IIJ1351" s="2"/>
      <c r="IIK1351" s="2"/>
      <c r="IIL1351" s="2"/>
      <c r="IIM1351" s="2"/>
      <c r="IIN1351" s="2"/>
      <c r="IIO1351" s="2"/>
      <c r="IIP1351" s="2"/>
      <c r="IIQ1351" s="2"/>
      <c r="IIR1351" s="2"/>
      <c r="IIS1351" s="2"/>
      <c r="IIT1351" s="2"/>
      <c r="IIU1351" s="2"/>
      <c r="IIV1351" s="2"/>
      <c r="IIW1351" s="2"/>
      <c r="IIX1351" s="2"/>
      <c r="IIY1351" s="2"/>
      <c r="IIZ1351" s="2"/>
      <c r="IJA1351" s="2"/>
      <c r="IJB1351" s="2"/>
      <c r="IJC1351" s="2"/>
      <c r="IJD1351" s="2"/>
      <c r="IJE1351" s="2"/>
      <c r="IJF1351" s="2"/>
      <c r="IJG1351" s="2"/>
      <c r="IJH1351" s="2"/>
      <c r="IJI1351" s="2"/>
      <c r="IJJ1351" s="2"/>
      <c r="IJK1351" s="2"/>
      <c r="IJL1351" s="2"/>
      <c r="IJM1351" s="2"/>
      <c r="IJN1351" s="2"/>
      <c r="IJO1351" s="2"/>
      <c r="IJP1351" s="2"/>
      <c r="IJQ1351" s="2"/>
      <c r="IJR1351" s="2"/>
      <c r="IJS1351" s="2"/>
      <c r="IJT1351" s="2"/>
      <c r="IJU1351" s="2"/>
      <c r="IJV1351" s="2"/>
      <c r="IJW1351" s="2"/>
      <c r="IJX1351" s="2"/>
      <c r="IJY1351" s="2"/>
      <c r="IJZ1351" s="2"/>
      <c r="IKA1351" s="2"/>
      <c r="IKB1351" s="2"/>
      <c r="IKC1351" s="2"/>
      <c r="IKD1351" s="2"/>
      <c r="IKE1351" s="2"/>
      <c r="IKF1351" s="2"/>
      <c r="IKG1351" s="2"/>
      <c r="IKH1351" s="2"/>
      <c r="IKI1351" s="2"/>
      <c r="IKJ1351" s="2"/>
      <c r="IKK1351" s="2"/>
      <c r="IKL1351" s="2"/>
      <c r="IKM1351" s="2"/>
      <c r="IKN1351" s="2"/>
      <c r="IKO1351" s="2"/>
      <c r="IKP1351" s="2"/>
      <c r="IKQ1351" s="2"/>
      <c r="IKR1351" s="2"/>
      <c r="IKS1351" s="2"/>
      <c r="IKT1351" s="2"/>
      <c r="IKU1351" s="2"/>
      <c r="IKV1351" s="2"/>
      <c r="IKW1351" s="2"/>
      <c r="IKX1351" s="2"/>
      <c r="IKY1351" s="2"/>
      <c r="IKZ1351" s="2"/>
      <c r="ILA1351" s="2"/>
      <c r="ILB1351" s="2"/>
      <c r="ILC1351" s="2"/>
      <c r="ILD1351" s="2"/>
      <c r="ILE1351" s="2"/>
      <c r="ILF1351" s="2"/>
      <c r="ILG1351" s="2"/>
      <c r="ILH1351" s="2"/>
      <c r="ILI1351" s="2"/>
      <c r="ILJ1351" s="2"/>
      <c r="ILK1351" s="2"/>
      <c r="ILL1351" s="2"/>
      <c r="ILM1351" s="2"/>
      <c r="ILN1351" s="2"/>
      <c r="ILO1351" s="2"/>
      <c r="ILP1351" s="2"/>
      <c r="ILQ1351" s="2"/>
      <c r="ILR1351" s="2"/>
      <c r="ILS1351" s="2"/>
      <c r="ILT1351" s="2"/>
      <c r="ILU1351" s="2"/>
      <c r="ILV1351" s="2"/>
      <c r="ILW1351" s="2"/>
      <c r="ILX1351" s="2"/>
      <c r="ILY1351" s="2"/>
      <c r="ILZ1351" s="2"/>
      <c r="IMA1351" s="2"/>
      <c r="IMB1351" s="2"/>
      <c r="IMC1351" s="2"/>
      <c r="IMD1351" s="2"/>
      <c r="IME1351" s="2"/>
      <c r="IMF1351" s="2"/>
      <c r="IMG1351" s="2"/>
      <c r="IMH1351" s="2"/>
      <c r="IMI1351" s="2"/>
      <c r="IMJ1351" s="2"/>
      <c r="IMK1351" s="2"/>
      <c r="IML1351" s="2"/>
      <c r="IMM1351" s="2"/>
      <c r="IMN1351" s="2"/>
      <c r="IMO1351" s="2"/>
      <c r="IMP1351" s="2"/>
      <c r="IMQ1351" s="2"/>
      <c r="IMR1351" s="2"/>
      <c r="IMS1351" s="2"/>
      <c r="IMT1351" s="2"/>
      <c r="IMU1351" s="2"/>
      <c r="IMV1351" s="2"/>
      <c r="IMW1351" s="2"/>
      <c r="IMX1351" s="2"/>
      <c r="IMY1351" s="2"/>
      <c r="IMZ1351" s="2"/>
      <c r="INA1351" s="2"/>
      <c r="INB1351" s="2"/>
      <c r="INC1351" s="2"/>
      <c r="IND1351" s="2"/>
      <c r="INE1351" s="2"/>
      <c r="INF1351" s="2"/>
      <c r="ING1351" s="2"/>
      <c r="INH1351" s="2"/>
      <c r="INI1351" s="2"/>
      <c r="INJ1351" s="2"/>
      <c r="INK1351" s="2"/>
      <c r="INL1351" s="2"/>
      <c r="INM1351" s="2"/>
      <c r="INN1351" s="2"/>
      <c r="INO1351" s="2"/>
      <c r="INP1351" s="2"/>
      <c r="INQ1351" s="2"/>
      <c r="INR1351" s="2"/>
      <c r="INS1351" s="2"/>
      <c r="INT1351" s="2"/>
      <c r="INU1351" s="2"/>
      <c r="INV1351" s="2"/>
      <c r="INW1351" s="2"/>
      <c r="INX1351" s="2"/>
      <c r="INY1351" s="2"/>
      <c r="INZ1351" s="2"/>
      <c r="IOA1351" s="2"/>
      <c r="IOB1351" s="2"/>
      <c r="IOC1351" s="2"/>
      <c r="IOD1351" s="2"/>
      <c r="IOE1351" s="2"/>
      <c r="IOF1351" s="2"/>
      <c r="IOG1351" s="2"/>
      <c r="IOH1351" s="2"/>
      <c r="IOI1351" s="2"/>
      <c r="IOJ1351" s="2"/>
      <c r="IOK1351" s="2"/>
      <c r="IOL1351" s="2"/>
      <c r="IOM1351" s="2"/>
      <c r="ION1351" s="2"/>
      <c r="IOO1351" s="2"/>
      <c r="IOP1351" s="2"/>
      <c r="IOQ1351" s="2"/>
      <c r="IOR1351" s="2"/>
      <c r="IOS1351" s="2"/>
      <c r="IOT1351" s="2"/>
      <c r="IOU1351" s="2"/>
      <c r="IOV1351" s="2"/>
      <c r="IOW1351" s="2"/>
      <c r="IOX1351" s="2"/>
      <c r="IOY1351" s="2"/>
      <c r="IOZ1351" s="2"/>
      <c r="IPA1351" s="2"/>
      <c r="IPB1351" s="2"/>
      <c r="IPC1351" s="2"/>
      <c r="IPD1351" s="2"/>
      <c r="IPE1351" s="2"/>
      <c r="IPF1351" s="2"/>
      <c r="IPG1351" s="2"/>
      <c r="IPH1351" s="2"/>
      <c r="IPI1351" s="2"/>
      <c r="IPJ1351" s="2"/>
      <c r="IPK1351" s="2"/>
      <c r="IPL1351" s="2"/>
      <c r="IPM1351" s="2"/>
      <c r="IPN1351" s="2"/>
      <c r="IPO1351" s="2"/>
      <c r="IPP1351" s="2"/>
      <c r="IPQ1351" s="2"/>
      <c r="IPR1351" s="2"/>
      <c r="IPS1351" s="2"/>
      <c r="IPT1351" s="2"/>
      <c r="IPU1351" s="2"/>
      <c r="IPV1351" s="2"/>
      <c r="IPW1351" s="2"/>
      <c r="IPX1351" s="2"/>
      <c r="IPY1351" s="2"/>
      <c r="IPZ1351" s="2"/>
      <c r="IQA1351" s="2"/>
      <c r="IQB1351" s="2"/>
      <c r="IQC1351" s="2"/>
      <c r="IQD1351" s="2"/>
      <c r="IQE1351" s="2"/>
      <c r="IQF1351" s="2"/>
      <c r="IQG1351" s="2"/>
      <c r="IQH1351" s="2"/>
      <c r="IQI1351" s="2"/>
      <c r="IQJ1351" s="2"/>
      <c r="IQK1351" s="2"/>
      <c r="IQL1351" s="2"/>
      <c r="IQM1351" s="2"/>
      <c r="IQN1351" s="2"/>
      <c r="IQO1351" s="2"/>
      <c r="IQP1351" s="2"/>
      <c r="IQQ1351" s="2"/>
      <c r="IQR1351" s="2"/>
      <c r="IQS1351" s="2"/>
      <c r="IQT1351" s="2"/>
      <c r="IQU1351" s="2"/>
      <c r="IQV1351" s="2"/>
      <c r="IQW1351" s="2"/>
      <c r="IQX1351" s="2"/>
      <c r="IQY1351" s="2"/>
      <c r="IQZ1351" s="2"/>
      <c r="IRA1351" s="2"/>
      <c r="IRB1351" s="2"/>
      <c r="IRC1351" s="2"/>
      <c r="IRD1351" s="2"/>
      <c r="IRE1351" s="2"/>
      <c r="IRF1351" s="2"/>
      <c r="IRG1351" s="2"/>
      <c r="IRH1351" s="2"/>
      <c r="IRI1351" s="2"/>
      <c r="IRJ1351" s="2"/>
      <c r="IRK1351" s="2"/>
      <c r="IRL1351" s="2"/>
      <c r="IRM1351" s="2"/>
      <c r="IRN1351" s="2"/>
      <c r="IRO1351" s="2"/>
      <c r="IRP1351" s="2"/>
      <c r="IRQ1351" s="2"/>
      <c r="IRR1351" s="2"/>
      <c r="IRS1351" s="2"/>
      <c r="IRT1351" s="2"/>
      <c r="IRU1351" s="2"/>
      <c r="IRV1351" s="2"/>
      <c r="IRW1351" s="2"/>
      <c r="IRX1351" s="2"/>
      <c r="IRY1351" s="2"/>
      <c r="IRZ1351" s="2"/>
      <c r="ISA1351" s="2"/>
      <c r="ISB1351" s="2"/>
      <c r="ISC1351" s="2"/>
      <c r="ISD1351" s="2"/>
      <c r="ISE1351" s="2"/>
      <c r="ISF1351" s="2"/>
      <c r="ISG1351" s="2"/>
      <c r="ISH1351" s="2"/>
      <c r="ISI1351" s="2"/>
      <c r="ISJ1351" s="2"/>
      <c r="ISK1351" s="2"/>
      <c r="ISL1351" s="2"/>
      <c r="ISM1351" s="2"/>
      <c r="ISN1351" s="2"/>
      <c r="ISO1351" s="2"/>
      <c r="ISP1351" s="2"/>
      <c r="ISQ1351" s="2"/>
      <c r="ISR1351" s="2"/>
      <c r="ISS1351" s="2"/>
      <c r="IST1351" s="2"/>
      <c r="ISU1351" s="2"/>
      <c r="ISV1351" s="2"/>
      <c r="ISW1351" s="2"/>
      <c r="ISX1351" s="2"/>
      <c r="ISY1351" s="2"/>
      <c r="ISZ1351" s="2"/>
      <c r="ITA1351" s="2"/>
      <c r="ITB1351" s="2"/>
      <c r="ITC1351" s="2"/>
      <c r="ITD1351" s="2"/>
      <c r="ITE1351" s="2"/>
      <c r="ITF1351" s="2"/>
      <c r="ITG1351" s="2"/>
      <c r="ITH1351" s="2"/>
      <c r="ITI1351" s="2"/>
      <c r="ITJ1351" s="2"/>
      <c r="ITK1351" s="2"/>
      <c r="ITL1351" s="2"/>
      <c r="ITM1351" s="2"/>
      <c r="ITN1351" s="2"/>
      <c r="ITO1351" s="2"/>
      <c r="ITP1351" s="2"/>
      <c r="ITQ1351" s="2"/>
      <c r="ITR1351" s="2"/>
      <c r="ITS1351" s="2"/>
      <c r="ITT1351" s="2"/>
      <c r="ITU1351" s="2"/>
      <c r="ITV1351" s="2"/>
      <c r="ITW1351" s="2"/>
      <c r="ITX1351" s="2"/>
      <c r="ITY1351" s="2"/>
      <c r="ITZ1351" s="2"/>
      <c r="IUA1351" s="2"/>
      <c r="IUB1351" s="2"/>
      <c r="IUC1351" s="2"/>
      <c r="IUD1351" s="2"/>
      <c r="IUE1351" s="2"/>
      <c r="IUF1351" s="2"/>
      <c r="IUG1351" s="2"/>
      <c r="IUH1351" s="2"/>
      <c r="IUI1351" s="2"/>
      <c r="IUJ1351" s="2"/>
      <c r="IUK1351" s="2"/>
      <c r="IUL1351" s="2"/>
      <c r="IUM1351" s="2"/>
      <c r="IUN1351" s="2"/>
      <c r="IUO1351" s="2"/>
      <c r="IUP1351" s="2"/>
      <c r="IUQ1351" s="2"/>
      <c r="IUR1351" s="2"/>
      <c r="IUS1351" s="2"/>
      <c r="IUT1351" s="2"/>
      <c r="IUU1351" s="2"/>
      <c r="IUV1351" s="2"/>
      <c r="IUW1351" s="2"/>
      <c r="IUX1351" s="2"/>
      <c r="IUY1351" s="2"/>
      <c r="IUZ1351" s="2"/>
      <c r="IVA1351" s="2"/>
      <c r="IVB1351" s="2"/>
      <c r="IVC1351" s="2"/>
      <c r="IVD1351" s="2"/>
      <c r="IVE1351" s="2"/>
      <c r="IVF1351" s="2"/>
      <c r="IVG1351" s="2"/>
      <c r="IVH1351" s="2"/>
      <c r="IVI1351" s="2"/>
      <c r="IVJ1351" s="2"/>
      <c r="IVK1351" s="2"/>
      <c r="IVL1351" s="2"/>
      <c r="IVM1351" s="2"/>
      <c r="IVN1351" s="2"/>
      <c r="IVO1351" s="2"/>
      <c r="IVP1351" s="2"/>
      <c r="IVQ1351" s="2"/>
      <c r="IVR1351" s="2"/>
      <c r="IVS1351" s="2"/>
      <c r="IVT1351" s="2"/>
      <c r="IVU1351" s="2"/>
      <c r="IVV1351" s="2"/>
      <c r="IVW1351" s="2"/>
      <c r="IVX1351" s="2"/>
      <c r="IVY1351" s="2"/>
      <c r="IVZ1351" s="2"/>
      <c r="IWA1351" s="2"/>
      <c r="IWB1351" s="2"/>
      <c r="IWC1351" s="2"/>
      <c r="IWD1351" s="2"/>
      <c r="IWE1351" s="2"/>
      <c r="IWF1351" s="2"/>
      <c r="IWG1351" s="2"/>
      <c r="IWH1351" s="2"/>
      <c r="IWI1351" s="2"/>
      <c r="IWJ1351" s="2"/>
      <c r="IWK1351" s="2"/>
      <c r="IWL1351" s="2"/>
      <c r="IWM1351" s="2"/>
      <c r="IWN1351" s="2"/>
      <c r="IWO1351" s="2"/>
      <c r="IWP1351" s="2"/>
      <c r="IWQ1351" s="2"/>
      <c r="IWR1351" s="2"/>
      <c r="IWS1351" s="2"/>
      <c r="IWT1351" s="2"/>
      <c r="IWU1351" s="2"/>
      <c r="IWV1351" s="2"/>
      <c r="IWW1351" s="2"/>
      <c r="IWX1351" s="2"/>
      <c r="IWY1351" s="2"/>
      <c r="IWZ1351" s="2"/>
      <c r="IXA1351" s="2"/>
      <c r="IXB1351" s="2"/>
      <c r="IXC1351" s="2"/>
      <c r="IXD1351" s="2"/>
      <c r="IXE1351" s="2"/>
      <c r="IXF1351" s="2"/>
      <c r="IXG1351" s="2"/>
      <c r="IXH1351" s="2"/>
      <c r="IXI1351" s="2"/>
      <c r="IXJ1351" s="2"/>
      <c r="IXK1351" s="2"/>
      <c r="IXL1351" s="2"/>
      <c r="IXM1351" s="2"/>
      <c r="IXN1351" s="2"/>
      <c r="IXO1351" s="2"/>
      <c r="IXP1351" s="2"/>
      <c r="IXQ1351" s="2"/>
      <c r="IXR1351" s="2"/>
      <c r="IXS1351" s="2"/>
      <c r="IXT1351" s="2"/>
      <c r="IXU1351" s="2"/>
      <c r="IXV1351" s="2"/>
      <c r="IXW1351" s="2"/>
      <c r="IXX1351" s="2"/>
      <c r="IXY1351" s="2"/>
      <c r="IXZ1351" s="2"/>
      <c r="IYA1351" s="2"/>
      <c r="IYB1351" s="2"/>
      <c r="IYC1351" s="2"/>
      <c r="IYD1351" s="2"/>
      <c r="IYE1351" s="2"/>
      <c r="IYF1351" s="2"/>
      <c r="IYG1351" s="2"/>
      <c r="IYH1351" s="2"/>
      <c r="IYI1351" s="2"/>
      <c r="IYJ1351" s="2"/>
      <c r="IYK1351" s="2"/>
      <c r="IYL1351" s="2"/>
      <c r="IYM1351" s="2"/>
      <c r="IYN1351" s="2"/>
      <c r="IYO1351" s="2"/>
      <c r="IYP1351" s="2"/>
      <c r="IYQ1351" s="2"/>
      <c r="IYR1351" s="2"/>
      <c r="IYS1351" s="2"/>
      <c r="IYT1351" s="2"/>
      <c r="IYU1351" s="2"/>
      <c r="IYV1351" s="2"/>
      <c r="IYW1351" s="2"/>
      <c r="IYX1351" s="2"/>
      <c r="IYY1351" s="2"/>
      <c r="IYZ1351" s="2"/>
      <c r="IZA1351" s="2"/>
      <c r="IZB1351" s="2"/>
      <c r="IZC1351" s="2"/>
      <c r="IZD1351" s="2"/>
      <c r="IZE1351" s="2"/>
      <c r="IZF1351" s="2"/>
      <c r="IZG1351" s="2"/>
      <c r="IZH1351" s="2"/>
      <c r="IZI1351" s="2"/>
      <c r="IZJ1351" s="2"/>
      <c r="IZK1351" s="2"/>
      <c r="IZL1351" s="2"/>
      <c r="IZM1351" s="2"/>
      <c r="IZN1351" s="2"/>
      <c r="IZO1351" s="2"/>
      <c r="IZP1351" s="2"/>
      <c r="IZQ1351" s="2"/>
      <c r="IZR1351" s="2"/>
      <c r="IZS1351" s="2"/>
      <c r="IZT1351" s="2"/>
      <c r="IZU1351" s="2"/>
      <c r="IZV1351" s="2"/>
      <c r="IZW1351" s="2"/>
      <c r="IZX1351" s="2"/>
      <c r="IZY1351" s="2"/>
      <c r="IZZ1351" s="2"/>
      <c r="JAA1351" s="2"/>
      <c r="JAB1351" s="2"/>
      <c r="JAC1351" s="2"/>
      <c r="JAD1351" s="2"/>
      <c r="JAE1351" s="2"/>
      <c r="JAF1351" s="2"/>
      <c r="JAG1351" s="2"/>
      <c r="JAH1351" s="2"/>
      <c r="JAI1351" s="2"/>
      <c r="JAJ1351" s="2"/>
      <c r="JAK1351" s="2"/>
      <c r="JAL1351" s="2"/>
      <c r="JAM1351" s="2"/>
      <c r="JAN1351" s="2"/>
      <c r="JAO1351" s="2"/>
      <c r="JAP1351" s="2"/>
      <c r="JAQ1351" s="2"/>
      <c r="JAR1351" s="2"/>
      <c r="JAS1351" s="2"/>
      <c r="JAT1351" s="2"/>
      <c r="JAU1351" s="2"/>
      <c r="JAV1351" s="2"/>
      <c r="JAW1351" s="2"/>
      <c r="JAX1351" s="2"/>
      <c r="JAY1351" s="2"/>
      <c r="JAZ1351" s="2"/>
      <c r="JBA1351" s="2"/>
      <c r="JBB1351" s="2"/>
      <c r="JBC1351" s="2"/>
      <c r="JBD1351" s="2"/>
      <c r="JBE1351" s="2"/>
      <c r="JBF1351" s="2"/>
      <c r="JBG1351" s="2"/>
      <c r="JBH1351" s="2"/>
      <c r="JBI1351" s="2"/>
      <c r="JBJ1351" s="2"/>
      <c r="JBK1351" s="2"/>
      <c r="JBL1351" s="2"/>
      <c r="JBM1351" s="2"/>
      <c r="JBN1351" s="2"/>
      <c r="JBO1351" s="2"/>
      <c r="JBP1351" s="2"/>
      <c r="JBQ1351" s="2"/>
      <c r="JBR1351" s="2"/>
      <c r="JBS1351" s="2"/>
      <c r="JBT1351" s="2"/>
      <c r="JBU1351" s="2"/>
      <c r="JBV1351" s="2"/>
      <c r="JBW1351" s="2"/>
      <c r="JBX1351" s="2"/>
      <c r="JBY1351" s="2"/>
      <c r="JBZ1351" s="2"/>
      <c r="JCA1351" s="2"/>
      <c r="JCB1351" s="2"/>
      <c r="JCC1351" s="2"/>
      <c r="JCD1351" s="2"/>
      <c r="JCE1351" s="2"/>
      <c r="JCF1351" s="2"/>
      <c r="JCG1351" s="2"/>
      <c r="JCH1351" s="2"/>
      <c r="JCI1351" s="2"/>
      <c r="JCJ1351" s="2"/>
      <c r="JCK1351" s="2"/>
      <c r="JCL1351" s="2"/>
      <c r="JCM1351" s="2"/>
      <c r="JCN1351" s="2"/>
      <c r="JCO1351" s="2"/>
      <c r="JCP1351" s="2"/>
      <c r="JCQ1351" s="2"/>
      <c r="JCR1351" s="2"/>
      <c r="JCS1351" s="2"/>
      <c r="JCT1351" s="2"/>
      <c r="JCU1351" s="2"/>
      <c r="JCV1351" s="2"/>
      <c r="JCW1351" s="2"/>
      <c r="JCX1351" s="2"/>
      <c r="JCY1351" s="2"/>
      <c r="JCZ1351" s="2"/>
      <c r="JDA1351" s="2"/>
      <c r="JDB1351" s="2"/>
      <c r="JDC1351" s="2"/>
      <c r="JDD1351" s="2"/>
      <c r="JDE1351" s="2"/>
      <c r="JDF1351" s="2"/>
      <c r="JDG1351" s="2"/>
      <c r="JDH1351" s="2"/>
      <c r="JDI1351" s="2"/>
      <c r="JDJ1351" s="2"/>
      <c r="JDK1351" s="2"/>
      <c r="JDL1351" s="2"/>
      <c r="JDM1351" s="2"/>
      <c r="JDN1351" s="2"/>
      <c r="JDO1351" s="2"/>
      <c r="JDP1351" s="2"/>
      <c r="JDQ1351" s="2"/>
      <c r="JDR1351" s="2"/>
      <c r="JDS1351" s="2"/>
      <c r="JDT1351" s="2"/>
      <c r="JDU1351" s="2"/>
      <c r="JDV1351" s="2"/>
      <c r="JDW1351" s="2"/>
      <c r="JDX1351" s="2"/>
      <c r="JDY1351" s="2"/>
      <c r="JDZ1351" s="2"/>
      <c r="JEA1351" s="2"/>
      <c r="JEB1351" s="2"/>
      <c r="JEC1351" s="2"/>
      <c r="JED1351" s="2"/>
      <c r="JEE1351" s="2"/>
      <c r="JEF1351" s="2"/>
      <c r="JEG1351" s="2"/>
      <c r="JEH1351" s="2"/>
      <c r="JEI1351" s="2"/>
      <c r="JEJ1351" s="2"/>
      <c r="JEK1351" s="2"/>
      <c r="JEL1351" s="2"/>
      <c r="JEM1351" s="2"/>
      <c r="JEN1351" s="2"/>
      <c r="JEO1351" s="2"/>
      <c r="JEP1351" s="2"/>
      <c r="JEQ1351" s="2"/>
      <c r="JER1351" s="2"/>
      <c r="JES1351" s="2"/>
      <c r="JET1351" s="2"/>
      <c r="JEU1351" s="2"/>
      <c r="JEV1351" s="2"/>
      <c r="JEW1351" s="2"/>
      <c r="JEX1351" s="2"/>
      <c r="JEY1351" s="2"/>
      <c r="JEZ1351" s="2"/>
      <c r="JFA1351" s="2"/>
      <c r="JFB1351" s="2"/>
      <c r="JFC1351" s="2"/>
      <c r="JFD1351" s="2"/>
      <c r="JFE1351" s="2"/>
      <c r="JFF1351" s="2"/>
      <c r="JFG1351" s="2"/>
      <c r="JFH1351" s="2"/>
      <c r="JFI1351" s="2"/>
      <c r="JFJ1351" s="2"/>
      <c r="JFK1351" s="2"/>
      <c r="JFL1351" s="2"/>
      <c r="JFM1351" s="2"/>
      <c r="JFN1351" s="2"/>
      <c r="JFO1351" s="2"/>
      <c r="JFP1351" s="2"/>
      <c r="JFQ1351" s="2"/>
      <c r="JFR1351" s="2"/>
      <c r="JFS1351" s="2"/>
      <c r="JFT1351" s="2"/>
      <c r="JFU1351" s="2"/>
      <c r="JFV1351" s="2"/>
      <c r="JFW1351" s="2"/>
      <c r="JFX1351" s="2"/>
      <c r="JFY1351" s="2"/>
      <c r="JFZ1351" s="2"/>
      <c r="JGA1351" s="2"/>
      <c r="JGB1351" s="2"/>
      <c r="JGC1351" s="2"/>
      <c r="JGD1351" s="2"/>
      <c r="JGE1351" s="2"/>
      <c r="JGF1351" s="2"/>
      <c r="JGG1351" s="2"/>
      <c r="JGH1351" s="2"/>
      <c r="JGI1351" s="2"/>
      <c r="JGJ1351" s="2"/>
      <c r="JGK1351" s="2"/>
      <c r="JGL1351" s="2"/>
      <c r="JGM1351" s="2"/>
      <c r="JGN1351" s="2"/>
      <c r="JGO1351" s="2"/>
      <c r="JGP1351" s="2"/>
      <c r="JGQ1351" s="2"/>
      <c r="JGR1351" s="2"/>
      <c r="JGS1351" s="2"/>
      <c r="JGT1351" s="2"/>
      <c r="JGU1351" s="2"/>
      <c r="JGV1351" s="2"/>
      <c r="JGW1351" s="2"/>
      <c r="JGX1351" s="2"/>
      <c r="JGY1351" s="2"/>
      <c r="JGZ1351" s="2"/>
      <c r="JHA1351" s="2"/>
      <c r="JHB1351" s="2"/>
      <c r="JHC1351" s="2"/>
      <c r="JHD1351" s="2"/>
      <c r="JHE1351" s="2"/>
      <c r="JHF1351" s="2"/>
      <c r="JHG1351" s="2"/>
      <c r="JHH1351" s="2"/>
      <c r="JHI1351" s="2"/>
      <c r="JHJ1351" s="2"/>
      <c r="JHK1351" s="2"/>
      <c r="JHL1351" s="2"/>
      <c r="JHM1351" s="2"/>
      <c r="JHN1351" s="2"/>
      <c r="JHO1351" s="2"/>
      <c r="JHP1351" s="2"/>
      <c r="JHQ1351" s="2"/>
      <c r="JHR1351" s="2"/>
      <c r="JHS1351" s="2"/>
      <c r="JHT1351" s="2"/>
      <c r="JHU1351" s="2"/>
      <c r="JHV1351" s="2"/>
      <c r="JHW1351" s="2"/>
      <c r="JHX1351" s="2"/>
      <c r="JHY1351" s="2"/>
      <c r="JHZ1351" s="2"/>
      <c r="JIA1351" s="2"/>
      <c r="JIB1351" s="2"/>
      <c r="JIC1351" s="2"/>
      <c r="JID1351" s="2"/>
      <c r="JIE1351" s="2"/>
      <c r="JIF1351" s="2"/>
      <c r="JIG1351" s="2"/>
      <c r="JIH1351" s="2"/>
      <c r="JII1351" s="2"/>
      <c r="JIJ1351" s="2"/>
      <c r="JIK1351" s="2"/>
      <c r="JIL1351" s="2"/>
      <c r="JIM1351" s="2"/>
      <c r="JIN1351" s="2"/>
      <c r="JIO1351" s="2"/>
      <c r="JIP1351" s="2"/>
      <c r="JIQ1351" s="2"/>
      <c r="JIR1351" s="2"/>
      <c r="JIS1351" s="2"/>
      <c r="JIT1351" s="2"/>
      <c r="JIU1351" s="2"/>
      <c r="JIV1351" s="2"/>
      <c r="JIW1351" s="2"/>
      <c r="JIX1351" s="2"/>
      <c r="JIY1351" s="2"/>
      <c r="JIZ1351" s="2"/>
      <c r="JJA1351" s="2"/>
      <c r="JJB1351" s="2"/>
      <c r="JJC1351" s="2"/>
      <c r="JJD1351" s="2"/>
      <c r="JJE1351" s="2"/>
      <c r="JJF1351" s="2"/>
      <c r="JJG1351" s="2"/>
      <c r="JJH1351" s="2"/>
      <c r="JJI1351" s="2"/>
      <c r="JJJ1351" s="2"/>
      <c r="JJK1351" s="2"/>
      <c r="JJL1351" s="2"/>
      <c r="JJM1351" s="2"/>
      <c r="JJN1351" s="2"/>
      <c r="JJO1351" s="2"/>
      <c r="JJP1351" s="2"/>
      <c r="JJQ1351" s="2"/>
      <c r="JJR1351" s="2"/>
      <c r="JJS1351" s="2"/>
      <c r="JJT1351" s="2"/>
      <c r="JJU1351" s="2"/>
      <c r="JJV1351" s="2"/>
      <c r="JJW1351" s="2"/>
      <c r="JJX1351" s="2"/>
      <c r="JJY1351" s="2"/>
      <c r="JJZ1351" s="2"/>
      <c r="JKA1351" s="2"/>
      <c r="JKB1351" s="2"/>
      <c r="JKC1351" s="2"/>
      <c r="JKD1351" s="2"/>
      <c r="JKE1351" s="2"/>
      <c r="JKF1351" s="2"/>
      <c r="JKG1351" s="2"/>
      <c r="JKH1351" s="2"/>
      <c r="JKI1351" s="2"/>
      <c r="JKJ1351" s="2"/>
      <c r="JKK1351" s="2"/>
      <c r="JKL1351" s="2"/>
      <c r="JKM1351" s="2"/>
      <c r="JKN1351" s="2"/>
      <c r="JKO1351" s="2"/>
      <c r="JKP1351" s="2"/>
      <c r="JKQ1351" s="2"/>
      <c r="JKR1351" s="2"/>
      <c r="JKS1351" s="2"/>
      <c r="JKT1351" s="2"/>
      <c r="JKU1351" s="2"/>
      <c r="JKV1351" s="2"/>
      <c r="JKW1351" s="2"/>
      <c r="JKX1351" s="2"/>
      <c r="JKY1351" s="2"/>
      <c r="JKZ1351" s="2"/>
      <c r="JLA1351" s="2"/>
      <c r="JLB1351" s="2"/>
      <c r="JLC1351" s="2"/>
      <c r="JLD1351" s="2"/>
      <c r="JLE1351" s="2"/>
      <c r="JLF1351" s="2"/>
      <c r="JLG1351" s="2"/>
      <c r="JLH1351" s="2"/>
      <c r="JLI1351" s="2"/>
      <c r="JLJ1351" s="2"/>
      <c r="JLK1351" s="2"/>
      <c r="JLL1351" s="2"/>
      <c r="JLM1351" s="2"/>
      <c r="JLN1351" s="2"/>
      <c r="JLO1351" s="2"/>
      <c r="JLP1351" s="2"/>
      <c r="JLQ1351" s="2"/>
      <c r="JLR1351" s="2"/>
      <c r="JLS1351" s="2"/>
      <c r="JLT1351" s="2"/>
      <c r="JLU1351" s="2"/>
      <c r="JLV1351" s="2"/>
      <c r="JLW1351" s="2"/>
      <c r="JLX1351" s="2"/>
      <c r="JLY1351" s="2"/>
      <c r="JLZ1351" s="2"/>
      <c r="JMA1351" s="2"/>
      <c r="JMB1351" s="2"/>
      <c r="JMC1351" s="2"/>
      <c r="JMD1351" s="2"/>
      <c r="JME1351" s="2"/>
      <c r="JMF1351" s="2"/>
      <c r="JMG1351" s="2"/>
      <c r="JMH1351" s="2"/>
      <c r="JMI1351" s="2"/>
      <c r="JMJ1351" s="2"/>
      <c r="JMK1351" s="2"/>
      <c r="JML1351" s="2"/>
      <c r="JMM1351" s="2"/>
      <c r="JMN1351" s="2"/>
      <c r="JMO1351" s="2"/>
      <c r="JMP1351" s="2"/>
      <c r="JMQ1351" s="2"/>
      <c r="JMR1351" s="2"/>
      <c r="JMS1351" s="2"/>
      <c r="JMT1351" s="2"/>
      <c r="JMU1351" s="2"/>
      <c r="JMV1351" s="2"/>
      <c r="JMW1351" s="2"/>
      <c r="JMX1351" s="2"/>
      <c r="JMY1351" s="2"/>
      <c r="JMZ1351" s="2"/>
      <c r="JNA1351" s="2"/>
      <c r="JNB1351" s="2"/>
      <c r="JNC1351" s="2"/>
      <c r="JND1351" s="2"/>
      <c r="JNE1351" s="2"/>
      <c r="JNF1351" s="2"/>
      <c r="JNG1351" s="2"/>
      <c r="JNH1351" s="2"/>
      <c r="JNI1351" s="2"/>
      <c r="JNJ1351" s="2"/>
      <c r="JNK1351" s="2"/>
      <c r="JNL1351" s="2"/>
      <c r="JNM1351" s="2"/>
      <c r="JNN1351" s="2"/>
      <c r="JNO1351" s="2"/>
      <c r="JNP1351" s="2"/>
      <c r="JNQ1351" s="2"/>
      <c r="JNR1351" s="2"/>
      <c r="JNS1351" s="2"/>
      <c r="JNT1351" s="2"/>
      <c r="JNU1351" s="2"/>
      <c r="JNV1351" s="2"/>
      <c r="JNW1351" s="2"/>
      <c r="JNX1351" s="2"/>
      <c r="JNY1351" s="2"/>
      <c r="JNZ1351" s="2"/>
      <c r="JOA1351" s="2"/>
      <c r="JOB1351" s="2"/>
      <c r="JOC1351" s="2"/>
      <c r="JOD1351" s="2"/>
      <c r="JOE1351" s="2"/>
      <c r="JOF1351" s="2"/>
      <c r="JOG1351" s="2"/>
      <c r="JOH1351" s="2"/>
      <c r="JOI1351" s="2"/>
      <c r="JOJ1351" s="2"/>
      <c r="JOK1351" s="2"/>
      <c r="JOL1351" s="2"/>
      <c r="JOM1351" s="2"/>
      <c r="JON1351" s="2"/>
      <c r="JOO1351" s="2"/>
      <c r="JOP1351" s="2"/>
      <c r="JOQ1351" s="2"/>
      <c r="JOR1351" s="2"/>
      <c r="JOS1351" s="2"/>
      <c r="JOT1351" s="2"/>
      <c r="JOU1351" s="2"/>
      <c r="JOV1351" s="2"/>
      <c r="JOW1351" s="2"/>
      <c r="JOX1351" s="2"/>
      <c r="JOY1351" s="2"/>
      <c r="JOZ1351" s="2"/>
      <c r="JPA1351" s="2"/>
      <c r="JPB1351" s="2"/>
      <c r="JPC1351" s="2"/>
      <c r="JPD1351" s="2"/>
      <c r="JPE1351" s="2"/>
      <c r="JPF1351" s="2"/>
      <c r="JPG1351" s="2"/>
      <c r="JPH1351" s="2"/>
      <c r="JPI1351" s="2"/>
      <c r="JPJ1351" s="2"/>
      <c r="JPK1351" s="2"/>
      <c r="JPL1351" s="2"/>
      <c r="JPM1351" s="2"/>
      <c r="JPN1351" s="2"/>
      <c r="JPO1351" s="2"/>
      <c r="JPP1351" s="2"/>
      <c r="JPQ1351" s="2"/>
      <c r="JPR1351" s="2"/>
      <c r="JPS1351" s="2"/>
      <c r="JPT1351" s="2"/>
      <c r="JPU1351" s="2"/>
      <c r="JPV1351" s="2"/>
      <c r="JPW1351" s="2"/>
      <c r="JPX1351" s="2"/>
      <c r="JPY1351" s="2"/>
      <c r="JPZ1351" s="2"/>
      <c r="JQA1351" s="2"/>
      <c r="JQB1351" s="2"/>
      <c r="JQC1351" s="2"/>
      <c r="JQD1351" s="2"/>
      <c r="JQE1351" s="2"/>
      <c r="JQF1351" s="2"/>
      <c r="JQG1351" s="2"/>
      <c r="JQH1351" s="2"/>
      <c r="JQI1351" s="2"/>
      <c r="JQJ1351" s="2"/>
      <c r="JQK1351" s="2"/>
      <c r="JQL1351" s="2"/>
      <c r="JQM1351" s="2"/>
      <c r="JQN1351" s="2"/>
      <c r="JQO1351" s="2"/>
      <c r="JQP1351" s="2"/>
      <c r="JQQ1351" s="2"/>
      <c r="JQR1351" s="2"/>
      <c r="JQS1351" s="2"/>
      <c r="JQT1351" s="2"/>
      <c r="JQU1351" s="2"/>
      <c r="JQV1351" s="2"/>
      <c r="JQW1351" s="2"/>
      <c r="JQX1351" s="2"/>
      <c r="JQY1351" s="2"/>
      <c r="JQZ1351" s="2"/>
      <c r="JRA1351" s="2"/>
      <c r="JRB1351" s="2"/>
      <c r="JRC1351" s="2"/>
      <c r="JRD1351" s="2"/>
      <c r="JRE1351" s="2"/>
      <c r="JRF1351" s="2"/>
      <c r="JRG1351" s="2"/>
      <c r="JRH1351" s="2"/>
      <c r="JRI1351" s="2"/>
      <c r="JRJ1351" s="2"/>
      <c r="JRK1351" s="2"/>
      <c r="JRL1351" s="2"/>
      <c r="JRM1351" s="2"/>
      <c r="JRN1351" s="2"/>
      <c r="JRO1351" s="2"/>
      <c r="JRP1351" s="2"/>
      <c r="JRQ1351" s="2"/>
      <c r="JRR1351" s="2"/>
      <c r="JRS1351" s="2"/>
      <c r="JRT1351" s="2"/>
      <c r="JRU1351" s="2"/>
      <c r="JRV1351" s="2"/>
      <c r="JRW1351" s="2"/>
      <c r="JRX1351" s="2"/>
      <c r="JRY1351" s="2"/>
      <c r="JRZ1351" s="2"/>
      <c r="JSA1351" s="2"/>
      <c r="JSB1351" s="2"/>
      <c r="JSC1351" s="2"/>
      <c r="JSD1351" s="2"/>
      <c r="JSE1351" s="2"/>
      <c r="JSF1351" s="2"/>
      <c r="JSG1351" s="2"/>
      <c r="JSH1351" s="2"/>
      <c r="JSI1351" s="2"/>
      <c r="JSJ1351" s="2"/>
      <c r="JSK1351" s="2"/>
      <c r="JSL1351" s="2"/>
      <c r="JSM1351" s="2"/>
      <c r="JSN1351" s="2"/>
      <c r="JSO1351" s="2"/>
      <c r="JSP1351" s="2"/>
      <c r="JSQ1351" s="2"/>
      <c r="JSR1351" s="2"/>
      <c r="JSS1351" s="2"/>
      <c r="JST1351" s="2"/>
      <c r="JSU1351" s="2"/>
      <c r="JSV1351" s="2"/>
      <c r="JSW1351" s="2"/>
      <c r="JSX1351" s="2"/>
      <c r="JSY1351" s="2"/>
      <c r="JSZ1351" s="2"/>
      <c r="JTA1351" s="2"/>
      <c r="JTB1351" s="2"/>
      <c r="JTC1351" s="2"/>
      <c r="JTD1351" s="2"/>
      <c r="JTE1351" s="2"/>
      <c r="JTF1351" s="2"/>
      <c r="JTG1351" s="2"/>
      <c r="JTH1351" s="2"/>
      <c r="JTI1351" s="2"/>
      <c r="JTJ1351" s="2"/>
      <c r="JTK1351" s="2"/>
      <c r="JTL1351" s="2"/>
      <c r="JTM1351" s="2"/>
      <c r="JTN1351" s="2"/>
      <c r="JTO1351" s="2"/>
      <c r="JTP1351" s="2"/>
      <c r="JTQ1351" s="2"/>
      <c r="JTR1351" s="2"/>
      <c r="JTS1351" s="2"/>
      <c r="JTT1351" s="2"/>
      <c r="JTU1351" s="2"/>
      <c r="JTV1351" s="2"/>
      <c r="JTW1351" s="2"/>
      <c r="JTX1351" s="2"/>
      <c r="JTY1351" s="2"/>
      <c r="JTZ1351" s="2"/>
      <c r="JUA1351" s="2"/>
      <c r="JUB1351" s="2"/>
      <c r="JUC1351" s="2"/>
      <c r="JUD1351" s="2"/>
      <c r="JUE1351" s="2"/>
      <c r="JUF1351" s="2"/>
      <c r="JUG1351" s="2"/>
      <c r="JUH1351" s="2"/>
      <c r="JUI1351" s="2"/>
      <c r="JUJ1351" s="2"/>
      <c r="JUK1351" s="2"/>
      <c r="JUL1351" s="2"/>
      <c r="JUM1351" s="2"/>
      <c r="JUN1351" s="2"/>
      <c r="JUO1351" s="2"/>
      <c r="JUP1351" s="2"/>
      <c r="JUQ1351" s="2"/>
      <c r="JUR1351" s="2"/>
      <c r="JUS1351" s="2"/>
      <c r="JUT1351" s="2"/>
      <c r="JUU1351" s="2"/>
      <c r="JUV1351" s="2"/>
      <c r="JUW1351" s="2"/>
      <c r="JUX1351" s="2"/>
      <c r="JUY1351" s="2"/>
      <c r="JUZ1351" s="2"/>
      <c r="JVA1351" s="2"/>
      <c r="JVB1351" s="2"/>
      <c r="JVC1351" s="2"/>
      <c r="JVD1351" s="2"/>
      <c r="JVE1351" s="2"/>
      <c r="JVF1351" s="2"/>
      <c r="JVG1351" s="2"/>
      <c r="JVH1351" s="2"/>
      <c r="JVI1351" s="2"/>
      <c r="JVJ1351" s="2"/>
      <c r="JVK1351" s="2"/>
      <c r="JVL1351" s="2"/>
      <c r="JVM1351" s="2"/>
      <c r="JVN1351" s="2"/>
      <c r="JVO1351" s="2"/>
      <c r="JVP1351" s="2"/>
      <c r="JVQ1351" s="2"/>
      <c r="JVR1351" s="2"/>
      <c r="JVS1351" s="2"/>
      <c r="JVT1351" s="2"/>
      <c r="JVU1351" s="2"/>
      <c r="JVV1351" s="2"/>
      <c r="JVW1351" s="2"/>
      <c r="JVX1351" s="2"/>
      <c r="JVY1351" s="2"/>
      <c r="JVZ1351" s="2"/>
      <c r="JWA1351" s="2"/>
      <c r="JWB1351" s="2"/>
      <c r="JWC1351" s="2"/>
      <c r="JWD1351" s="2"/>
      <c r="JWE1351" s="2"/>
      <c r="JWF1351" s="2"/>
      <c r="JWG1351" s="2"/>
      <c r="JWH1351" s="2"/>
      <c r="JWI1351" s="2"/>
      <c r="JWJ1351" s="2"/>
      <c r="JWK1351" s="2"/>
      <c r="JWL1351" s="2"/>
      <c r="JWM1351" s="2"/>
      <c r="JWN1351" s="2"/>
      <c r="JWO1351" s="2"/>
      <c r="JWP1351" s="2"/>
      <c r="JWQ1351" s="2"/>
      <c r="JWR1351" s="2"/>
      <c r="JWS1351" s="2"/>
      <c r="JWT1351" s="2"/>
      <c r="JWU1351" s="2"/>
      <c r="JWV1351" s="2"/>
      <c r="JWW1351" s="2"/>
      <c r="JWX1351" s="2"/>
      <c r="JWY1351" s="2"/>
      <c r="JWZ1351" s="2"/>
      <c r="JXA1351" s="2"/>
      <c r="JXB1351" s="2"/>
      <c r="JXC1351" s="2"/>
      <c r="JXD1351" s="2"/>
      <c r="JXE1351" s="2"/>
      <c r="JXF1351" s="2"/>
      <c r="JXG1351" s="2"/>
      <c r="JXH1351" s="2"/>
      <c r="JXI1351" s="2"/>
      <c r="JXJ1351" s="2"/>
      <c r="JXK1351" s="2"/>
      <c r="JXL1351" s="2"/>
      <c r="JXM1351" s="2"/>
      <c r="JXN1351" s="2"/>
      <c r="JXO1351" s="2"/>
      <c r="JXP1351" s="2"/>
      <c r="JXQ1351" s="2"/>
      <c r="JXR1351" s="2"/>
      <c r="JXS1351" s="2"/>
      <c r="JXT1351" s="2"/>
      <c r="JXU1351" s="2"/>
      <c r="JXV1351" s="2"/>
      <c r="JXW1351" s="2"/>
      <c r="JXX1351" s="2"/>
      <c r="JXY1351" s="2"/>
      <c r="JXZ1351" s="2"/>
      <c r="JYA1351" s="2"/>
      <c r="JYB1351" s="2"/>
      <c r="JYC1351" s="2"/>
      <c r="JYD1351" s="2"/>
      <c r="JYE1351" s="2"/>
      <c r="JYF1351" s="2"/>
      <c r="JYG1351" s="2"/>
      <c r="JYH1351" s="2"/>
      <c r="JYI1351" s="2"/>
      <c r="JYJ1351" s="2"/>
      <c r="JYK1351" s="2"/>
      <c r="JYL1351" s="2"/>
      <c r="JYM1351" s="2"/>
      <c r="JYN1351" s="2"/>
      <c r="JYO1351" s="2"/>
      <c r="JYP1351" s="2"/>
      <c r="JYQ1351" s="2"/>
      <c r="JYR1351" s="2"/>
      <c r="JYS1351" s="2"/>
      <c r="JYT1351" s="2"/>
      <c r="JYU1351" s="2"/>
      <c r="JYV1351" s="2"/>
      <c r="JYW1351" s="2"/>
      <c r="JYX1351" s="2"/>
      <c r="JYY1351" s="2"/>
      <c r="JYZ1351" s="2"/>
      <c r="JZA1351" s="2"/>
      <c r="JZB1351" s="2"/>
      <c r="JZC1351" s="2"/>
      <c r="JZD1351" s="2"/>
      <c r="JZE1351" s="2"/>
      <c r="JZF1351" s="2"/>
      <c r="JZG1351" s="2"/>
      <c r="JZH1351" s="2"/>
      <c r="JZI1351" s="2"/>
      <c r="JZJ1351" s="2"/>
      <c r="JZK1351" s="2"/>
      <c r="JZL1351" s="2"/>
      <c r="JZM1351" s="2"/>
      <c r="JZN1351" s="2"/>
      <c r="JZO1351" s="2"/>
      <c r="JZP1351" s="2"/>
      <c r="JZQ1351" s="2"/>
      <c r="JZR1351" s="2"/>
      <c r="JZS1351" s="2"/>
      <c r="JZT1351" s="2"/>
      <c r="JZU1351" s="2"/>
      <c r="JZV1351" s="2"/>
      <c r="JZW1351" s="2"/>
      <c r="JZX1351" s="2"/>
      <c r="JZY1351" s="2"/>
      <c r="JZZ1351" s="2"/>
      <c r="KAA1351" s="2"/>
      <c r="KAB1351" s="2"/>
      <c r="KAC1351" s="2"/>
      <c r="KAD1351" s="2"/>
      <c r="KAE1351" s="2"/>
      <c r="KAF1351" s="2"/>
      <c r="KAG1351" s="2"/>
      <c r="KAH1351" s="2"/>
      <c r="KAI1351" s="2"/>
      <c r="KAJ1351" s="2"/>
      <c r="KAK1351" s="2"/>
      <c r="KAL1351" s="2"/>
      <c r="KAM1351" s="2"/>
      <c r="KAN1351" s="2"/>
      <c r="KAO1351" s="2"/>
      <c r="KAP1351" s="2"/>
      <c r="KAQ1351" s="2"/>
      <c r="KAR1351" s="2"/>
      <c r="KAS1351" s="2"/>
      <c r="KAT1351" s="2"/>
      <c r="KAU1351" s="2"/>
      <c r="KAV1351" s="2"/>
      <c r="KAW1351" s="2"/>
      <c r="KAX1351" s="2"/>
      <c r="KAY1351" s="2"/>
      <c r="KAZ1351" s="2"/>
      <c r="KBA1351" s="2"/>
      <c r="KBB1351" s="2"/>
      <c r="KBC1351" s="2"/>
      <c r="KBD1351" s="2"/>
      <c r="KBE1351" s="2"/>
      <c r="KBF1351" s="2"/>
      <c r="KBG1351" s="2"/>
      <c r="KBH1351" s="2"/>
      <c r="KBI1351" s="2"/>
      <c r="KBJ1351" s="2"/>
      <c r="KBK1351" s="2"/>
      <c r="KBL1351" s="2"/>
      <c r="KBM1351" s="2"/>
      <c r="KBN1351" s="2"/>
      <c r="KBO1351" s="2"/>
      <c r="KBP1351" s="2"/>
      <c r="KBQ1351" s="2"/>
      <c r="KBR1351" s="2"/>
      <c r="KBS1351" s="2"/>
      <c r="KBT1351" s="2"/>
      <c r="KBU1351" s="2"/>
      <c r="KBV1351" s="2"/>
      <c r="KBW1351" s="2"/>
      <c r="KBX1351" s="2"/>
      <c r="KBY1351" s="2"/>
      <c r="KBZ1351" s="2"/>
      <c r="KCA1351" s="2"/>
      <c r="KCB1351" s="2"/>
      <c r="KCC1351" s="2"/>
      <c r="KCD1351" s="2"/>
      <c r="KCE1351" s="2"/>
      <c r="KCF1351" s="2"/>
      <c r="KCG1351" s="2"/>
      <c r="KCH1351" s="2"/>
      <c r="KCI1351" s="2"/>
      <c r="KCJ1351" s="2"/>
      <c r="KCK1351" s="2"/>
      <c r="KCL1351" s="2"/>
      <c r="KCM1351" s="2"/>
      <c r="KCN1351" s="2"/>
      <c r="KCO1351" s="2"/>
      <c r="KCP1351" s="2"/>
      <c r="KCQ1351" s="2"/>
      <c r="KCR1351" s="2"/>
      <c r="KCS1351" s="2"/>
      <c r="KCT1351" s="2"/>
      <c r="KCU1351" s="2"/>
      <c r="KCV1351" s="2"/>
      <c r="KCW1351" s="2"/>
      <c r="KCX1351" s="2"/>
      <c r="KCY1351" s="2"/>
      <c r="KCZ1351" s="2"/>
      <c r="KDA1351" s="2"/>
      <c r="KDB1351" s="2"/>
      <c r="KDC1351" s="2"/>
      <c r="KDD1351" s="2"/>
      <c r="KDE1351" s="2"/>
      <c r="KDF1351" s="2"/>
      <c r="KDG1351" s="2"/>
      <c r="KDH1351" s="2"/>
      <c r="KDI1351" s="2"/>
      <c r="KDJ1351" s="2"/>
      <c r="KDK1351" s="2"/>
      <c r="KDL1351" s="2"/>
      <c r="KDM1351" s="2"/>
      <c r="KDN1351" s="2"/>
      <c r="KDO1351" s="2"/>
      <c r="KDP1351" s="2"/>
      <c r="KDQ1351" s="2"/>
      <c r="KDR1351" s="2"/>
      <c r="KDS1351" s="2"/>
      <c r="KDT1351" s="2"/>
      <c r="KDU1351" s="2"/>
      <c r="KDV1351" s="2"/>
      <c r="KDW1351" s="2"/>
      <c r="KDX1351" s="2"/>
      <c r="KDY1351" s="2"/>
      <c r="KDZ1351" s="2"/>
      <c r="KEA1351" s="2"/>
      <c r="KEB1351" s="2"/>
      <c r="KEC1351" s="2"/>
      <c r="KED1351" s="2"/>
      <c r="KEE1351" s="2"/>
      <c r="KEF1351" s="2"/>
      <c r="KEG1351" s="2"/>
      <c r="KEH1351" s="2"/>
      <c r="KEI1351" s="2"/>
      <c r="KEJ1351" s="2"/>
      <c r="KEK1351" s="2"/>
      <c r="KEL1351" s="2"/>
      <c r="KEM1351" s="2"/>
      <c r="KEN1351" s="2"/>
      <c r="KEO1351" s="2"/>
      <c r="KEP1351" s="2"/>
      <c r="KEQ1351" s="2"/>
      <c r="KER1351" s="2"/>
      <c r="KES1351" s="2"/>
      <c r="KET1351" s="2"/>
      <c r="KEU1351" s="2"/>
      <c r="KEV1351" s="2"/>
      <c r="KEW1351" s="2"/>
      <c r="KEX1351" s="2"/>
      <c r="KEY1351" s="2"/>
      <c r="KEZ1351" s="2"/>
      <c r="KFA1351" s="2"/>
      <c r="KFB1351" s="2"/>
      <c r="KFC1351" s="2"/>
      <c r="KFD1351" s="2"/>
      <c r="KFE1351" s="2"/>
      <c r="KFF1351" s="2"/>
      <c r="KFG1351" s="2"/>
      <c r="KFH1351" s="2"/>
      <c r="KFI1351" s="2"/>
      <c r="KFJ1351" s="2"/>
      <c r="KFK1351" s="2"/>
      <c r="KFL1351" s="2"/>
      <c r="KFM1351" s="2"/>
      <c r="KFN1351" s="2"/>
      <c r="KFO1351" s="2"/>
      <c r="KFP1351" s="2"/>
      <c r="KFQ1351" s="2"/>
      <c r="KFR1351" s="2"/>
      <c r="KFS1351" s="2"/>
      <c r="KFT1351" s="2"/>
      <c r="KFU1351" s="2"/>
      <c r="KFV1351" s="2"/>
      <c r="KFW1351" s="2"/>
      <c r="KFX1351" s="2"/>
      <c r="KFY1351" s="2"/>
      <c r="KFZ1351" s="2"/>
      <c r="KGA1351" s="2"/>
      <c r="KGB1351" s="2"/>
      <c r="KGC1351" s="2"/>
      <c r="KGD1351" s="2"/>
      <c r="KGE1351" s="2"/>
      <c r="KGF1351" s="2"/>
      <c r="KGG1351" s="2"/>
      <c r="KGH1351" s="2"/>
      <c r="KGI1351" s="2"/>
      <c r="KGJ1351" s="2"/>
      <c r="KGK1351" s="2"/>
      <c r="KGL1351" s="2"/>
      <c r="KGM1351" s="2"/>
      <c r="KGN1351" s="2"/>
      <c r="KGO1351" s="2"/>
      <c r="KGP1351" s="2"/>
      <c r="KGQ1351" s="2"/>
      <c r="KGR1351" s="2"/>
      <c r="KGS1351" s="2"/>
      <c r="KGT1351" s="2"/>
      <c r="KGU1351" s="2"/>
      <c r="KGV1351" s="2"/>
      <c r="KGW1351" s="2"/>
      <c r="KGX1351" s="2"/>
      <c r="KGY1351" s="2"/>
      <c r="KGZ1351" s="2"/>
      <c r="KHA1351" s="2"/>
      <c r="KHB1351" s="2"/>
      <c r="KHC1351" s="2"/>
      <c r="KHD1351" s="2"/>
      <c r="KHE1351" s="2"/>
      <c r="KHF1351" s="2"/>
      <c r="KHG1351" s="2"/>
      <c r="KHH1351" s="2"/>
      <c r="KHI1351" s="2"/>
      <c r="KHJ1351" s="2"/>
      <c r="KHK1351" s="2"/>
      <c r="KHL1351" s="2"/>
      <c r="KHM1351" s="2"/>
      <c r="KHN1351" s="2"/>
      <c r="KHO1351" s="2"/>
      <c r="KHP1351" s="2"/>
      <c r="KHQ1351" s="2"/>
      <c r="KHR1351" s="2"/>
      <c r="KHS1351" s="2"/>
      <c r="KHT1351" s="2"/>
      <c r="KHU1351" s="2"/>
      <c r="KHV1351" s="2"/>
      <c r="KHW1351" s="2"/>
      <c r="KHX1351" s="2"/>
      <c r="KHY1351" s="2"/>
      <c r="KHZ1351" s="2"/>
      <c r="KIA1351" s="2"/>
      <c r="KIB1351" s="2"/>
      <c r="KIC1351" s="2"/>
      <c r="KID1351" s="2"/>
      <c r="KIE1351" s="2"/>
      <c r="KIF1351" s="2"/>
      <c r="KIG1351" s="2"/>
      <c r="KIH1351" s="2"/>
      <c r="KII1351" s="2"/>
      <c r="KIJ1351" s="2"/>
      <c r="KIK1351" s="2"/>
      <c r="KIL1351" s="2"/>
      <c r="KIM1351" s="2"/>
      <c r="KIN1351" s="2"/>
      <c r="KIO1351" s="2"/>
      <c r="KIP1351" s="2"/>
      <c r="KIQ1351" s="2"/>
      <c r="KIR1351" s="2"/>
      <c r="KIS1351" s="2"/>
      <c r="KIT1351" s="2"/>
      <c r="KIU1351" s="2"/>
      <c r="KIV1351" s="2"/>
      <c r="KIW1351" s="2"/>
      <c r="KIX1351" s="2"/>
      <c r="KIY1351" s="2"/>
      <c r="KIZ1351" s="2"/>
      <c r="KJA1351" s="2"/>
      <c r="KJB1351" s="2"/>
      <c r="KJC1351" s="2"/>
      <c r="KJD1351" s="2"/>
      <c r="KJE1351" s="2"/>
      <c r="KJF1351" s="2"/>
      <c r="KJG1351" s="2"/>
      <c r="KJH1351" s="2"/>
      <c r="KJI1351" s="2"/>
      <c r="KJJ1351" s="2"/>
      <c r="KJK1351" s="2"/>
      <c r="KJL1351" s="2"/>
      <c r="KJM1351" s="2"/>
      <c r="KJN1351" s="2"/>
      <c r="KJO1351" s="2"/>
      <c r="KJP1351" s="2"/>
      <c r="KJQ1351" s="2"/>
      <c r="KJR1351" s="2"/>
      <c r="KJS1351" s="2"/>
      <c r="KJT1351" s="2"/>
      <c r="KJU1351" s="2"/>
      <c r="KJV1351" s="2"/>
      <c r="KJW1351" s="2"/>
      <c r="KJX1351" s="2"/>
      <c r="KJY1351" s="2"/>
      <c r="KJZ1351" s="2"/>
      <c r="KKA1351" s="2"/>
      <c r="KKB1351" s="2"/>
      <c r="KKC1351" s="2"/>
      <c r="KKD1351" s="2"/>
      <c r="KKE1351" s="2"/>
      <c r="KKF1351" s="2"/>
      <c r="KKG1351" s="2"/>
      <c r="KKH1351" s="2"/>
      <c r="KKI1351" s="2"/>
      <c r="KKJ1351" s="2"/>
      <c r="KKK1351" s="2"/>
      <c r="KKL1351" s="2"/>
      <c r="KKM1351" s="2"/>
      <c r="KKN1351" s="2"/>
      <c r="KKO1351" s="2"/>
      <c r="KKP1351" s="2"/>
      <c r="KKQ1351" s="2"/>
      <c r="KKR1351" s="2"/>
      <c r="KKS1351" s="2"/>
      <c r="KKT1351" s="2"/>
      <c r="KKU1351" s="2"/>
      <c r="KKV1351" s="2"/>
      <c r="KKW1351" s="2"/>
      <c r="KKX1351" s="2"/>
      <c r="KKY1351" s="2"/>
      <c r="KKZ1351" s="2"/>
      <c r="KLA1351" s="2"/>
      <c r="KLB1351" s="2"/>
      <c r="KLC1351" s="2"/>
      <c r="KLD1351" s="2"/>
      <c r="KLE1351" s="2"/>
      <c r="KLF1351" s="2"/>
      <c r="KLG1351" s="2"/>
      <c r="KLH1351" s="2"/>
      <c r="KLI1351" s="2"/>
      <c r="KLJ1351" s="2"/>
      <c r="KLK1351" s="2"/>
      <c r="KLL1351" s="2"/>
      <c r="KLM1351" s="2"/>
      <c r="KLN1351" s="2"/>
      <c r="KLO1351" s="2"/>
      <c r="KLP1351" s="2"/>
      <c r="KLQ1351" s="2"/>
      <c r="KLR1351" s="2"/>
      <c r="KLS1351" s="2"/>
      <c r="KLT1351" s="2"/>
      <c r="KLU1351" s="2"/>
      <c r="KLV1351" s="2"/>
      <c r="KLW1351" s="2"/>
      <c r="KLX1351" s="2"/>
      <c r="KLY1351" s="2"/>
      <c r="KLZ1351" s="2"/>
      <c r="KMA1351" s="2"/>
      <c r="KMB1351" s="2"/>
      <c r="KMC1351" s="2"/>
      <c r="KMD1351" s="2"/>
      <c r="KME1351" s="2"/>
      <c r="KMF1351" s="2"/>
      <c r="KMG1351" s="2"/>
      <c r="KMH1351" s="2"/>
      <c r="KMI1351" s="2"/>
      <c r="KMJ1351" s="2"/>
      <c r="KMK1351" s="2"/>
      <c r="KML1351" s="2"/>
      <c r="KMM1351" s="2"/>
      <c r="KMN1351" s="2"/>
      <c r="KMO1351" s="2"/>
      <c r="KMP1351" s="2"/>
      <c r="KMQ1351" s="2"/>
      <c r="KMR1351" s="2"/>
      <c r="KMS1351" s="2"/>
      <c r="KMT1351" s="2"/>
      <c r="KMU1351" s="2"/>
      <c r="KMV1351" s="2"/>
      <c r="KMW1351" s="2"/>
      <c r="KMX1351" s="2"/>
      <c r="KMY1351" s="2"/>
      <c r="KMZ1351" s="2"/>
      <c r="KNA1351" s="2"/>
      <c r="KNB1351" s="2"/>
      <c r="KNC1351" s="2"/>
      <c r="KND1351" s="2"/>
      <c r="KNE1351" s="2"/>
      <c r="KNF1351" s="2"/>
      <c r="KNG1351" s="2"/>
      <c r="KNH1351" s="2"/>
      <c r="KNI1351" s="2"/>
      <c r="KNJ1351" s="2"/>
      <c r="KNK1351" s="2"/>
      <c r="KNL1351" s="2"/>
      <c r="KNM1351" s="2"/>
      <c r="KNN1351" s="2"/>
      <c r="KNO1351" s="2"/>
      <c r="KNP1351" s="2"/>
      <c r="KNQ1351" s="2"/>
      <c r="KNR1351" s="2"/>
      <c r="KNS1351" s="2"/>
      <c r="KNT1351" s="2"/>
      <c r="KNU1351" s="2"/>
      <c r="KNV1351" s="2"/>
      <c r="KNW1351" s="2"/>
      <c r="KNX1351" s="2"/>
      <c r="KNY1351" s="2"/>
      <c r="KNZ1351" s="2"/>
      <c r="KOA1351" s="2"/>
      <c r="KOB1351" s="2"/>
      <c r="KOC1351" s="2"/>
      <c r="KOD1351" s="2"/>
      <c r="KOE1351" s="2"/>
      <c r="KOF1351" s="2"/>
      <c r="KOG1351" s="2"/>
      <c r="KOH1351" s="2"/>
      <c r="KOI1351" s="2"/>
      <c r="KOJ1351" s="2"/>
      <c r="KOK1351" s="2"/>
      <c r="KOL1351" s="2"/>
      <c r="KOM1351" s="2"/>
      <c r="KON1351" s="2"/>
      <c r="KOO1351" s="2"/>
      <c r="KOP1351" s="2"/>
      <c r="KOQ1351" s="2"/>
      <c r="KOR1351" s="2"/>
      <c r="KOS1351" s="2"/>
      <c r="KOT1351" s="2"/>
      <c r="KOU1351" s="2"/>
      <c r="KOV1351" s="2"/>
      <c r="KOW1351" s="2"/>
      <c r="KOX1351" s="2"/>
      <c r="KOY1351" s="2"/>
      <c r="KOZ1351" s="2"/>
      <c r="KPA1351" s="2"/>
      <c r="KPB1351" s="2"/>
      <c r="KPC1351" s="2"/>
      <c r="KPD1351" s="2"/>
      <c r="KPE1351" s="2"/>
      <c r="KPF1351" s="2"/>
      <c r="KPG1351" s="2"/>
      <c r="KPH1351" s="2"/>
      <c r="KPI1351" s="2"/>
      <c r="KPJ1351" s="2"/>
      <c r="KPK1351" s="2"/>
      <c r="KPL1351" s="2"/>
      <c r="KPM1351" s="2"/>
      <c r="KPN1351" s="2"/>
      <c r="KPO1351" s="2"/>
      <c r="KPP1351" s="2"/>
      <c r="KPQ1351" s="2"/>
      <c r="KPR1351" s="2"/>
      <c r="KPS1351" s="2"/>
      <c r="KPT1351" s="2"/>
      <c r="KPU1351" s="2"/>
      <c r="KPV1351" s="2"/>
      <c r="KPW1351" s="2"/>
      <c r="KPX1351" s="2"/>
      <c r="KPY1351" s="2"/>
      <c r="KPZ1351" s="2"/>
      <c r="KQA1351" s="2"/>
      <c r="KQB1351" s="2"/>
      <c r="KQC1351" s="2"/>
      <c r="KQD1351" s="2"/>
      <c r="KQE1351" s="2"/>
      <c r="KQF1351" s="2"/>
      <c r="KQG1351" s="2"/>
      <c r="KQH1351" s="2"/>
      <c r="KQI1351" s="2"/>
      <c r="KQJ1351" s="2"/>
      <c r="KQK1351" s="2"/>
      <c r="KQL1351" s="2"/>
      <c r="KQM1351" s="2"/>
      <c r="KQN1351" s="2"/>
      <c r="KQO1351" s="2"/>
      <c r="KQP1351" s="2"/>
      <c r="KQQ1351" s="2"/>
      <c r="KQR1351" s="2"/>
      <c r="KQS1351" s="2"/>
      <c r="KQT1351" s="2"/>
      <c r="KQU1351" s="2"/>
      <c r="KQV1351" s="2"/>
      <c r="KQW1351" s="2"/>
      <c r="KQX1351" s="2"/>
      <c r="KQY1351" s="2"/>
      <c r="KQZ1351" s="2"/>
      <c r="KRA1351" s="2"/>
      <c r="KRB1351" s="2"/>
      <c r="KRC1351" s="2"/>
      <c r="KRD1351" s="2"/>
      <c r="KRE1351" s="2"/>
      <c r="KRF1351" s="2"/>
      <c r="KRG1351" s="2"/>
      <c r="KRH1351" s="2"/>
      <c r="KRI1351" s="2"/>
      <c r="KRJ1351" s="2"/>
      <c r="KRK1351" s="2"/>
      <c r="KRL1351" s="2"/>
      <c r="KRM1351" s="2"/>
      <c r="KRN1351" s="2"/>
      <c r="KRO1351" s="2"/>
      <c r="KRP1351" s="2"/>
      <c r="KRQ1351" s="2"/>
      <c r="KRR1351" s="2"/>
      <c r="KRS1351" s="2"/>
      <c r="KRT1351" s="2"/>
      <c r="KRU1351" s="2"/>
      <c r="KRV1351" s="2"/>
      <c r="KRW1351" s="2"/>
      <c r="KRX1351" s="2"/>
      <c r="KRY1351" s="2"/>
      <c r="KRZ1351" s="2"/>
      <c r="KSA1351" s="2"/>
      <c r="KSB1351" s="2"/>
      <c r="KSC1351" s="2"/>
      <c r="KSD1351" s="2"/>
      <c r="KSE1351" s="2"/>
      <c r="KSF1351" s="2"/>
      <c r="KSG1351" s="2"/>
      <c r="KSH1351" s="2"/>
      <c r="KSI1351" s="2"/>
      <c r="KSJ1351" s="2"/>
      <c r="KSK1351" s="2"/>
      <c r="KSL1351" s="2"/>
      <c r="KSM1351" s="2"/>
      <c r="KSN1351" s="2"/>
      <c r="KSO1351" s="2"/>
      <c r="KSP1351" s="2"/>
      <c r="KSQ1351" s="2"/>
      <c r="KSR1351" s="2"/>
      <c r="KSS1351" s="2"/>
      <c r="KST1351" s="2"/>
      <c r="KSU1351" s="2"/>
      <c r="KSV1351" s="2"/>
      <c r="KSW1351" s="2"/>
      <c r="KSX1351" s="2"/>
      <c r="KSY1351" s="2"/>
      <c r="KSZ1351" s="2"/>
      <c r="KTA1351" s="2"/>
      <c r="KTB1351" s="2"/>
      <c r="KTC1351" s="2"/>
      <c r="KTD1351" s="2"/>
      <c r="KTE1351" s="2"/>
      <c r="KTF1351" s="2"/>
      <c r="KTG1351" s="2"/>
      <c r="KTH1351" s="2"/>
      <c r="KTI1351" s="2"/>
      <c r="KTJ1351" s="2"/>
      <c r="KTK1351" s="2"/>
      <c r="KTL1351" s="2"/>
      <c r="KTM1351" s="2"/>
      <c r="KTN1351" s="2"/>
      <c r="KTO1351" s="2"/>
      <c r="KTP1351" s="2"/>
      <c r="KTQ1351" s="2"/>
      <c r="KTR1351" s="2"/>
      <c r="KTS1351" s="2"/>
      <c r="KTT1351" s="2"/>
      <c r="KTU1351" s="2"/>
      <c r="KTV1351" s="2"/>
      <c r="KTW1351" s="2"/>
      <c r="KTX1351" s="2"/>
      <c r="KTY1351" s="2"/>
      <c r="KTZ1351" s="2"/>
      <c r="KUA1351" s="2"/>
      <c r="KUB1351" s="2"/>
      <c r="KUC1351" s="2"/>
      <c r="KUD1351" s="2"/>
      <c r="KUE1351" s="2"/>
      <c r="KUF1351" s="2"/>
      <c r="KUG1351" s="2"/>
      <c r="KUH1351" s="2"/>
      <c r="KUI1351" s="2"/>
      <c r="KUJ1351" s="2"/>
      <c r="KUK1351" s="2"/>
      <c r="KUL1351" s="2"/>
      <c r="KUM1351" s="2"/>
      <c r="KUN1351" s="2"/>
      <c r="KUO1351" s="2"/>
      <c r="KUP1351" s="2"/>
      <c r="KUQ1351" s="2"/>
      <c r="KUR1351" s="2"/>
      <c r="KUS1351" s="2"/>
      <c r="KUT1351" s="2"/>
      <c r="KUU1351" s="2"/>
      <c r="KUV1351" s="2"/>
      <c r="KUW1351" s="2"/>
      <c r="KUX1351" s="2"/>
      <c r="KUY1351" s="2"/>
      <c r="KUZ1351" s="2"/>
      <c r="KVA1351" s="2"/>
      <c r="KVB1351" s="2"/>
      <c r="KVC1351" s="2"/>
      <c r="KVD1351" s="2"/>
      <c r="KVE1351" s="2"/>
      <c r="KVF1351" s="2"/>
      <c r="KVG1351" s="2"/>
      <c r="KVH1351" s="2"/>
      <c r="KVI1351" s="2"/>
      <c r="KVJ1351" s="2"/>
      <c r="KVK1351" s="2"/>
      <c r="KVL1351" s="2"/>
      <c r="KVM1351" s="2"/>
      <c r="KVN1351" s="2"/>
      <c r="KVO1351" s="2"/>
      <c r="KVP1351" s="2"/>
      <c r="KVQ1351" s="2"/>
      <c r="KVR1351" s="2"/>
      <c r="KVS1351" s="2"/>
      <c r="KVT1351" s="2"/>
      <c r="KVU1351" s="2"/>
      <c r="KVV1351" s="2"/>
      <c r="KVW1351" s="2"/>
      <c r="KVX1351" s="2"/>
      <c r="KVY1351" s="2"/>
      <c r="KVZ1351" s="2"/>
      <c r="KWA1351" s="2"/>
      <c r="KWB1351" s="2"/>
      <c r="KWC1351" s="2"/>
      <c r="KWD1351" s="2"/>
      <c r="KWE1351" s="2"/>
      <c r="KWF1351" s="2"/>
      <c r="KWG1351" s="2"/>
      <c r="KWH1351" s="2"/>
      <c r="KWI1351" s="2"/>
      <c r="KWJ1351" s="2"/>
      <c r="KWK1351" s="2"/>
      <c r="KWL1351" s="2"/>
      <c r="KWM1351" s="2"/>
      <c r="KWN1351" s="2"/>
      <c r="KWO1351" s="2"/>
      <c r="KWP1351" s="2"/>
      <c r="KWQ1351" s="2"/>
      <c r="KWR1351" s="2"/>
      <c r="KWS1351" s="2"/>
      <c r="KWT1351" s="2"/>
      <c r="KWU1351" s="2"/>
      <c r="KWV1351" s="2"/>
      <c r="KWW1351" s="2"/>
      <c r="KWX1351" s="2"/>
      <c r="KWY1351" s="2"/>
      <c r="KWZ1351" s="2"/>
      <c r="KXA1351" s="2"/>
      <c r="KXB1351" s="2"/>
      <c r="KXC1351" s="2"/>
      <c r="KXD1351" s="2"/>
      <c r="KXE1351" s="2"/>
      <c r="KXF1351" s="2"/>
      <c r="KXG1351" s="2"/>
      <c r="KXH1351" s="2"/>
      <c r="KXI1351" s="2"/>
      <c r="KXJ1351" s="2"/>
      <c r="KXK1351" s="2"/>
      <c r="KXL1351" s="2"/>
      <c r="KXM1351" s="2"/>
      <c r="KXN1351" s="2"/>
      <c r="KXO1351" s="2"/>
      <c r="KXP1351" s="2"/>
      <c r="KXQ1351" s="2"/>
      <c r="KXR1351" s="2"/>
      <c r="KXS1351" s="2"/>
      <c r="KXT1351" s="2"/>
      <c r="KXU1351" s="2"/>
      <c r="KXV1351" s="2"/>
      <c r="KXW1351" s="2"/>
      <c r="KXX1351" s="2"/>
      <c r="KXY1351" s="2"/>
      <c r="KXZ1351" s="2"/>
      <c r="KYA1351" s="2"/>
      <c r="KYB1351" s="2"/>
      <c r="KYC1351" s="2"/>
      <c r="KYD1351" s="2"/>
      <c r="KYE1351" s="2"/>
      <c r="KYF1351" s="2"/>
      <c r="KYG1351" s="2"/>
      <c r="KYH1351" s="2"/>
      <c r="KYI1351" s="2"/>
      <c r="KYJ1351" s="2"/>
      <c r="KYK1351" s="2"/>
      <c r="KYL1351" s="2"/>
      <c r="KYM1351" s="2"/>
      <c r="KYN1351" s="2"/>
      <c r="KYO1351" s="2"/>
      <c r="KYP1351" s="2"/>
      <c r="KYQ1351" s="2"/>
      <c r="KYR1351" s="2"/>
      <c r="KYS1351" s="2"/>
      <c r="KYT1351" s="2"/>
      <c r="KYU1351" s="2"/>
      <c r="KYV1351" s="2"/>
      <c r="KYW1351" s="2"/>
      <c r="KYX1351" s="2"/>
      <c r="KYY1351" s="2"/>
      <c r="KYZ1351" s="2"/>
      <c r="KZA1351" s="2"/>
      <c r="KZB1351" s="2"/>
      <c r="KZC1351" s="2"/>
      <c r="KZD1351" s="2"/>
      <c r="KZE1351" s="2"/>
      <c r="KZF1351" s="2"/>
      <c r="KZG1351" s="2"/>
      <c r="KZH1351" s="2"/>
      <c r="KZI1351" s="2"/>
      <c r="KZJ1351" s="2"/>
      <c r="KZK1351" s="2"/>
      <c r="KZL1351" s="2"/>
      <c r="KZM1351" s="2"/>
      <c r="KZN1351" s="2"/>
      <c r="KZO1351" s="2"/>
      <c r="KZP1351" s="2"/>
      <c r="KZQ1351" s="2"/>
      <c r="KZR1351" s="2"/>
      <c r="KZS1351" s="2"/>
      <c r="KZT1351" s="2"/>
      <c r="KZU1351" s="2"/>
      <c r="KZV1351" s="2"/>
      <c r="KZW1351" s="2"/>
      <c r="KZX1351" s="2"/>
      <c r="KZY1351" s="2"/>
      <c r="KZZ1351" s="2"/>
      <c r="LAA1351" s="2"/>
      <c r="LAB1351" s="2"/>
      <c r="LAC1351" s="2"/>
      <c r="LAD1351" s="2"/>
      <c r="LAE1351" s="2"/>
      <c r="LAF1351" s="2"/>
      <c r="LAG1351" s="2"/>
      <c r="LAH1351" s="2"/>
      <c r="LAI1351" s="2"/>
      <c r="LAJ1351" s="2"/>
      <c r="LAK1351" s="2"/>
      <c r="LAL1351" s="2"/>
      <c r="LAM1351" s="2"/>
      <c r="LAN1351" s="2"/>
      <c r="LAO1351" s="2"/>
      <c r="LAP1351" s="2"/>
      <c r="LAQ1351" s="2"/>
      <c r="LAR1351" s="2"/>
      <c r="LAS1351" s="2"/>
      <c r="LAT1351" s="2"/>
      <c r="LAU1351" s="2"/>
      <c r="LAV1351" s="2"/>
      <c r="LAW1351" s="2"/>
      <c r="LAX1351" s="2"/>
      <c r="LAY1351" s="2"/>
      <c r="LAZ1351" s="2"/>
      <c r="LBA1351" s="2"/>
      <c r="LBB1351" s="2"/>
      <c r="LBC1351" s="2"/>
      <c r="LBD1351" s="2"/>
      <c r="LBE1351" s="2"/>
      <c r="LBF1351" s="2"/>
      <c r="LBG1351" s="2"/>
      <c r="LBH1351" s="2"/>
      <c r="LBI1351" s="2"/>
      <c r="LBJ1351" s="2"/>
      <c r="LBK1351" s="2"/>
      <c r="LBL1351" s="2"/>
      <c r="LBM1351" s="2"/>
      <c r="LBN1351" s="2"/>
      <c r="LBO1351" s="2"/>
      <c r="LBP1351" s="2"/>
      <c r="LBQ1351" s="2"/>
      <c r="LBR1351" s="2"/>
      <c r="LBS1351" s="2"/>
      <c r="LBT1351" s="2"/>
      <c r="LBU1351" s="2"/>
      <c r="LBV1351" s="2"/>
      <c r="LBW1351" s="2"/>
      <c r="LBX1351" s="2"/>
      <c r="LBY1351" s="2"/>
      <c r="LBZ1351" s="2"/>
      <c r="LCA1351" s="2"/>
      <c r="LCB1351" s="2"/>
      <c r="LCC1351" s="2"/>
      <c r="LCD1351" s="2"/>
      <c r="LCE1351" s="2"/>
      <c r="LCF1351" s="2"/>
      <c r="LCG1351" s="2"/>
      <c r="LCH1351" s="2"/>
      <c r="LCI1351" s="2"/>
      <c r="LCJ1351" s="2"/>
      <c r="LCK1351" s="2"/>
      <c r="LCL1351" s="2"/>
      <c r="LCM1351" s="2"/>
      <c r="LCN1351" s="2"/>
      <c r="LCO1351" s="2"/>
      <c r="LCP1351" s="2"/>
      <c r="LCQ1351" s="2"/>
      <c r="LCR1351" s="2"/>
      <c r="LCS1351" s="2"/>
      <c r="LCT1351" s="2"/>
      <c r="LCU1351" s="2"/>
      <c r="LCV1351" s="2"/>
      <c r="LCW1351" s="2"/>
      <c r="LCX1351" s="2"/>
      <c r="LCY1351" s="2"/>
      <c r="LCZ1351" s="2"/>
      <c r="LDA1351" s="2"/>
      <c r="LDB1351" s="2"/>
      <c r="LDC1351" s="2"/>
      <c r="LDD1351" s="2"/>
      <c r="LDE1351" s="2"/>
      <c r="LDF1351" s="2"/>
      <c r="LDG1351" s="2"/>
      <c r="LDH1351" s="2"/>
      <c r="LDI1351" s="2"/>
      <c r="LDJ1351" s="2"/>
      <c r="LDK1351" s="2"/>
      <c r="LDL1351" s="2"/>
      <c r="LDM1351" s="2"/>
      <c r="LDN1351" s="2"/>
      <c r="LDO1351" s="2"/>
      <c r="LDP1351" s="2"/>
      <c r="LDQ1351" s="2"/>
      <c r="LDR1351" s="2"/>
      <c r="LDS1351" s="2"/>
      <c r="LDT1351" s="2"/>
      <c r="LDU1351" s="2"/>
      <c r="LDV1351" s="2"/>
      <c r="LDW1351" s="2"/>
      <c r="LDX1351" s="2"/>
      <c r="LDY1351" s="2"/>
      <c r="LDZ1351" s="2"/>
      <c r="LEA1351" s="2"/>
      <c r="LEB1351" s="2"/>
      <c r="LEC1351" s="2"/>
      <c r="LED1351" s="2"/>
      <c r="LEE1351" s="2"/>
      <c r="LEF1351" s="2"/>
      <c r="LEG1351" s="2"/>
      <c r="LEH1351" s="2"/>
      <c r="LEI1351" s="2"/>
      <c r="LEJ1351" s="2"/>
      <c r="LEK1351" s="2"/>
      <c r="LEL1351" s="2"/>
      <c r="LEM1351" s="2"/>
      <c r="LEN1351" s="2"/>
      <c r="LEO1351" s="2"/>
      <c r="LEP1351" s="2"/>
      <c r="LEQ1351" s="2"/>
      <c r="LER1351" s="2"/>
      <c r="LES1351" s="2"/>
      <c r="LET1351" s="2"/>
      <c r="LEU1351" s="2"/>
      <c r="LEV1351" s="2"/>
      <c r="LEW1351" s="2"/>
      <c r="LEX1351" s="2"/>
      <c r="LEY1351" s="2"/>
      <c r="LEZ1351" s="2"/>
      <c r="LFA1351" s="2"/>
      <c r="LFB1351" s="2"/>
      <c r="LFC1351" s="2"/>
      <c r="LFD1351" s="2"/>
      <c r="LFE1351" s="2"/>
      <c r="LFF1351" s="2"/>
      <c r="LFG1351" s="2"/>
      <c r="LFH1351" s="2"/>
      <c r="LFI1351" s="2"/>
      <c r="LFJ1351" s="2"/>
      <c r="LFK1351" s="2"/>
      <c r="LFL1351" s="2"/>
      <c r="LFM1351" s="2"/>
      <c r="LFN1351" s="2"/>
      <c r="LFO1351" s="2"/>
      <c r="LFP1351" s="2"/>
      <c r="LFQ1351" s="2"/>
      <c r="LFR1351" s="2"/>
      <c r="LFS1351" s="2"/>
      <c r="LFT1351" s="2"/>
      <c r="LFU1351" s="2"/>
      <c r="LFV1351" s="2"/>
      <c r="LFW1351" s="2"/>
      <c r="LFX1351" s="2"/>
      <c r="LFY1351" s="2"/>
      <c r="LFZ1351" s="2"/>
      <c r="LGA1351" s="2"/>
      <c r="LGB1351" s="2"/>
      <c r="LGC1351" s="2"/>
      <c r="LGD1351" s="2"/>
      <c r="LGE1351" s="2"/>
      <c r="LGF1351" s="2"/>
      <c r="LGG1351" s="2"/>
      <c r="LGH1351" s="2"/>
      <c r="LGI1351" s="2"/>
      <c r="LGJ1351" s="2"/>
      <c r="LGK1351" s="2"/>
      <c r="LGL1351" s="2"/>
      <c r="LGM1351" s="2"/>
      <c r="LGN1351" s="2"/>
      <c r="LGO1351" s="2"/>
      <c r="LGP1351" s="2"/>
      <c r="LGQ1351" s="2"/>
      <c r="LGR1351" s="2"/>
      <c r="LGS1351" s="2"/>
      <c r="LGT1351" s="2"/>
      <c r="LGU1351" s="2"/>
      <c r="LGV1351" s="2"/>
      <c r="LGW1351" s="2"/>
      <c r="LGX1351" s="2"/>
      <c r="LGY1351" s="2"/>
      <c r="LGZ1351" s="2"/>
      <c r="LHA1351" s="2"/>
      <c r="LHB1351" s="2"/>
      <c r="LHC1351" s="2"/>
      <c r="LHD1351" s="2"/>
      <c r="LHE1351" s="2"/>
      <c r="LHF1351" s="2"/>
      <c r="LHG1351" s="2"/>
      <c r="LHH1351" s="2"/>
      <c r="LHI1351" s="2"/>
      <c r="LHJ1351" s="2"/>
      <c r="LHK1351" s="2"/>
      <c r="LHL1351" s="2"/>
      <c r="LHM1351" s="2"/>
      <c r="LHN1351" s="2"/>
      <c r="LHO1351" s="2"/>
      <c r="LHP1351" s="2"/>
      <c r="LHQ1351" s="2"/>
      <c r="LHR1351" s="2"/>
      <c r="LHS1351" s="2"/>
      <c r="LHT1351" s="2"/>
      <c r="LHU1351" s="2"/>
      <c r="LHV1351" s="2"/>
      <c r="LHW1351" s="2"/>
      <c r="LHX1351" s="2"/>
      <c r="LHY1351" s="2"/>
      <c r="LHZ1351" s="2"/>
      <c r="LIA1351" s="2"/>
      <c r="LIB1351" s="2"/>
      <c r="LIC1351" s="2"/>
      <c r="LID1351" s="2"/>
      <c r="LIE1351" s="2"/>
      <c r="LIF1351" s="2"/>
      <c r="LIG1351" s="2"/>
      <c r="LIH1351" s="2"/>
      <c r="LII1351" s="2"/>
      <c r="LIJ1351" s="2"/>
      <c r="LIK1351" s="2"/>
      <c r="LIL1351" s="2"/>
      <c r="LIM1351" s="2"/>
      <c r="LIN1351" s="2"/>
      <c r="LIO1351" s="2"/>
      <c r="LIP1351" s="2"/>
      <c r="LIQ1351" s="2"/>
      <c r="LIR1351" s="2"/>
      <c r="LIS1351" s="2"/>
      <c r="LIT1351" s="2"/>
      <c r="LIU1351" s="2"/>
      <c r="LIV1351" s="2"/>
      <c r="LIW1351" s="2"/>
      <c r="LIX1351" s="2"/>
      <c r="LIY1351" s="2"/>
      <c r="LIZ1351" s="2"/>
      <c r="LJA1351" s="2"/>
      <c r="LJB1351" s="2"/>
      <c r="LJC1351" s="2"/>
      <c r="LJD1351" s="2"/>
      <c r="LJE1351" s="2"/>
      <c r="LJF1351" s="2"/>
      <c r="LJG1351" s="2"/>
      <c r="LJH1351" s="2"/>
      <c r="LJI1351" s="2"/>
      <c r="LJJ1351" s="2"/>
      <c r="LJK1351" s="2"/>
      <c r="LJL1351" s="2"/>
      <c r="LJM1351" s="2"/>
      <c r="LJN1351" s="2"/>
      <c r="LJO1351" s="2"/>
      <c r="LJP1351" s="2"/>
      <c r="LJQ1351" s="2"/>
      <c r="LJR1351" s="2"/>
      <c r="LJS1351" s="2"/>
      <c r="LJT1351" s="2"/>
      <c r="LJU1351" s="2"/>
      <c r="LJV1351" s="2"/>
      <c r="LJW1351" s="2"/>
      <c r="LJX1351" s="2"/>
      <c r="LJY1351" s="2"/>
      <c r="LJZ1351" s="2"/>
      <c r="LKA1351" s="2"/>
      <c r="LKB1351" s="2"/>
      <c r="LKC1351" s="2"/>
      <c r="LKD1351" s="2"/>
      <c r="LKE1351" s="2"/>
      <c r="LKF1351" s="2"/>
      <c r="LKG1351" s="2"/>
      <c r="LKH1351" s="2"/>
      <c r="LKI1351" s="2"/>
      <c r="LKJ1351" s="2"/>
      <c r="LKK1351" s="2"/>
      <c r="LKL1351" s="2"/>
      <c r="LKM1351" s="2"/>
      <c r="LKN1351" s="2"/>
      <c r="LKO1351" s="2"/>
      <c r="LKP1351" s="2"/>
      <c r="LKQ1351" s="2"/>
      <c r="LKR1351" s="2"/>
      <c r="LKS1351" s="2"/>
      <c r="LKT1351" s="2"/>
      <c r="LKU1351" s="2"/>
      <c r="LKV1351" s="2"/>
      <c r="LKW1351" s="2"/>
      <c r="LKX1351" s="2"/>
      <c r="LKY1351" s="2"/>
      <c r="LKZ1351" s="2"/>
      <c r="LLA1351" s="2"/>
      <c r="LLB1351" s="2"/>
      <c r="LLC1351" s="2"/>
      <c r="LLD1351" s="2"/>
      <c r="LLE1351" s="2"/>
      <c r="LLF1351" s="2"/>
      <c r="LLG1351" s="2"/>
      <c r="LLH1351" s="2"/>
      <c r="LLI1351" s="2"/>
      <c r="LLJ1351" s="2"/>
      <c r="LLK1351" s="2"/>
      <c r="LLL1351" s="2"/>
      <c r="LLM1351" s="2"/>
      <c r="LLN1351" s="2"/>
      <c r="LLO1351" s="2"/>
      <c r="LLP1351" s="2"/>
      <c r="LLQ1351" s="2"/>
      <c r="LLR1351" s="2"/>
      <c r="LLS1351" s="2"/>
      <c r="LLT1351" s="2"/>
      <c r="LLU1351" s="2"/>
      <c r="LLV1351" s="2"/>
      <c r="LLW1351" s="2"/>
      <c r="LLX1351" s="2"/>
      <c r="LLY1351" s="2"/>
      <c r="LLZ1351" s="2"/>
      <c r="LMA1351" s="2"/>
      <c r="LMB1351" s="2"/>
      <c r="LMC1351" s="2"/>
      <c r="LMD1351" s="2"/>
      <c r="LME1351" s="2"/>
      <c r="LMF1351" s="2"/>
      <c r="LMG1351" s="2"/>
      <c r="LMH1351" s="2"/>
      <c r="LMI1351" s="2"/>
      <c r="LMJ1351" s="2"/>
      <c r="LMK1351" s="2"/>
      <c r="LML1351" s="2"/>
      <c r="LMM1351" s="2"/>
      <c r="LMN1351" s="2"/>
      <c r="LMO1351" s="2"/>
      <c r="LMP1351" s="2"/>
      <c r="LMQ1351" s="2"/>
      <c r="LMR1351" s="2"/>
      <c r="LMS1351" s="2"/>
      <c r="LMT1351" s="2"/>
      <c r="LMU1351" s="2"/>
      <c r="LMV1351" s="2"/>
      <c r="LMW1351" s="2"/>
      <c r="LMX1351" s="2"/>
      <c r="LMY1351" s="2"/>
      <c r="LMZ1351" s="2"/>
      <c r="LNA1351" s="2"/>
      <c r="LNB1351" s="2"/>
      <c r="LNC1351" s="2"/>
      <c r="LND1351" s="2"/>
      <c r="LNE1351" s="2"/>
      <c r="LNF1351" s="2"/>
      <c r="LNG1351" s="2"/>
      <c r="LNH1351" s="2"/>
      <c r="LNI1351" s="2"/>
      <c r="LNJ1351" s="2"/>
      <c r="LNK1351" s="2"/>
      <c r="LNL1351" s="2"/>
      <c r="LNM1351" s="2"/>
      <c r="LNN1351" s="2"/>
      <c r="LNO1351" s="2"/>
      <c r="LNP1351" s="2"/>
      <c r="LNQ1351" s="2"/>
      <c r="LNR1351" s="2"/>
      <c r="LNS1351" s="2"/>
      <c r="LNT1351" s="2"/>
      <c r="LNU1351" s="2"/>
      <c r="LNV1351" s="2"/>
      <c r="LNW1351" s="2"/>
      <c r="LNX1351" s="2"/>
      <c r="LNY1351" s="2"/>
      <c r="LNZ1351" s="2"/>
      <c r="LOA1351" s="2"/>
      <c r="LOB1351" s="2"/>
      <c r="LOC1351" s="2"/>
      <c r="LOD1351" s="2"/>
      <c r="LOE1351" s="2"/>
      <c r="LOF1351" s="2"/>
      <c r="LOG1351" s="2"/>
      <c r="LOH1351" s="2"/>
      <c r="LOI1351" s="2"/>
      <c r="LOJ1351" s="2"/>
      <c r="LOK1351" s="2"/>
      <c r="LOL1351" s="2"/>
      <c r="LOM1351" s="2"/>
      <c r="LON1351" s="2"/>
      <c r="LOO1351" s="2"/>
      <c r="LOP1351" s="2"/>
      <c r="LOQ1351" s="2"/>
      <c r="LOR1351" s="2"/>
      <c r="LOS1351" s="2"/>
      <c r="LOT1351" s="2"/>
      <c r="LOU1351" s="2"/>
      <c r="LOV1351" s="2"/>
      <c r="LOW1351" s="2"/>
      <c r="LOX1351" s="2"/>
      <c r="LOY1351" s="2"/>
      <c r="LOZ1351" s="2"/>
      <c r="LPA1351" s="2"/>
      <c r="LPB1351" s="2"/>
      <c r="LPC1351" s="2"/>
      <c r="LPD1351" s="2"/>
      <c r="LPE1351" s="2"/>
      <c r="LPF1351" s="2"/>
      <c r="LPG1351" s="2"/>
      <c r="LPH1351" s="2"/>
      <c r="LPI1351" s="2"/>
      <c r="LPJ1351" s="2"/>
      <c r="LPK1351" s="2"/>
      <c r="LPL1351" s="2"/>
      <c r="LPM1351" s="2"/>
      <c r="LPN1351" s="2"/>
      <c r="LPO1351" s="2"/>
      <c r="LPP1351" s="2"/>
      <c r="LPQ1351" s="2"/>
      <c r="LPR1351" s="2"/>
      <c r="LPS1351" s="2"/>
      <c r="LPT1351" s="2"/>
      <c r="LPU1351" s="2"/>
      <c r="LPV1351" s="2"/>
      <c r="LPW1351" s="2"/>
      <c r="LPX1351" s="2"/>
      <c r="LPY1351" s="2"/>
      <c r="LPZ1351" s="2"/>
      <c r="LQA1351" s="2"/>
      <c r="LQB1351" s="2"/>
      <c r="LQC1351" s="2"/>
      <c r="LQD1351" s="2"/>
      <c r="LQE1351" s="2"/>
      <c r="LQF1351" s="2"/>
      <c r="LQG1351" s="2"/>
      <c r="LQH1351" s="2"/>
      <c r="LQI1351" s="2"/>
      <c r="LQJ1351" s="2"/>
      <c r="LQK1351" s="2"/>
      <c r="LQL1351" s="2"/>
      <c r="LQM1351" s="2"/>
      <c r="LQN1351" s="2"/>
      <c r="LQO1351" s="2"/>
      <c r="LQP1351" s="2"/>
      <c r="LQQ1351" s="2"/>
      <c r="LQR1351" s="2"/>
      <c r="LQS1351" s="2"/>
      <c r="LQT1351" s="2"/>
      <c r="LQU1351" s="2"/>
      <c r="LQV1351" s="2"/>
      <c r="LQW1351" s="2"/>
      <c r="LQX1351" s="2"/>
      <c r="LQY1351" s="2"/>
      <c r="LQZ1351" s="2"/>
      <c r="LRA1351" s="2"/>
      <c r="LRB1351" s="2"/>
      <c r="LRC1351" s="2"/>
      <c r="LRD1351" s="2"/>
      <c r="LRE1351" s="2"/>
      <c r="LRF1351" s="2"/>
      <c r="LRG1351" s="2"/>
      <c r="LRH1351" s="2"/>
      <c r="LRI1351" s="2"/>
      <c r="LRJ1351" s="2"/>
      <c r="LRK1351" s="2"/>
      <c r="LRL1351" s="2"/>
      <c r="LRM1351" s="2"/>
      <c r="LRN1351" s="2"/>
      <c r="LRO1351" s="2"/>
      <c r="LRP1351" s="2"/>
      <c r="LRQ1351" s="2"/>
      <c r="LRR1351" s="2"/>
      <c r="LRS1351" s="2"/>
      <c r="LRT1351" s="2"/>
      <c r="LRU1351" s="2"/>
      <c r="LRV1351" s="2"/>
      <c r="LRW1351" s="2"/>
      <c r="LRX1351" s="2"/>
      <c r="LRY1351" s="2"/>
      <c r="LRZ1351" s="2"/>
      <c r="LSA1351" s="2"/>
      <c r="LSB1351" s="2"/>
      <c r="LSC1351" s="2"/>
      <c r="LSD1351" s="2"/>
      <c r="LSE1351" s="2"/>
      <c r="LSF1351" s="2"/>
      <c r="LSG1351" s="2"/>
      <c r="LSH1351" s="2"/>
      <c r="LSI1351" s="2"/>
      <c r="LSJ1351" s="2"/>
      <c r="LSK1351" s="2"/>
      <c r="LSL1351" s="2"/>
      <c r="LSM1351" s="2"/>
      <c r="LSN1351" s="2"/>
      <c r="LSO1351" s="2"/>
      <c r="LSP1351" s="2"/>
      <c r="LSQ1351" s="2"/>
      <c r="LSR1351" s="2"/>
      <c r="LSS1351" s="2"/>
      <c r="LST1351" s="2"/>
      <c r="LSU1351" s="2"/>
      <c r="LSV1351" s="2"/>
      <c r="LSW1351" s="2"/>
      <c r="LSX1351" s="2"/>
      <c r="LSY1351" s="2"/>
      <c r="LSZ1351" s="2"/>
      <c r="LTA1351" s="2"/>
      <c r="LTB1351" s="2"/>
      <c r="LTC1351" s="2"/>
      <c r="LTD1351" s="2"/>
      <c r="LTE1351" s="2"/>
      <c r="LTF1351" s="2"/>
      <c r="LTG1351" s="2"/>
      <c r="LTH1351" s="2"/>
      <c r="LTI1351" s="2"/>
      <c r="LTJ1351" s="2"/>
      <c r="LTK1351" s="2"/>
      <c r="LTL1351" s="2"/>
      <c r="LTM1351" s="2"/>
      <c r="LTN1351" s="2"/>
      <c r="LTO1351" s="2"/>
      <c r="LTP1351" s="2"/>
      <c r="LTQ1351" s="2"/>
      <c r="LTR1351" s="2"/>
      <c r="LTS1351" s="2"/>
      <c r="LTT1351" s="2"/>
      <c r="LTU1351" s="2"/>
      <c r="LTV1351" s="2"/>
      <c r="LTW1351" s="2"/>
      <c r="LTX1351" s="2"/>
      <c r="LTY1351" s="2"/>
      <c r="LTZ1351" s="2"/>
      <c r="LUA1351" s="2"/>
      <c r="LUB1351" s="2"/>
      <c r="LUC1351" s="2"/>
      <c r="LUD1351" s="2"/>
      <c r="LUE1351" s="2"/>
      <c r="LUF1351" s="2"/>
      <c r="LUG1351" s="2"/>
      <c r="LUH1351" s="2"/>
      <c r="LUI1351" s="2"/>
      <c r="LUJ1351" s="2"/>
      <c r="LUK1351" s="2"/>
      <c r="LUL1351" s="2"/>
      <c r="LUM1351" s="2"/>
      <c r="LUN1351" s="2"/>
      <c r="LUO1351" s="2"/>
      <c r="LUP1351" s="2"/>
      <c r="LUQ1351" s="2"/>
      <c r="LUR1351" s="2"/>
      <c r="LUS1351" s="2"/>
      <c r="LUT1351" s="2"/>
      <c r="LUU1351" s="2"/>
      <c r="LUV1351" s="2"/>
      <c r="LUW1351" s="2"/>
      <c r="LUX1351" s="2"/>
      <c r="LUY1351" s="2"/>
      <c r="LUZ1351" s="2"/>
      <c r="LVA1351" s="2"/>
      <c r="LVB1351" s="2"/>
      <c r="LVC1351" s="2"/>
      <c r="LVD1351" s="2"/>
      <c r="LVE1351" s="2"/>
      <c r="LVF1351" s="2"/>
      <c r="LVG1351" s="2"/>
      <c r="LVH1351" s="2"/>
      <c r="LVI1351" s="2"/>
      <c r="LVJ1351" s="2"/>
      <c r="LVK1351" s="2"/>
      <c r="LVL1351" s="2"/>
      <c r="LVM1351" s="2"/>
      <c r="LVN1351" s="2"/>
      <c r="LVO1351" s="2"/>
      <c r="LVP1351" s="2"/>
      <c r="LVQ1351" s="2"/>
      <c r="LVR1351" s="2"/>
      <c r="LVS1351" s="2"/>
      <c r="LVT1351" s="2"/>
      <c r="LVU1351" s="2"/>
      <c r="LVV1351" s="2"/>
      <c r="LVW1351" s="2"/>
      <c r="LVX1351" s="2"/>
      <c r="LVY1351" s="2"/>
      <c r="LVZ1351" s="2"/>
      <c r="LWA1351" s="2"/>
      <c r="LWB1351" s="2"/>
      <c r="LWC1351" s="2"/>
      <c r="LWD1351" s="2"/>
      <c r="LWE1351" s="2"/>
      <c r="LWF1351" s="2"/>
      <c r="LWG1351" s="2"/>
      <c r="LWH1351" s="2"/>
      <c r="LWI1351" s="2"/>
      <c r="LWJ1351" s="2"/>
      <c r="LWK1351" s="2"/>
      <c r="LWL1351" s="2"/>
      <c r="LWM1351" s="2"/>
      <c r="LWN1351" s="2"/>
      <c r="LWO1351" s="2"/>
      <c r="LWP1351" s="2"/>
      <c r="LWQ1351" s="2"/>
      <c r="LWR1351" s="2"/>
      <c r="LWS1351" s="2"/>
      <c r="LWT1351" s="2"/>
      <c r="LWU1351" s="2"/>
      <c r="LWV1351" s="2"/>
      <c r="LWW1351" s="2"/>
      <c r="LWX1351" s="2"/>
      <c r="LWY1351" s="2"/>
      <c r="LWZ1351" s="2"/>
      <c r="LXA1351" s="2"/>
      <c r="LXB1351" s="2"/>
      <c r="LXC1351" s="2"/>
      <c r="LXD1351" s="2"/>
      <c r="LXE1351" s="2"/>
      <c r="LXF1351" s="2"/>
      <c r="LXG1351" s="2"/>
      <c r="LXH1351" s="2"/>
      <c r="LXI1351" s="2"/>
      <c r="LXJ1351" s="2"/>
      <c r="LXK1351" s="2"/>
      <c r="LXL1351" s="2"/>
      <c r="LXM1351" s="2"/>
      <c r="LXN1351" s="2"/>
      <c r="LXO1351" s="2"/>
      <c r="LXP1351" s="2"/>
      <c r="LXQ1351" s="2"/>
      <c r="LXR1351" s="2"/>
      <c r="LXS1351" s="2"/>
      <c r="LXT1351" s="2"/>
      <c r="LXU1351" s="2"/>
      <c r="LXV1351" s="2"/>
      <c r="LXW1351" s="2"/>
      <c r="LXX1351" s="2"/>
      <c r="LXY1351" s="2"/>
      <c r="LXZ1351" s="2"/>
      <c r="LYA1351" s="2"/>
      <c r="LYB1351" s="2"/>
      <c r="LYC1351" s="2"/>
      <c r="LYD1351" s="2"/>
      <c r="LYE1351" s="2"/>
      <c r="LYF1351" s="2"/>
      <c r="LYG1351" s="2"/>
      <c r="LYH1351" s="2"/>
      <c r="LYI1351" s="2"/>
      <c r="LYJ1351" s="2"/>
      <c r="LYK1351" s="2"/>
      <c r="LYL1351" s="2"/>
      <c r="LYM1351" s="2"/>
      <c r="LYN1351" s="2"/>
      <c r="LYO1351" s="2"/>
      <c r="LYP1351" s="2"/>
      <c r="LYQ1351" s="2"/>
      <c r="LYR1351" s="2"/>
      <c r="LYS1351" s="2"/>
      <c r="LYT1351" s="2"/>
      <c r="LYU1351" s="2"/>
      <c r="LYV1351" s="2"/>
      <c r="LYW1351" s="2"/>
      <c r="LYX1351" s="2"/>
      <c r="LYY1351" s="2"/>
      <c r="LYZ1351" s="2"/>
      <c r="LZA1351" s="2"/>
      <c r="LZB1351" s="2"/>
      <c r="LZC1351" s="2"/>
      <c r="LZD1351" s="2"/>
      <c r="LZE1351" s="2"/>
      <c r="LZF1351" s="2"/>
      <c r="LZG1351" s="2"/>
      <c r="LZH1351" s="2"/>
      <c r="LZI1351" s="2"/>
      <c r="LZJ1351" s="2"/>
      <c r="LZK1351" s="2"/>
      <c r="LZL1351" s="2"/>
      <c r="LZM1351" s="2"/>
      <c r="LZN1351" s="2"/>
      <c r="LZO1351" s="2"/>
      <c r="LZP1351" s="2"/>
      <c r="LZQ1351" s="2"/>
      <c r="LZR1351" s="2"/>
      <c r="LZS1351" s="2"/>
      <c r="LZT1351" s="2"/>
      <c r="LZU1351" s="2"/>
      <c r="LZV1351" s="2"/>
      <c r="LZW1351" s="2"/>
      <c r="LZX1351" s="2"/>
      <c r="LZY1351" s="2"/>
      <c r="LZZ1351" s="2"/>
      <c r="MAA1351" s="2"/>
      <c r="MAB1351" s="2"/>
      <c r="MAC1351" s="2"/>
      <c r="MAD1351" s="2"/>
      <c r="MAE1351" s="2"/>
      <c r="MAF1351" s="2"/>
      <c r="MAG1351" s="2"/>
      <c r="MAH1351" s="2"/>
      <c r="MAI1351" s="2"/>
      <c r="MAJ1351" s="2"/>
      <c r="MAK1351" s="2"/>
      <c r="MAL1351" s="2"/>
      <c r="MAM1351" s="2"/>
      <c r="MAN1351" s="2"/>
      <c r="MAO1351" s="2"/>
      <c r="MAP1351" s="2"/>
      <c r="MAQ1351" s="2"/>
      <c r="MAR1351" s="2"/>
      <c r="MAS1351" s="2"/>
      <c r="MAT1351" s="2"/>
      <c r="MAU1351" s="2"/>
      <c r="MAV1351" s="2"/>
      <c r="MAW1351" s="2"/>
      <c r="MAX1351" s="2"/>
      <c r="MAY1351" s="2"/>
      <c r="MAZ1351" s="2"/>
      <c r="MBA1351" s="2"/>
      <c r="MBB1351" s="2"/>
      <c r="MBC1351" s="2"/>
      <c r="MBD1351" s="2"/>
      <c r="MBE1351" s="2"/>
      <c r="MBF1351" s="2"/>
      <c r="MBG1351" s="2"/>
      <c r="MBH1351" s="2"/>
      <c r="MBI1351" s="2"/>
      <c r="MBJ1351" s="2"/>
      <c r="MBK1351" s="2"/>
      <c r="MBL1351" s="2"/>
      <c r="MBM1351" s="2"/>
      <c r="MBN1351" s="2"/>
      <c r="MBO1351" s="2"/>
      <c r="MBP1351" s="2"/>
      <c r="MBQ1351" s="2"/>
      <c r="MBR1351" s="2"/>
      <c r="MBS1351" s="2"/>
      <c r="MBT1351" s="2"/>
      <c r="MBU1351" s="2"/>
      <c r="MBV1351" s="2"/>
      <c r="MBW1351" s="2"/>
      <c r="MBX1351" s="2"/>
      <c r="MBY1351" s="2"/>
      <c r="MBZ1351" s="2"/>
      <c r="MCA1351" s="2"/>
      <c r="MCB1351" s="2"/>
      <c r="MCC1351" s="2"/>
      <c r="MCD1351" s="2"/>
      <c r="MCE1351" s="2"/>
      <c r="MCF1351" s="2"/>
      <c r="MCG1351" s="2"/>
      <c r="MCH1351" s="2"/>
      <c r="MCI1351" s="2"/>
      <c r="MCJ1351" s="2"/>
      <c r="MCK1351" s="2"/>
      <c r="MCL1351" s="2"/>
      <c r="MCM1351" s="2"/>
      <c r="MCN1351" s="2"/>
      <c r="MCO1351" s="2"/>
      <c r="MCP1351" s="2"/>
      <c r="MCQ1351" s="2"/>
      <c r="MCR1351" s="2"/>
      <c r="MCS1351" s="2"/>
      <c r="MCT1351" s="2"/>
      <c r="MCU1351" s="2"/>
      <c r="MCV1351" s="2"/>
      <c r="MCW1351" s="2"/>
      <c r="MCX1351" s="2"/>
      <c r="MCY1351" s="2"/>
      <c r="MCZ1351" s="2"/>
      <c r="MDA1351" s="2"/>
      <c r="MDB1351" s="2"/>
      <c r="MDC1351" s="2"/>
      <c r="MDD1351" s="2"/>
      <c r="MDE1351" s="2"/>
      <c r="MDF1351" s="2"/>
      <c r="MDG1351" s="2"/>
      <c r="MDH1351" s="2"/>
      <c r="MDI1351" s="2"/>
      <c r="MDJ1351" s="2"/>
      <c r="MDK1351" s="2"/>
      <c r="MDL1351" s="2"/>
      <c r="MDM1351" s="2"/>
      <c r="MDN1351" s="2"/>
      <c r="MDO1351" s="2"/>
      <c r="MDP1351" s="2"/>
      <c r="MDQ1351" s="2"/>
      <c r="MDR1351" s="2"/>
      <c r="MDS1351" s="2"/>
      <c r="MDT1351" s="2"/>
      <c r="MDU1351" s="2"/>
      <c r="MDV1351" s="2"/>
      <c r="MDW1351" s="2"/>
      <c r="MDX1351" s="2"/>
      <c r="MDY1351" s="2"/>
      <c r="MDZ1351" s="2"/>
      <c r="MEA1351" s="2"/>
      <c r="MEB1351" s="2"/>
      <c r="MEC1351" s="2"/>
      <c r="MED1351" s="2"/>
      <c r="MEE1351" s="2"/>
      <c r="MEF1351" s="2"/>
      <c r="MEG1351" s="2"/>
      <c r="MEH1351" s="2"/>
      <c r="MEI1351" s="2"/>
      <c r="MEJ1351" s="2"/>
      <c r="MEK1351" s="2"/>
      <c r="MEL1351" s="2"/>
      <c r="MEM1351" s="2"/>
      <c r="MEN1351" s="2"/>
      <c r="MEO1351" s="2"/>
      <c r="MEP1351" s="2"/>
      <c r="MEQ1351" s="2"/>
      <c r="MER1351" s="2"/>
      <c r="MES1351" s="2"/>
      <c r="MET1351" s="2"/>
      <c r="MEU1351" s="2"/>
      <c r="MEV1351" s="2"/>
      <c r="MEW1351" s="2"/>
      <c r="MEX1351" s="2"/>
      <c r="MEY1351" s="2"/>
      <c r="MEZ1351" s="2"/>
      <c r="MFA1351" s="2"/>
      <c r="MFB1351" s="2"/>
      <c r="MFC1351" s="2"/>
      <c r="MFD1351" s="2"/>
      <c r="MFE1351" s="2"/>
      <c r="MFF1351" s="2"/>
      <c r="MFG1351" s="2"/>
      <c r="MFH1351" s="2"/>
      <c r="MFI1351" s="2"/>
      <c r="MFJ1351" s="2"/>
      <c r="MFK1351" s="2"/>
      <c r="MFL1351" s="2"/>
      <c r="MFM1351" s="2"/>
      <c r="MFN1351" s="2"/>
      <c r="MFO1351" s="2"/>
      <c r="MFP1351" s="2"/>
      <c r="MFQ1351" s="2"/>
      <c r="MFR1351" s="2"/>
      <c r="MFS1351" s="2"/>
      <c r="MFT1351" s="2"/>
      <c r="MFU1351" s="2"/>
      <c r="MFV1351" s="2"/>
      <c r="MFW1351" s="2"/>
      <c r="MFX1351" s="2"/>
      <c r="MFY1351" s="2"/>
      <c r="MFZ1351" s="2"/>
      <c r="MGA1351" s="2"/>
      <c r="MGB1351" s="2"/>
      <c r="MGC1351" s="2"/>
      <c r="MGD1351" s="2"/>
      <c r="MGE1351" s="2"/>
      <c r="MGF1351" s="2"/>
      <c r="MGG1351" s="2"/>
      <c r="MGH1351" s="2"/>
      <c r="MGI1351" s="2"/>
      <c r="MGJ1351" s="2"/>
      <c r="MGK1351" s="2"/>
      <c r="MGL1351" s="2"/>
      <c r="MGM1351" s="2"/>
      <c r="MGN1351" s="2"/>
      <c r="MGO1351" s="2"/>
      <c r="MGP1351" s="2"/>
      <c r="MGQ1351" s="2"/>
      <c r="MGR1351" s="2"/>
      <c r="MGS1351" s="2"/>
      <c r="MGT1351" s="2"/>
      <c r="MGU1351" s="2"/>
      <c r="MGV1351" s="2"/>
      <c r="MGW1351" s="2"/>
      <c r="MGX1351" s="2"/>
      <c r="MGY1351" s="2"/>
      <c r="MGZ1351" s="2"/>
      <c r="MHA1351" s="2"/>
      <c r="MHB1351" s="2"/>
      <c r="MHC1351" s="2"/>
      <c r="MHD1351" s="2"/>
      <c r="MHE1351" s="2"/>
      <c r="MHF1351" s="2"/>
      <c r="MHG1351" s="2"/>
      <c r="MHH1351" s="2"/>
      <c r="MHI1351" s="2"/>
      <c r="MHJ1351" s="2"/>
      <c r="MHK1351" s="2"/>
      <c r="MHL1351" s="2"/>
      <c r="MHM1351" s="2"/>
      <c r="MHN1351" s="2"/>
      <c r="MHO1351" s="2"/>
      <c r="MHP1351" s="2"/>
      <c r="MHQ1351" s="2"/>
      <c r="MHR1351" s="2"/>
      <c r="MHS1351" s="2"/>
      <c r="MHT1351" s="2"/>
      <c r="MHU1351" s="2"/>
      <c r="MHV1351" s="2"/>
      <c r="MHW1351" s="2"/>
      <c r="MHX1351" s="2"/>
      <c r="MHY1351" s="2"/>
      <c r="MHZ1351" s="2"/>
      <c r="MIA1351" s="2"/>
      <c r="MIB1351" s="2"/>
      <c r="MIC1351" s="2"/>
      <c r="MID1351" s="2"/>
      <c r="MIE1351" s="2"/>
      <c r="MIF1351" s="2"/>
      <c r="MIG1351" s="2"/>
      <c r="MIH1351" s="2"/>
      <c r="MII1351" s="2"/>
      <c r="MIJ1351" s="2"/>
      <c r="MIK1351" s="2"/>
      <c r="MIL1351" s="2"/>
      <c r="MIM1351" s="2"/>
      <c r="MIN1351" s="2"/>
      <c r="MIO1351" s="2"/>
      <c r="MIP1351" s="2"/>
      <c r="MIQ1351" s="2"/>
      <c r="MIR1351" s="2"/>
      <c r="MIS1351" s="2"/>
      <c r="MIT1351" s="2"/>
      <c r="MIU1351" s="2"/>
      <c r="MIV1351" s="2"/>
      <c r="MIW1351" s="2"/>
      <c r="MIX1351" s="2"/>
      <c r="MIY1351" s="2"/>
      <c r="MIZ1351" s="2"/>
      <c r="MJA1351" s="2"/>
      <c r="MJB1351" s="2"/>
      <c r="MJC1351" s="2"/>
      <c r="MJD1351" s="2"/>
      <c r="MJE1351" s="2"/>
      <c r="MJF1351" s="2"/>
      <c r="MJG1351" s="2"/>
      <c r="MJH1351" s="2"/>
      <c r="MJI1351" s="2"/>
      <c r="MJJ1351" s="2"/>
      <c r="MJK1351" s="2"/>
      <c r="MJL1351" s="2"/>
      <c r="MJM1351" s="2"/>
      <c r="MJN1351" s="2"/>
      <c r="MJO1351" s="2"/>
      <c r="MJP1351" s="2"/>
      <c r="MJQ1351" s="2"/>
      <c r="MJR1351" s="2"/>
      <c r="MJS1351" s="2"/>
      <c r="MJT1351" s="2"/>
      <c r="MJU1351" s="2"/>
      <c r="MJV1351" s="2"/>
      <c r="MJW1351" s="2"/>
      <c r="MJX1351" s="2"/>
      <c r="MJY1351" s="2"/>
      <c r="MJZ1351" s="2"/>
      <c r="MKA1351" s="2"/>
      <c r="MKB1351" s="2"/>
      <c r="MKC1351" s="2"/>
      <c r="MKD1351" s="2"/>
      <c r="MKE1351" s="2"/>
      <c r="MKF1351" s="2"/>
      <c r="MKG1351" s="2"/>
      <c r="MKH1351" s="2"/>
      <c r="MKI1351" s="2"/>
      <c r="MKJ1351" s="2"/>
      <c r="MKK1351" s="2"/>
      <c r="MKL1351" s="2"/>
      <c r="MKM1351" s="2"/>
      <c r="MKN1351" s="2"/>
      <c r="MKO1351" s="2"/>
      <c r="MKP1351" s="2"/>
      <c r="MKQ1351" s="2"/>
      <c r="MKR1351" s="2"/>
      <c r="MKS1351" s="2"/>
      <c r="MKT1351" s="2"/>
      <c r="MKU1351" s="2"/>
      <c r="MKV1351" s="2"/>
      <c r="MKW1351" s="2"/>
      <c r="MKX1351" s="2"/>
      <c r="MKY1351" s="2"/>
      <c r="MKZ1351" s="2"/>
      <c r="MLA1351" s="2"/>
      <c r="MLB1351" s="2"/>
      <c r="MLC1351" s="2"/>
      <c r="MLD1351" s="2"/>
      <c r="MLE1351" s="2"/>
      <c r="MLF1351" s="2"/>
      <c r="MLG1351" s="2"/>
      <c r="MLH1351" s="2"/>
      <c r="MLI1351" s="2"/>
      <c r="MLJ1351" s="2"/>
      <c r="MLK1351" s="2"/>
      <c r="MLL1351" s="2"/>
      <c r="MLM1351" s="2"/>
      <c r="MLN1351" s="2"/>
      <c r="MLO1351" s="2"/>
      <c r="MLP1351" s="2"/>
      <c r="MLQ1351" s="2"/>
      <c r="MLR1351" s="2"/>
      <c r="MLS1351" s="2"/>
      <c r="MLT1351" s="2"/>
      <c r="MLU1351" s="2"/>
      <c r="MLV1351" s="2"/>
      <c r="MLW1351" s="2"/>
      <c r="MLX1351" s="2"/>
      <c r="MLY1351" s="2"/>
      <c r="MLZ1351" s="2"/>
      <c r="MMA1351" s="2"/>
      <c r="MMB1351" s="2"/>
      <c r="MMC1351" s="2"/>
      <c r="MMD1351" s="2"/>
      <c r="MME1351" s="2"/>
      <c r="MMF1351" s="2"/>
      <c r="MMG1351" s="2"/>
      <c r="MMH1351" s="2"/>
      <c r="MMI1351" s="2"/>
      <c r="MMJ1351" s="2"/>
      <c r="MMK1351" s="2"/>
      <c r="MML1351" s="2"/>
      <c r="MMM1351" s="2"/>
      <c r="MMN1351" s="2"/>
      <c r="MMO1351" s="2"/>
      <c r="MMP1351" s="2"/>
      <c r="MMQ1351" s="2"/>
      <c r="MMR1351" s="2"/>
      <c r="MMS1351" s="2"/>
      <c r="MMT1351" s="2"/>
      <c r="MMU1351" s="2"/>
      <c r="MMV1351" s="2"/>
      <c r="MMW1351" s="2"/>
      <c r="MMX1351" s="2"/>
      <c r="MMY1351" s="2"/>
      <c r="MMZ1351" s="2"/>
      <c r="MNA1351" s="2"/>
      <c r="MNB1351" s="2"/>
      <c r="MNC1351" s="2"/>
      <c r="MND1351" s="2"/>
      <c r="MNE1351" s="2"/>
      <c r="MNF1351" s="2"/>
      <c r="MNG1351" s="2"/>
      <c r="MNH1351" s="2"/>
      <c r="MNI1351" s="2"/>
      <c r="MNJ1351" s="2"/>
      <c r="MNK1351" s="2"/>
      <c r="MNL1351" s="2"/>
      <c r="MNM1351" s="2"/>
      <c r="MNN1351" s="2"/>
      <c r="MNO1351" s="2"/>
      <c r="MNP1351" s="2"/>
      <c r="MNQ1351" s="2"/>
      <c r="MNR1351" s="2"/>
      <c r="MNS1351" s="2"/>
      <c r="MNT1351" s="2"/>
      <c r="MNU1351" s="2"/>
      <c r="MNV1351" s="2"/>
      <c r="MNW1351" s="2"/>
      <c r="MNX1351" s="2"/>
      <c r="MNY1351" s="2"/>
      <c r="MNZ1351" s="2"/>
      <c r="MOA1351" s="2"/>
      <c r="MOB1351" s="2"/>
      <c r="MOC1351" s="2"/>
      <c r="MOD1351" s="2"/>
      <c r="MOE1351" s="2"/>
      <c r="MOF1351" s="2"/>
      <c r="MOG1351" s="2"/>
      <c r="MOH1351" s="2"/>
      <c r="MOI1351" s="2"/>
      <c r="MOJ1351" s="2"/>
      <c r="MOK1351" s="2"/>
      <c r="MOL1351" s="2"/>
      <c r="MOM1351" s="2"/>
      <c r="MON1351" s="2"/>
      <c r="MOO1351" s="2"/>
      <c r="MOP1351" s="2"/>
      <c r="MOQ1351" s="2"/>
      <c r="MOR1351" s="2"/>
      <c r="MOS1351" s="2"/>
      <c r="MOT1351" s="2"/>
      <c r="MOU1351" s="2"/>
      <c r="MOV1351" s="2"/>
      <c r="MOW1351" s="2"/>
      <c r="MOX1351" s="2"/>
      <c r="MOY1351" s="2"/>
      <c r="MOZ1351" s="2"/>
      <c r="MPA1351" s="2"/>
      <c r="MPB1351" s="2"/>
      <c r="MPC1351" s="2"/>
      <c r="MPD1351" s="2"/>
      <c r="MPE1351" s="2"/>
      <c r="MPF1351" s="2"/>
      <c r="MPG1351" s="2"/>
      <c r="MPH1351" s="2"/>
      <c r="MPI1351" s="2"/>
      <c r="MPJ1351" s="2"/>
      <c r="MPK1351" s="2"/>
      <c r="MPL1351" s="2"/>
      <c r="MPM1351" s="2"/>
      <c r="MPN1351" s="2"/>
      <c r="MPO1351" s="2"/>
      <c r="MPP1351" s="2"/>
      <c r="MPQ1351" s="2"/>
      <c r="MPR1351" s="2"/>
      <c r="MPS1351" s="2"/>
      <c r="MPT1351" s="2"/>
      <c r="MPU1351" s="2"/>
      <c r="MPV1351" s="2"/>
      <c r="MPW1351" s="2"/>
      <c r="MPX1351" s="2"/>
      <c r="MPY1351" s="2"/>
      <c r="MPZ1351" s="2"/>
      <c r="MQA1351" s="2"/>
      <c r="MQB1351" s="2"/>
      <c r="MQC1351" s="2"/>
      <c r="MQD1351" s="2"/>
      <c r="MQE1351" s="2"/>
      <c r="MQF1351" s="2"/>
      <c r="MQG1351" s="2"/>
      <c r="MQH1351" s="2"/>
      <c r="MQI1351" s="2"/>
      <c r="MQJ1351" s="2"/>
      <c r="MQK1351" s="2"/>
      <c r="MQL1351" s="2"/>
      <c r="MQM1351" s="2"/>
      <c r="MQN1351" s="2"/>
      <c r="MQO1351" s="2"/>
      <c r="MQP1351" s="2"/>
      <c r="MQQ1351" s="2"/>
      <c r="MQR1351" s="2"/>
      <c r="MQS1351" s="2"/>
      <c r="MQT1351" s="2"/>
      <c r="MQU1351" s="2"/>
      <c r="MQV1351" s="2"/>
      <c r="MQW1351" s="2"/>
      <c r="MQX1351" s="2"/>
      <c r="MQY1351" s="2"/>
      <c r="MQZ1351" s="2"/>
      <c r="MRA1351" s="2"/>
      <c r="MRB1351" s="2"/>
      <c r="MRC1351" s="2"/>
      <c r="MRD1351" s="2"/>
      <c r="MRE1351" s="2"/>
      <c r="MRF1351" s="2"/>
      <c r="MRG1351" s="2"/>
      <c r="MRH1351" s="2"/>
      <c r="MRI1351" s="2"/>
      <c r="MRJ1351" s="2"/>
      <c r="MRK1351" s="2"/>
      <c r="MRL1351" s="2"/>
      <c r="MRM1351" s="2"/>
      <c r="MRN1351" s="2"/>
      <c r="MRO1351" s="2"/>
      <c r="MRP1351" s="2"/>
      <c r="MRQ1351" s="2"/>
      <c r="MRR1351" s="2"/>
      <c r="MRS1351" s="2"/>
      <c r="MRT1351" s="2"/>
      <c r="MRU1351" s="2"/>
      <c r="MRV1351" s="2"/>
      <c r="MRW1351" s="2"/>
      <c r="MRX1351" s="2"/>
      <c r="MRY1351" s="2"/>
      <c r="MRZ1351" s="2"/>
      <c r="MSA1351" s="2"/>
      <c r="MSB1351" s="2"/>
      <c r="MSC1351" s="2"/>
      <c r="MSD1351" s="2"/>
      <c r="MSE1351" s="2"/>
      <c r="MSF1351" s="2"/>
      <c r="MSG1351" s="2"/>
      <c r="MSH1351" s="2"/>
      <c r="MSI1351" s="2"/>
      <c r="MSJ1351" s="2"/>
      <c r="MSK1351" s="2"/>
      <c r="MSL1351" s="2"/>
      <c r="MSM1351" s="2"/>
      <c r="MSN1351" s="2"/>
      <c r="MSO1351" s="2"/>
      <c r="MSP1351" s="2"/>
      <c r="MSQ1351" s="2"/>
      <c r="MSR1351" s="2"/>
      <c r="MSS1351" s="2"/>
      <c r="MST1351" s="2"/>
      <c r="MSU1351" s="2"/>
      <c r="MSV1351" s="2"/>
      <c r="MSW1351" s="2"/>
      <c r="MSX1351" s="2"/>
      <c r="MSY1351" s="2"/>
      <c r="MSZ1351" s="2"/>
      <c r="MTA1351" s="2"/>
      <c r="MTB1351" s="2"/>
      <c r="MTC1351" s="2"/>
      <c r="MTD1351" s="2"/>
      <c r="MTE1351" s="2"/>
      <c r="MTF1351" s="2"/>
      <c r="MTG1351" s="2"/>
      <c r="MTH1351" s="2"/>
      <c r="MTI1351" s="2"/>
      <c r="MTJ1351" s="2"/>
      <c r="MTK1351" s="2"/>
      <c r="MTL1351" s="2"/>
      <c r="MTM1351" s="2"/>
      <c r="MTN1351" s="2"/>
      <c r="MTO1351" s="2"/>
      <c r="MTP1351" s="2"/>
      <c r="MTQ1351" s="2"/>
      <c r="MTR1351" s="2"/>
      <c r="MTS1351" s="2"/>
      <c r="MTT1351" s="2"/>
      <c r="MTU1351" s="2"/>
      <c r="MTV1351" s="2"/>
      <c r="MTW1351" s="2"/>
      <c r="MTX1351" s="2"/>
      <c r="MTY1351" s="2"/>
      <c r="MTZ1351" s="2"/>
      <c r="MUA1351" s="2"/>
      <c r="MUB1351" s="2"/>
      <c r="MUC1351" s="2"/>
      <c r="MUD1351" s="2"/>
      <c r="MUE1351" s="2"/>
      <c r="MUF1351" s="2"/>
      <c r="MUG1351" s="2"/>
      <c r="MUH1351" s="2"/>
      <c r="MUI1351" s="2"/>
      <c r="MUJ1351" s="2"/>
      <c r="MUK1351" s="2"/>
      <c r="MUL1351" s="2"/>
      <c r="MUM1351" s="2"/>
      <c r="MUN1351" s="2"/>
      <c r="MUO1351" s="2"/>
      <c r="MUP1351" s="2"/>
      <c r="MUQ1351" s="2"/>
      <c r="MUR1351" s="2"/>
      <c r="MUS1351" s="2"/>
      <c r="MUT1351" s="2"/>
      <c r="MUU1351" s="2"/>
      <c r="MUV1351" s="2"/>
      <c r="MUW1351" s="2"/>
      <c r="MUX1351" s="2"/>
      <c r="MUY1351" s="2"/>
      <c r="MUZ1351" s="2"/>
      <c r="MVA1351" s="2"/>
      <c r="MVB1351" s="2"/>
      <c r="MVC1351" s="2"/>
      <c r="MVD1351" s="2"/>
      <c r="MVE1351" s="2"/>
      <c r="MVF1351" s="2"/>
      <c r="MVG1351" s="2"/>
      <c r="MVH1351" s="2"/>
      <c r="MVI1351" s="2"/>
      <c r="MVJ1351" s="2"/>
      <c r="MVK1351" s="2"/>
      <c r="MVL1351" s="2"/>
      <c r="MVM1351" s="2"/>
      <c r="MVN1351" s="2"/>
      <c r="MVO1351" s="2"/>
      <c r="MVP1351" s="2"/>
      <c r="MVQ1351" s="2"/>
      <c r="MVR1351" s="2"/>
      <c r="MVS1351" s="2"/>
      <c r="MVT1351" s="2"/>
      <c r="MVU1351" s="2"/>
      <c r="MVV1351" s="2"/>
      <c r="MVW1351" s="2"/>
      <c r="MVX1351" s="2"/>
      <c r="MVY1351" s="2"/>
      <c r="MVZ1351" s="2"/>
      <c r="MWA1351" s="2"/>
      <c r="MWB1351" s="2"/>
      <c r="MWC1351" s="2"/>
      <c r="MWD1351" s="2"/>
      <c r="MWE1351" s="2"/>
      <c r="MWF1351" s="2"/>
      <c r="MWG1351" s="2"/>
      <c r="MWH1351" s="2"/>
      <c r="MWI1351" s="2"/>
      <c r="MWJ1351" s="2"/>
      <c r="MWK1351" s="2"/>
      <c r="MWL1351" s="2"/>
      <c r="MWM1351" s="2"/>
      <c r="MWN1351" s="2"/>
      <c r="MWO1351" s="2"/>
      <c r="MWP1351" s="2"/>
      <c r="MWQ1351" s="2"/>
      <c r="MWR1351" s="2"/>
      <c r="MWS1351" s="2"/>
      <c r="MWT1351" s="2"/>
      <c r="MWU1351" s="2"/>
      <c r="MWV1351" s="2"/>
      <c r="MWW1351" s="2"/>
      <c r="MWX1351" s="2"/>
      <c r="MWY1351" s="2"/>
      <c r="MWZ1351" s="2"/>
      <c r="MXA1351" s="2"/>
      <c r="MXB1351" s="2"/>
      <c r="MXC1351" s="2"/>
      <c r="MXD1351" s="2"/>
      <c r="MXE1351" s="2"/>
      <c r="MXF1351" s="2"/>
      <c r="MXG1351" s="2"/>
      <c r="MXH1351" s="2"/>
      <c r="MXI1351" s="2"/>
      <c r="MXJ1351" s="2"/>
      <c r="MXK1351" s="2"/>
      <c r="MXL1351" s="2"/>
      <c r="MXM1351" s="2"/>
      <c r="MXN1351" s="2"/>
      <c r="MXO1351" s="2"/>
      <c r="MXP1351" s="2"/>
      <c r="MXQ1351" s="2"/>
      <c r="MXR1351" s="2"/>
      <c r="MXS1351" s="2"/>
      <c r="MXT1351" s="2"/>
      <c r="MXU1351" s="2"/>
      <c r="MXV1351" s="2"/>
      <c r="MXW1351" s="2"/>
      <c r="MXX1351" s="2"/>
      <c r="MXY1351" s="2"/>
      <c r="MXZ1351" s="2"/>
      <c r="MYA1351" s="2"/>
      <c r="MYB1351" s="2"/>
      <c r="MYC1351" s="2"/>
      <c r="MYD1351" s="2"/>
      <c r="MYE1351" s="2"/>
      <c r="MYF1351" s="2"/>
      <c r="MYG1351" s="2"/>
      <c r="MYH1351" s="2"/>
      <c r="MYI1351" s="2"/>
      <c r="MYJ1351" s="2"/>
      <c r="MYK1351" s="2"/>
      <c r="MYL1351" s="2"/>
      <c r="MYM1351" s="2"/>
      <c r="MYN1351" s="2"/>
      <c r="MYO1351" s="2"/>
      <c r="MYP1351" s="2"/>
      <c r="MYQ1351" s="2"/>
      <c r="MYR1351" s="2"/>
      <c r="MYS1351" s="2"/>
      <c r="MYT1351" s="2"/>
      <c r="MYU1351" s="2"/>
      <c r="MYV1351" s="2"/>
      <c r="MYW1351" s="2"/>
      <c r="MYX1351" s="2"/>
      <c r="MYY1351" s="2"/>
      <c r="MYZ1351" s="2"/>
      <c r="MZA1351" s="2"/>
      <c r="MZB1351" s="2"/>
      <c r="MZC1351" s="2"/>
      <c r="MZD1351" s="2"/>
      <c r="MZE1351" s="2"/>
      <c r="MZF1351" s="2"/>
      <c r="MZG1351" s="2"/>
      <c r="MZH1351" s="2"/>
      <c r="MZI1351" s="2"/>
      <c r="MZJ1351" s="2"/>
      <c r="MZK1351" s="2"/>
      <c r="MZL1351" s="2"/>
      <c r="MZM1351" s="2"/>
      <c r="MZN1351" s="2"/>
      <c r="MZO1351" s="2"/>
      <c r="MZP1351" s="2"/>
      <c r="MZQ1351" s="2"/>
      <c r="MZR1351" s="2"/>
      <c r="MZS1351" s="2"/>
      <c r="MZT1351" s="2"/>
      <c r="MZU1351" s="2"/>
      <c r="MZV1351" s="2"/>
      <c r="MZW1351" s="2"/>
      <c r="MZX1351" s="2"/>
      <c r="MZY1351" s="2"/>
      <c r="MZZ1351" s="2"/>
      <c r="NAA1351" s="2"/>
      <c r="NAB1351" s="2"/>
      <c r="NAC1351" s="2"/>
      <c r="NAD1351" s="2"/>
      <c r="NAE1351" s="2"/>
      <c r="NAF1351" s="2"/>
      <c r="NAG1351" s="2"/>
      <c r="NAH1351" s="2"/>
      <c r="NAI1351" s="2"/>
      <c r="NAJ1351" s="2"/>
      <c r="NAK1351" s="2"/>
      <c r="NAL1351" s="2"/>
      <c r="NAM1351" s="2"/>
      <c r="NAN1351" s="2"/>
      <c r="NAO1351" s="2"/>
      <c r="NAP1351" s="2"/>
      <c r="NAQ1351" s="2"/>
      <c r="NAR1351" s="2"/>
      <c r="NAS1351" s="2"/>
      <c r="NAT1351" s="2"/>
      <c r="NAU1351" s="2"/>
      <c r="NAV1351" s="2"/>
      <c r="NAW1351" s="2"/>
      <c r="NAX1351" s="2"/>
      <c r="NAY1351" s="2"/>
      <c r="NAZ1351" s="2"/>
      <c r="NBA1351" s="2"/>
      <c r="NBB1351" s="2"/>
      <c r="NBC1351" s="2"/>
      <c r="NBD1351" s="2"/>
      <c r="NBE1351" s="2"/>
      <c r="NBF1351" s="2"/>
      <c r="NBG1351" s="2"/>
      <c r="NBH1351" s="2"/>
      <c r="NBI1351" s="2"/>
      <c r="NBJ1351" s="2"/>
      <c r="NBK1351" s="2"/>
      <c r="NBL1351" s="2"/>
      <c r="NBM1351" s="2"/>
      <c r="NBN1351" s="2"/>
      <c r="NBO1351" s="2"/>
      <c r="NBP1351" s="2"/>
      <c r="NBQ1351" s="2"/>
      <c r="NBR1351" s="2"/>
      <c r="NBS1351" s="2"/>
      <c r="NBT1351" s="2"/>
      <c r="NBU1351" s="2"/>
      <c r="NBV1351" s="2"/>
      <c r="NBW1351" s="2"/>
      <c r="NBX1351" s="2"/>
      <c r="NBY1351" s="2"/>
      <c r="NBZ1351" s="2"/>
      <c r="NCA1351" s="2"/>
      <c r="NCB1351" s="2"/>
      <c r="NCC1351" s="2"/>
      <c r="NCD1351" s="2"/>
      <c r="NCE1351" s="2"/>
      <c r="NCF1351" s="2"/>
      <c r="NCG1351" s="2"/>
      <c r="NCH1351" s="2"/>
      <c r="NCI1351" s="2"/>
      <c r="NCJ1351" s="2"/>
      <c r="NCK1351" s="2"/>
      <c r="NCL1351" s="2"/>
      <c r="NCM1351" s="2"/>
      <c r="NCN1351" s="2"/>
      <c r="NCO1351" s="2"/>
      <c r="NCP1351" s="2"/>
      <c r="NCQ1351" s="2"/>
      <c r="NCR1351" s="2"/>
      <c r="NCS1351" s="2"/>
      <c r="NCT1351" s="2"/>
      <c r="NCU1351" s="2"/>
      <c r="NCV1351" s="2"/>
      <c r="NCW1351" s="2"/>
      <c r="NCX1351" s="2"/>
      <c r="NCY1351" s="2"/>
      <c r="NCZ1351" s="2"/>
      <c r="NDA1351" s="2"/>
      <c r="NDB1351" s="2"/>
      <c r="NDC1351" s="2"/>
      <c r="NDD1351" s="2"/>
      <c r="NDE1351" s="2"/>
      <c r="NDF1351" s="2"/>
      <c r="NDG1351" s="2"/>
      <c r="NDH1351" s="2"/>
      <c r="NDI1351" s="2"/>
      <c r="NDJ1351" s="2"/>
      <c r="NDK1351" s="2"/>
      <c r="NDL1351" s="2"/>
      <c r="NDM1351" s="2"/>
      <c r="NDN1351" s="2"/>
      <c r="NDO1351" s="2"/>
      <c r="NDP1351" s="2"/>
      <c r="NDQ1351" s="2"/>
      <c r="NDR1351" s="2"/>
      <c r="NDS1351" s="2"/>
      <c r="NDT1351" s="2"/>
      <c r="NDU1351" s="2"/>
      <c r="NDV1351" s="2"/>
      <c r="NDW1351" s="2"/>
      <c r="NDX1351" s="2"/>
      <c r="NDY1351" s="2"/>
      <c r="NDZ1351" s="2"/>
      <c r="NEA1351" s="2"/>
      <c r="NEB1351" s="2"/>
      <c r="NEC1351" s="2"/>
      <c r="NED1351" s="2"/>
      <c r="NEE1351" s="2"/>
      <c r="NEF1351" s="2"/>
      <c r="NEG1351" s="2"/>
      <c r="NEH1351" s="2"/>
      <c r="NEI1351" s="2"/>
      <c r="NEJ1351" s="2"/>
      <c r="NEK1351" s="2"/>
      <c r="NEL1351" s="2"/>
      <c r="NEM1351" s="2"/>
      <c r="NEN1351" s="2"/>
      <c r="NEO1351" s="2"/>
      <c r="NEP1351" s="2"/>
      <c r="NEQ1351" s="2"/>
      <c r="NER1351" s="2"/>
      <c r="NES1351" s="2"/>
      <c r="NET1351" s="2"/>
      <c r="NEU1351" s="2"/>
      <c r="NEV1351" s="2"/>
      <c r="NEW1351" s="2"/>
      <c r="NEX1351" s="2"/>
      <c r="NEY1351" s="2"/>
      <c r="NEZ1351" s="2"/>
      <c r="NFA1351" s="2"/>
      <c r="NFB1351" s="2"/>
      <c r="NFC1351" s="2"/>
      <c r="NFD1351" s="2"/>
      <c r="NFE1351" s="2"/>
      <c r="NFF1351" s="2"/>
      <c r="NFG1351" s="2"/>
      <c r="NFH1351" s="2"/>
      <c r="NFI1351" s="2"/>
      <c r="NFJ1351" s="2"/>
      <c r="NFK1351" s="2"/>
      <c r="NFL1351" s="2"/>
      <c r="NFM1351" s="2"/>
      <c r="NFN1351" s="2"/>
      <c r="NFO1351" s="2"/>
      <c r="NFP1351" s="2"/>
      <c r="NFQ1351" s="2"/>
      <c r="NFR1351" s="2"/>
      <c r="NFS1351" s="2"/>
      <c r="NFT1351" s="2"/>
      <c r="NFU1351" s="2"/>
      <c r="NFV1351" s="2"/>
      <c r="NFW1351" s="2"/>
      <c r="NFX1351" s="2"/>
      <c r="NFY1351" s="2"/>
      <c r="NFZ1351" s="2"/>
      <c r="NGA1351" s="2"/>
      <c r="NGB1351" s="2"/>
      <c r="NGC1351" s="2"/>
      <c r="NGD1351" s="2"/>
      <c r="NGE1351" s="2"/>
      <c r="NGF1351" s="2"/>
      <c r="NGG1351" s="2"/>
      <c r="NGH1351" s="2"/>
      <c r="NGI1351" s="2"/>
      <c r="NGJ1351" s="2"/>
      <c r="NGK1351" s="2"/>
      <c r="NGL1351" s="2"/>
      <c r="NGM1351" s="2"/>
      <c r="NGN1351" s="2"/>
      <c r="NGO1351" s="2"/>
      <c r="NGP1351" s="2"/>
      <c r="NGQ1351" s="2"/>
      <c r="NGR1351" s="2"/>
      <c r="NGS1351" s="2"/>
      <c r="NGT1351" s="2"/>
      <c r="NGU1351" s="2"/>
      <c r="NGV1351" s="2"/>
      <c r="NGW1351" s="2"/>
      <c r="NGX1351" s="2"/>
      <c r="NGY1351" s="2"/>
      <c r="NGZ1351" s="2"/>
      <c r="NHA1351" s="2"/>
      <c r="NHB1351" s="2"/>
      <c r="NHC1351" s="2"/>
      <c r="NHD1351" s="2"/>
      <c r="NHE1351" s="2"/>
      <c r="NHF1351" s="2"/>
      <c r="NHG1351" s="2"/>
      <c r="NHH1351" s="2"/>
      <c r="NHI1351" s="2"/>
      <c r="NHJ1351" s="2"/>
      <c r="NHK1351" s="2"/>
      <c r="NHL1351" s="2"/>
      <c r="NHM1351" s="2"/>
      <c r="NHN1351" s="2"/>
      <c r="NHO1351" s="2"/>
      <c r="NHP1351" s="2"/>
      <c r="NHQ1351" s="2"/>
      <c r="NHR1351" s="2"/>
      <c r="NHS1351" s="2"/>
      <c r="NHT1351" s="2"/>
      <c r="NHU1351" s="2"/>
      <c r="NHV1351" s="2"/>
      <c r="NHW1351" s="2"/>
      <c r="NHX1351" s="2"/>
      <c r="NHY1351" s="2"/>
      <c r="NHZ1351" s="2"/>
      <c r="NIA1351" s="2"/>
      <c r="NIB1351" s="2"/>
      <c r="NIC1351" s="2"/>
      <c r="NID1351" s="2"/>
      <c r="NIE1351" s="2"/>
      <c r="NIF1351" s="2"/>
      <c r="NIG1351" s="2"/>
      <c r="NIH1351" s="2"/>
      <c r="NII1351" s="2"/>
      <c r="NIJ1351" s="2"/>
      <c r="NIK1351" s="2"/>
      <c r="NIL1351" s="2"/>
      <c r="NIM1351" s="2"/>
      <c r="NIN1351" s="2"/>
      <c r="NIO1351" s="2"/>
      <c r="NIP1351" s="2"/>
      <c r="NIQ1351" s="2"/>
      <c r="NIR1351" s="2"/>
      <c r="NIS1351" s="2"/>
      <c r="NIT1351" s="2"/>
      <c r="NIU1351" s="2"/>
      <c r="NIV1351" s="2"/>
      <c r="NIW1351" s="2"/>
      <c r="NIX1351" s="2"/>
      <c r="NIY1351" s="2"/>
      <c r="NIZ1351" s="2"/>
      <c r="NJA1351" s="2"/>
      <c r="NJB1351" s="2"/>
      <c r="NJC1351" s="2"/>
      <c r="NJD1351" s="2"/>
      <c r="NJE1351" s="2"/>
      <c r="NJF1351" s="2"/>
      <c r="NJG1351" s="2"/>
      <c r="NJH1351" s="2"/>
      <c r="NJI1351" s="2"/>
      <c r="NJJ1351" s="2"/>
      <c r="NJK1351" s="2"/>
      <c r="NJL1351" s="2"/>
      <c r="NJM1351" s="2"/>
      <c r="NJN1351" s="2"/>
      <c r="NJO1351" s="2"/>
      <c r="NJP1351" s="2"/>
      <c r="NJQ1351" s="2"/>
      <c r="NJR1351" s="2"/>
      <c r="NJS1351" s="2"/>
      <c r="NJT1351" s="2"/>
      <c r="NJU1351" s="2"/>
      <c r="NJV1351" s="2"/>
      <c r="NJW1351" s="2"/>
      <c r="NJX1351" s="2"/>
      <c r="NJY1351" s="2"/>
      <c r="NJZ1351" s="2"/>
      <c r="NKA1351" s="2"/>
      <c r="NKB1351" s="2"/>
      <c r="NKC1351" s="2"/>
      <c r="NKD1351" s="2"/>
      <c r="NKE1351" s="2"/>
      <c r="NKF1351" s="2"/>
      <c r="NKG1351" s="2"/>
      <c r="NKH1351" s="2"/>
      <c r="NKI1351" s="2"/>
      <c r="NKJ1351" s="2"/>
      <c r="NKK1351" s="2"/>
      <c r="NKL1351" s="2"/>
      <c r="NKM1351" s="2"/>
      <c r="NKN1351" s="2"/>
      <c r="NKO1351" s="2"/>
      <c r="NKP1351" s="2"/>
      <c r="NKQ1351" s="2"/>
      <c r="NKR1351" s="2"/>
      <c r="NKS1351" s="2"/>
      <c r="NKT1351" s="2"/>
      <c r="NKU1351" s="2"/>
      <c r="NKV1351" s="2"/>
      <c r="NKW1351" s="2"/>
      <c r="NKX1351" s="2"/>
      <c r="NKY1351" s="2"/>
      <c r="NKZ1351" s="2"/>
      <c r="NLA1351" s="2"/>
      <c r="NLB1351" s="2"/>
      <c r="NLC1351" s="2"/>
      <c r="NLD1351" s="2"/>
      <c r="NLE1351" s="2"/>
      <c r="NLF1351" s="2"/>
      <c r="NLG1351" s="2"/>
      <c r="NLH1351" s="2"/>
      <c r="NLI1351" s="2"/>
      <c r="NLJ1351" s="2"/>
      <c r="NLK1351" s="2"/>
      <c r="NLL1351" s="2"/>
      <c r="NLM1351" s="2"/>
      <c r="NLN1351" s="2"/>
      <c r="NLO1351" s="2"/>
      <c r="NLP1351" s="2"/>
      <c r="NLQ1351" s="2"/>
      <c r="NLR1351" s="2"/>
      <c r="NLS1351" s="2"/>
      <c r="NLT1351" s="2"/>
      <c r="NLU1351" s="2"/>
      <c r="NLV1351" s="2"/>
      <c r="NLW1351" s="2"/>
      <c r="NLX1351" s="2"/>
      <c r="NLY1351" s="2"/>
      <c r="NLZ1351" s="2"/>
      <c r="NMA1351" s="2"/>
      <c r="NMB1351" s="2"/>
      <c r="NMC1351" s="2"/>
      <c r="NMD1351" s="2"/>
      <c r="NME1351" s="2"/>
      <c r="NMF1351" s="2"/>
      <c r="NMG1351" s="2"/>
      <c r="NMH1351" s="2"/>
      <c r="NMI1351" s="2"/>
      <c r="NMJ1351" s="2"/>
      <c r="NMK1351" s="2"/>
      <c r="NML1351" s="2"/>
      <c r="NMM1351" s="2"/>
      <c r="NMN1351" s="2"/>
      <c r="NMO1351" s="2"/>
      <c r="NMP1351" s="2"/>
      <c r="NMQ1351" s="2"/>
      <c r="NMR1351" s="2"/>
      <c r="NMS1351" s="2"/>
      <c r="NMT1351" s="2"/>
      <c r="NMU1351" s="2"/>
      <c r="NMV1351" s="2"/>
      <c r="NMW1351" s="2"/>
      <c r="NMX1351" s="2"/>
      <c r="NMY1351" s="2"/>
      <c r="NMZ1351" s="2"/>
      <c r="NNA1351" s="2"/>
      <c r="NNB1351" s="2"/>
      <c r="NNC1351" s="2"/>
      <c r="NND1351" s="2"/>
      <c r="NNE1351" s="2"/>
      <c r="NNF1351" s="2"/>
      <c r="NNG1351" s="2"/>
      <c r="NNH1351" s="2"/>
      <c r="NNI1351" s="2"/>
      <c r="NNJ1351" s="2"/>
      <c r="NNK1351" s="2"/>
      <c r="NNL1351" s="2"/>
      <c r="NNM1351" s="2"/>
      <c r="NNN1351" s="2"/>
      <c r="NNO1351" s="2"/>
      <c r="NNP1351" s="2"/>
      <c r="NNQ1351" s="2"/>
      <c r="NNR1351" s="2"/>
      <c r="NNS1351" s="2"/>
      <c r="NNT1351" s="2"/>
      <c r="NNU1351" s="2"/>
      <c r="NNV1351" s="2"/>
      <c r="NNW1351" s="2"/>
      <c r="NNX1351" s="2"/>
      <c r="NNY1351" s="2"/>
      <c r="NNZ1351" s="2"/>
      <c r="NOA1351" s="2"/>
      <c r="NOB1351" s="2"/>
      <c r="NOC1351" s="2"/>
      <c r="NOD1351" s="2"/>
      <c r="NOE1351" s="2"/>
      <c r="NOF1351" s="2"/>
      <c r="NOG1351" s="2"/>
      <c r="NOH1351" s="2"/>
      <c r="NOI1351" s="2"/>
      <c r="NOJ1351" s="2"/>
      <c r="NOK1351" s="2"/>
      <c r="NOL1351" s="2"/>
      <c r="NOM1351" s="2"/>
      <c r="NON1351" s="2"/>
      <c r="NOO1351" s="2"/>
      <c r="NOP1351" s="2"/>
      <c r="NOQ1351" s="2"/>
      <c r="NOR1351" s="2"/>
      <c r="NOS1351" s="2"/>
      <c r="NOT1351" s="2"/>
      <c r="NOU1351" s="2"/>
      <c r="NOV1351" s="2"/>
      <c r="NOW1351" s="2"/>
      <c r="NOX1351" s="2"/>
      <c r="NOY1351" s="2"/>
      <c r="NOZ1351" s="2"/>
      <c r="NPA1351" s="2"/>
      <c r="NPB1351" s="2"/>
      <c r="NPC1351" s="2"/>
      <c r="NPD1351" s="2"/>
      <c r="NPE1351" s="2"/>
      <c r="NPF1351" s="2"/>
      <c r="NPG1351" s="2"/>
      <c r="NPH1351" s="2"/>
      <c r="NPI1351" s="2"/>
      <c r="NPJ1351" s="2"/>
      <c r="NPK1351" s="2"/>
      <c r="NPL1351" s="2"/>
      <c r="NPM1351" s="2"/>
      <c r="NPN1351" s="2"/>
      <c r="NPO1351" s="2"/>
      <c r="NPP1351" s="2"/>
      <c r="NPQ1351" s="2"/>
      <c r="NPR1351" s="2"/>
      <c r="NPS1351" s="2"/>
      <c r="NPT1351" s="2"/>
      <c r="NPU1351" s="2"/>
      <c r="NPV1351" s="2"/>
      <c r="NPW1351" s="2"/>
      <c r="NPX1351" s="2"/>
      <c r="NPY1351" s="2"/>
      <c r="NPZ1351" s="2"/>
      <c r="NQA1351" s="2"/>
      <c r="NQB1351" s="2"/>
      <c r="NQC1351" s="2"/>
      <c r="NQD1351" s="2"/>
      <c r="NQE1351" s="2"/>
      <c r="NQF1351" s="2"/>
      <c r="NQG1351" s="2"/>
      <c r="NQH1351" s="2"/>
      <c r="NQI1351" s="2"/>
      <c r="NQJ1351" s="2"/>
      <c r="NQK1351" s="2"/>
      <c r="NQL1351" s="2"/>
      <c r="NQM1351" s="2"/>
      <c r="NQN1351" s="2"/>
      <c r="NQO1351" s="2"/>
      <c r="NQP1351" s="2"/>
      <c r="NQQ1351" s="2"/>
      <c r="NQR1351" s="2"/>
      <c r="NQS1351" s="2"/>
      <c r="NQT1351" s="2"/>
      <c r="NQU1351" s="2"/>
      <c r="NQV1351" s="2"/>
      <c r="NQW1351" s="2"/>
      <c r="NQX1351" s="2"/>
      <c r="NQY1351" s="2"/>
      <c r="NQZ1351" s="2"/>
      <c r="NRA1351" s="2"/>
      <c r="NRB1351" s="2"/>
      <c r="NRC1351" s="2"/>
      <c r="NRD1351" s="2"/>
      <c r="NRE1351" s="2"/>
      <c r="NRF1351" s="2"/>
      <c r="NRG1351" s="2"/>
      <c r="NRH1351" s="2"/>
      <c r="NRI1351" s="2"/>
      <c r="NRJ1351" s="2"/>
      <c r="NRK1351" s="2"/>
      <c r="NRL1351" s="2"/>
      <c r="NRM1351" s="2"/>
      <c r="NRN1351" s="2"/>
      <c r="NRO1351" s="2"/>
      <c r="NRP1351" s="2"/>
      <c r="NRQ1351" s="2"/>
      <c r="NRR1351" s="2"/>
      <c r="NRS1351" s="2"/>
      <c r="NRT1351" s="2"/>
      <c r="NRU1351" s="2"/>
      <c r="NRV1351" s="2"/>
      <c r="NRW1351" s="2"/>
      <c r="NRX1351" s="2"/>
      <c r="NRY1351" s="2"/>
      <c r="NRZ1351" s="2"/>
      <c r="NSA1351" s="2"/>
      <c r="NSB1351" s="2"/>
      <c r="NSC1351" s="2"/>
      <c r="NSD1351" s="2"/>
      <c r="NSE1351" s="2"/>
      <c r="NSF1351" s="2"/>
      <c r="NSG1351" s="2"/>
      <c r="NSH1351" s="2"/>
      <c r="NSI1351" s="2"/>
      <c r="NSJ1351" s="2"/>
      <c r="NSK1351" s="2"/>
      <c r="NSL1351" s="2"/>
      <c r="NSM1351" s="2"/>
      <c r="NSN1351" s="2"/>
      <c r="NSO1351" s="2"/>
      <c r="NSP1351" s="2"/>
      <c r="NSQ1351" s="2"/>
      <c r="NSR1351" s="2"/>
      <c r="NSS1351" s="2"/>
      <c r="NST1351" s="2"/>
      <c r="NSU1351" s="2"/>
      <c r="NSV1351" s="2"/>
      <c r="NSW1351" s="2"/>
      <c r="NSX1351" s="2"/>
      <c r="NSY1351" s="2"/>
      <c r="NSZ1351" s="2"/>
      <c r="NTA1351" s="2"/>
      <c r="NTB1351" s="2"/>
      <c r="NTC1351" s="2"/>
      <c r="NTD1351" s="2"/>
      <c r="NTE1351" s="2"/>
      <c r="NTF1351" s="2"/>
      <c r="NTG1351" s="2"/>
      <c r="NTH1351" s="2"/>
      <c r="NTI1351" s="2"/>
      <c r="NTJ1351" s="2"/>
      <c r="NTK1351" s="2"/>
      <c r="NTL1351" s="2"/>
      <c r="NTM1351" s="2"/>
      <c r="NTN1351" s="2"/>
      <c r="NTO1351" s="2"/>
      <c r="NTP1351" s="2"/>
      <c r="NTQ1351" s="2"/>
      <c r="NTR1351" s="2"/>
      <c r="NTS1351" s="2"/>
      <c r="NTT1351" s="2"/>
      <c r="NTU1351" s="2"/>
      <c r="NTV1351" s="2"/>
      <c r="NTW1351" s="2"/>
      <c r="NTX1351" s="2"/>
      <c r="NTY1351" s="2"/>
      <c r="NTZ1351" s="2"/>
      <c r="NUA1351" s="2"/>
      <c r="NUB1351" s="2"/>
      <c r="NUC1351" s="2"/>
      <c r="NUD1351" s="2"/>
      <c r="NUE1351" s="2"/>
      <c r="NUF1351" s="2"/>
      <c r="NUG1351" s="2"/>
      <c r="NUH1351" s="2"/>
      <c r="NUI1351" s="2"/>
      <c r="NUJ1351" s="2"/>
      <c r="NUK1351" s="2"/>
      <c r="NUL1351" s="2"/>
      <c r="NUM1351" s="2"/>
      <c r="NUN1351" s="2"/>
      <c r="NUO1351" s="2"/>
      <c r="NUP1351" s="2"/>
      <c r="NUQ1351" s="2"/>
      <c r="NUR1351" s="2"/>
      <c r="NUS1351" s="2"/>
      <c r="NUT1351" s="2"/>
      <c r="NUU1351" s="2"/>
      <c r="NUV1351" s="2"/>
      <c r="NUW1351" s="2"/>
      <c r="NUX1351" s="2"/>
      <c r="NUY1351" s="2"/>
      <c r="NUZ1351" s="2"/>
      <c r="NVA1351" s="2"/>
      <c r="NVB1351" s="2"/>
      <c r="NVC1351" s="2"/>
      <c r="NVD1351" s="2"/>
      <c r="NVE1351" s="2"/>
      <c r="NVF1351" s="2"/>
      <c r="NVG1351" s="2"/>
      <c r="NVH1351" s="2"/>
      <c r="NVI1351" s="2"/>
      <c r="NVJ1351" s="2"/>
      <c r="NVK1351" s="2"/>
      <c r="NVL1351" s="2"/>
      <c r="NVM1351" s="2"/>
      <c r="NVN1351" s="2"/>
      <c r="NVO1351" s="2"/>
      <c r="NVP1351" s="2"/>
      <c r="NVQ1351" s="2"/>
      <c r="NVR1351" s="2"/>
      <c r="NVS1351" s="2"/>
      <c r="NVT1351" s="2"/>
      <c r="NVU1351" s="2"/>
      <c r="NVV1351" s="2"/>
      <c r="NVW1351" s="2"/>
      <c r="NVX1351" s="2"/>
      <c r="NVY1351" s="2"/>
      <c r="NVZ1351" s="2"/>
      <c r="NWA1351" s="2"/>
      <c r="NWB1351" s="2"/>
      <c r="NWC1351" s="2"/>
      <c r="NWD1351" s="2"/>
      <c r="NWE1351" s="2"/>
      <c r="NWF1351" s="2"/>
      <c r="NWG1351" s="2"/>
      <c r="NWH1351" s="2"/>
      <c r="NWI1351" s="2"/>
      <c r="NWJ1351" s="2"/>
      <c r="NWK1351" s="2"/>
      <c r="NWL1351" s="2"/>
      <c r="NWM1351" s="2"/>
      <c r="NWN1351" s="2"/>
      <c r="NWO1351" s="2"/>
      <c r="NWP1351" s="2"/>
      <c r="NWQ1351" s="2"/>
      <c r="NWR1351" s="2"/>
      <c r="NWS1351" s="2"/>
      <c r="NWT1351" s="2"/>
      <c r="NWU1351" s="2"/>
      <c r="NWV1351" s="2"/>
      <c r="NWW1351" s="2"/>
      <c r="NWX1351" s="2"/>
      <c r="NWY1351" s="2"/>
      <c r="NWZ1351" s="2"/>
      <c r="NXA1351" s="2"/>
      <c r="NXB1351" s="2"/>
      <c r="NXC1351" s="2"/>
      <c r="NXD1351" s="2"/>
      <c r="NXE1351" s="2"/>
      <c r="NXF1351" s="2"/>
      <c r="NXG1351" s="2"/>
      <c r="NXH1351" s="2"/>
      <c r="NXI1351" s="2"/>
      <c r="NXJ1351" s="2"/>
      <c r="NXK1351" s="2"/>
      <c r="NXL1351" s="2"/>
      <c r="NXM1351" s="2"/>
      <c r="NXN1351" s="2"/>
      <c r="NXO1351" s="2"/>
      <c r="NXP1351" s="2"/>
      <c r="NXQ1351" s="2"/>
      <c r="NXR1351" s="2"/>
      <c r="NXS1351" s="2"/>
      <c r="NXT1351" s="2"/>
      <c r="NXU1351" s="2"/>
      <c r="NXV1351" s="2"/>
      <c r="NXW1351" s="2"/>
      <c r="NXX1351" s="2"/>
      <c r="NXY1351" s="2"/>
      <c r="NXZ1351" s="2"/>
      <c r="NYA1351" s="2"/>
      <c r="NYB1351" s="2"/>
      <c r="NYC1351" s="2"/>
      <c r="NYD1351" s="2"/>
      <c r="NYE1351" s="2"/>
      <c r="NYF1351" s="2"/>
      <c r="NYG1351" s="2"/>
      <c r="NYH1351" s="2"/>
      <c r="NYI1351" s="2"/>
      <c r="NYJ1351" s="2"/>
      <c r="NYK1351" s="2"/>
      <c r="NYL1351" s="2"/>
      <c r="NYM1351" s="2"/>
      <c r="NYN1351" s="2"/>
      <c r="NYO1351" s="2"/>
      <c r="NYP1351" s="2"/>
      <c r="NYQ1351" s="2"/>
      <c r="NYR1351" s="2"/>
      <c r="NYS1351" s="2"/>
      <c r="NYT1351" s="2"/>
      <c r="NYU1351" s="2"/>
      <c r="NYV1351" s="2"/>
      <c r="NYW1351" s="2"/>
      <c r="NYX1351" s="2"/>
      <c r="NYY1351" s="2"/>
      <c r="NYZ1351" s="2"/>
      <c r="NZA1351" s="2"/>
      <c r="NZB1351" s="2"/>
      <c r="NZC1351" s="2"/>
      <c r="NZD1351" s="2"/>
      <c r="NZE1351" s="2"/>
      <c r="NZF1351" s="2"/>
      <c r="NZG1351" s="2"/>
      <c r="NZH1351" s="2"/>
      <c r="NZI1351" s="2"/>
      <c r="NZJ1351" s="2"/>
      <c r="NZK1351" s="2"/>
      <c r="NZL1351" s="2"/>
      <c r="NZM1351" s="2"/>
      <c r="NZN1351" s="2"/>
      <c r="NZO1351" s="2"/>
      <c r="NZP1351" s="2"/>
      <c r="NZQ1351" s="2"/>
      <c r="NZR1351" s="2"/>
      <c r="NZS1351" s="2"/>
      <c r="NZT1351" s="2"/>
      <c r="NZU1351" s="2"/>
      <c r="NZV1351" s="2"/>
      <c r="NZW1351" s="2"/>
      <c r="NZX1351" s="2"/>
      <c r="NZY1351" s="2"/>
      <c r="NZZ1351" s="2"/>
      <c r="OAA1351" s="2"/>
      <c r="OAB1351" s="2"/>
      <c r="OAC1351" s="2"/>
      <c r="OAD1351" s="2"/>
      <c r="OAE1351" s="2"/>
      <c r="OAF1351" s="2"/>
      <c r="OAG1351" s="2"/>
      <c r="OAH1351" s="2"/>
      <c r="OAI1351" s="2"/>
      <c r="OAJ1351" s="2"/>
      <c r="OAK1351" s="2"/>
      <c r="OAL1351" s="2"/>
      <c r="OAM1351" s="2"/>
      <c r="OAN1351" s="2"/>
      <c r="OAO1351" s="2"/>
      <c r="OAP1351" s="2"/>
      <c r="OAQ1351" s="2"/>
      <c r="OAR1351" s="2"/>
      <c r="OAS1351" s="2"/>
      <c r="OAT1351" s="2"/>
      <c r="OAU1351" s="2"/>
      <c r="OAV1351" s="2"/>
      <c r="OAW1351" s="2"/>
      <c r="OAX1351" s="2"/>
      <c r="OAY1351" s="2"/>
      <c r="OAZ1351" s="2"/>
      <c r="OBA1351" s="2"/>
      <c r="OBB1351" s="2"/>
      <c r="OBC1351" s="2"/>
      <c r="OBD1351" s="2"/>
      <c r="OBE1351" s="2"/>
      <c r="OBF1351" s="2"/>
      <c r="OBG1351" s="2"/>
      <c r="OBH1351" s="2"/>
      <c r="OBI1351" s="2"/>
      <c r="OBJ1351" s="2"/>
      <c r="OBK1351" s="2"/>
      <c r="OBL1351" s="2"/>
      <c r="OBM1351" s="2"/>
      <c r="OBN1351" s="2"/>
      <c r="OBO1351" s="2"/>
      <c r="OBP1351" s="2"/>
      <c r="OBQ1351" s="2"/>
      <c r="OBR1351" s="2"/>
      <c r="OBS1351" s="2"/>
      <c r="OBT1351" s="2"/>
      <c r="OBU1351" s="2"/>
      <c r="OBV1351" s="2"/>
      <c r="OBW1351" s="2"/>
      <c r="OBX1351" s="2"/>
      <c r="OBY1351" s="2"/>
      <c r="OBZ1351" s="2"/>
      <c r="OCA1351" s="2"/>
      <c r="OCB1351" s="2"/>
      <c r="OCC1351" s="2"/>
      <c r="OCD1351" s="2"/>
      <c r="OCE1351" s="2"/>
      <c r="OCF1351" s="2"/>
      <c r="OCG1351" s="2"/>
      <c r="OCH1351" s="2"/>
      <c r="OCI1351" s="2"/>
      <c r="OCJ1351" s="2"/>
      <c r="OCK1351" s="2"/>
      <c r="OCL1351" s="2"/>
      <c r="OCM1351" s="2"/>
      <c r="OCN1351" s="2"/>
      <c r="OCO1351" s="2"/>
      <c r="OCP1351" s="2"/>
      <c r="OCQ1351" s="2"/>
      <c r="OCR1351" s="2"/>
      <c r="OCS1351" s="2"/>
      <c r="OCT1351" s="2"/>
      <c r="OCU1351" s="2"/>
      <c r="OCV1351" s="2"/>
      <c r="OCW1351" s="2"/>
      <c r="OCX1351" s="2"/>
      <c r="OCY1351" s="2"/>
      <c r="OCZ1351" s="2"/>
      <c r="ODA1351" s="2"/>
      <c r="ODB1351" s="2"/>
      <c r="ODC1351" s="2"/>
      <c r="ODD1351" s="2"/>
      <c r="ODE1351" s="2"/>
      <c r="ODF1351" s="2"/>
      <c r="ODG1351" s="2"/>
      <c r="ODH1351" s="2"/>
      <c r="ODI1351" s="2"/>
      <c r="ODJ1351" s="2"/>
      <c r="ODK1351" s="2"/>
      <c r="ODL1351" s="2"/>
      <c r="ODM1351" s="2"/>
      <c r="ODN1351" s="2"/>
      <c r="ODO1351" s="2"/>
      <c r="ODP1351" s="2"/>
      <c r="ODQ1351" s="2"/>
      <c r="ODR1351" s="2"/>
      <c r="ODS1351" s="2"/>
      <c r="ODT1351" s="2"/>
      <c r="ODU1351" s="2"/>
      <c r="ODV1351" s="2"/>
      <c r="ODW1351" s="2"/>
      <c r="ODX1351" s="2"/>
      <c r="ODY1351" s="2"/>
      <c r="ODZ1351" s="2"/>
      <c r="OEA1351" s="2"/>
      <c r="OEB1351" s="2"/>
      <c r="OEC1351" s="2"/>
      <c r="OED1351" s="2"/>
      <c r="OEE1351" s="2"/>
      <c r="OEF1351" s="2"/>
      <c r="OEG1351" s="2"/>
      <c r="OEH1351" s="2"/>
      <c r="OEI1351" s="2"/>
      <c r="OEJ1351" s="2"/>
      <c r="OEK1351" s="2"/>
      <c r="OEL1351" s="2"/>
      <c r="OEM1351" s="2"/>
      <c r="OEN1351" s="2"/>
      <c r="OEO1351" s="2"/>
      <c r="OEP1351" s="2"/>
      <c r="OEQ1351" s="2"/>
      <c r="OER1351" s="2"/>
      <c r="OES1351" s="2"/>
      <c r="OET1351" s="2"/>
      <c r="OEU1351" s="2"/>
      <c r="OEV1351" s="2"/>
      <c r="OEW1351" s="2"/>
      <c r="OEX1351" s="2"/>
      <c r="OEY1351" s="2"/>
      <c r="OEZ1351" s="2"/>
      <c r="OFA1351" s="2"/>
      <c r="OFB1351" s="2"/>
      <c r="OFC1351" s="2"/>
      <c r="OFD1351" s="2"/>
      <c r="OFE1351" s="2"/>
      <c r="OFF1351" s="2"/>
      <c r="OFG1351" s="2"/>
      <c r="OFH1351" s="2"/>
      <c r="OFI1351" s="2"/>
      <c r="OFJ1351" s="2"/>
      <c r="OFK1351" s="2"/>
      <c r="OFL1351" s="2"/>
      <c r="OFM1351" s="2"/>
      <c r="OFN1351" s="2"/>
      <c r="OFO1351" s="2"/>
      <c r="OFP1351" s="2"/>
      <c r="OFQ1351" s="2"/>
      <c r="OFR1351" s="2"/>
      <c r="OFS1351" s="2"/>
      <c r="OFT1351" s="2"/>
      <c r="OFU1351" s="2"/>
      <c r="OFV1351" s="2"/>
      <c r="OFW1351" s="2"/>
      <c r="OFX1351" s="2"/>
      <c r="OFY1351" s="2"/>
      <c r="OFZ1351" s="2"/>
      <c r="OGA1351" s="2"/>
      <c r="OGB1351" s="2"/>
      <c r="OGC1351" s="2"/>
      <c r="OGD1351" s="2"/>
      <c r="OGE1351" s="2"/>
      <c r="OGF1351" s="2"/>
      <c r="OGG1351" s="2"/>
      <c r="OGH1351" s="2"/>
      <c r="OGI1351" s="2"/>
      <c r="OGJ1351" s="2"/>
      <c r="OGK1351" s="2"/>
      <c r="OGL1351" s="2"/>
      <c r="OGM1351" s="2"/>
      <c r="OGN1351" s="2"/>
      <c r="OGO1351" s="2"/>
      <c r="OGP1351" s="2"/>
      <c r="OGQ1351" s="2"/>
      <c r="OGR1351" s="2"/>
      <c r="OGS1351" s="2"/>
      <c r="OGT1351" s="2"/>
      <c r="OGU1351" s="2"/>
      <c r="OGV1351" s="2"/>
      <c r="OGW1351" s="2"/>
      <c r="OGX1351" s="2"/>
      <c r="OGY1351" s="2"/>
      <c r="OGZ1351" s="2"/>
      <c r="OHA1351" s="2"/>
      <c r="OHB1351" s="2"/>
      <c r="OHC1351" s="2"/>
      <c r="OHD1351" s="2"/>
      <c r="OHE1351" s="2"/>
      <c r="OHF1351" s="2"/>
      <c r="OHG1351" s="2"/>
      <c r="OHH1351" s="2"/>
      <c r="OHI1351" s="2"/>
      <c r="OHJ1351" s="2"/>
      <c r="OHK1351" s="2"/>
      <c r="OHL1351" s="2"/>
      <c r="OHM1351" s="2"/>
      <c r="OHN1351" s="2"/>
      <c r="OHO1351" s="2"/>
      <c r="OHP1351" s="2"/>
      <c r="OHQ1351" s="2"/>
      <c r="OHR1351" s="2"/>
      <c r="OHS1351" s="2"/>
      <c r="OHT1351" s="2"/>
      <c r="OHU1351" s="2"/>
      <c r="OHV1351" s="2"/>
      <c r="OHW1351" s="2"/>
      <c r="OHX1351" s="2"/>
      <c r="OHY1351" s="2"/>
      <c r="OHZ1351" s="2"/>
      <c r="OIA1351" s="2"/>
      <c r="OIB1351" s="2"/>
      <c r="OIC1351" s="2"/>
      <c r="OID1351" s="2"/>
      <c r="OIE1351" s="2"/>
      <c r="OIF1351" s="2"/>
      <c r="OIG1351" s="2"/>
      <c r="OIH1351" s="2"/>
      <c r="OII1351" s="2"/>
      <c r="OIJ1351" s="2"/>
      <c r="OIK1351" s="2"/>
      <c r="OIL1351" s="2"/>
      <c r="OIM1351" s="2"/>
      <c r="OIN1351" s="2"/>
      <c r="OIO1351" s="2"/>
      <c r="OIP1351" s="2"/>
      <c r="OIQ1351" s="2"/>
      <c r="OIR1351" s="2"/>
      <c r="OIS1351" s="2"/>
      <c r="OIT1351" s="2"/>
      <c r="OIU1351" s="2"/>
      <c r="OIV1351" s="2"/>
      <c r="OIW1351" s="2"/>
      <c r="OIX1351" s="2"/>
      <c r="OIY1351" s="2"/>
      <c r="OIZ1351" s="2"/>
      <c r="OJA1351" s="2"/>
      <c r="OJB1351" s="2"/>
      <c r="OJC1351" s="2"/>
      <c r="OJD1351" s="2"/>
      <c r="OJE1351" s="2"/>
      <c r="OJF1351" s="2"/>
      <c r="OJG1351" s="2"/>
      <c r="OJH1351" s="2"/>
      <c r="OJI1351" s="2"/>
      <c r="OJJ1351" s="2"/>
      <c r="OJK1351" s="2"/>
      <c r="OJL1351" s="2"/>
      <c r="OJM1351" s="2"/>
      <c r="OJN1351" s="2"/>
      <c r="OJO1351" s="2"/>
      <c r="OJP1351" s="2"/>
      <c r="OJQ1351" s="2"/>
      <c r="OJR1351" s="2"/>
      <c r="OJS1351" s="2"/>
      <c r="OJT1351" s="2"/>
      <c r="OJU1351" s="2"/>
      <c r="OJV1351" s="2"/>
      <c r="OJW1351" s="2"/>
      <c r="OJX1351" s="2"/>
      <c r="OJY1351" s="2"/>
      <c r="OJZ1351" s="2"/>
      <c r="OKA1351" s="2"/>
      <c r="OKB1351" s="2"/>
      <c r="OKC1351" s="2"/>
      <c r="OKD1351" s="2"/>
      <c r="OKE1351" s="2"/>
      <c r="OKF1351" s="2"/>
      <c r="OKG1351" s="2"/>
      <c r="OKH1351" s="2"/>
      <c r="OKI1351" s="2"/>
      <c r="OKJ1351" s="2"/>
      <c r="OKK1351" s="2"/>
      <c r="OKL1351" s="2"/>
      <c r="OKM1351" s="2"/>
      <c r="OKN1351" s="2"/>
      <c r="OKO1351" s="2"/>
      <c r="OKP1351" s="2"/>
      <c r="OKQ1351" s="2"/>
      <c r="OKR1351" s="2"/>
      <c r="OKS1351" s="2"/>
      <c r="OKT1351" s="2"/>
      <c r="OKU1351" s="2"/>
      <c r="OKV1351" s="2"/>
      <c r="OKW1351" s="2"/>
      <c r="OKX1351" s="2"/>
      <c r="OKY1351" s="2"/>
      <c r="OKZ1351" s="2"/>
      <c r="OLA1351" s="2"/>
      <c r="OLB1351" s="2"/>
      <c r="OLC1351" s="2"/>
      <c r="OLD1351" s="2"/>
      <c r="OLE1351" s="2"/>
      <c r="OLF1351" s="2"/>
      <c r="OLG1351" s="2"/>
      <c r="OLH1351" s="2"/>
      <c r="OLI1351" s="2"/>
      <c r="OLJ1351" s="2"/>
      <c r="OLK1351" s="2"/>
      <c r="OLL1351" s="2"/>
      <c r="OLM1351" s="2"/>
      <c r="OLN1351" s="2"/>
      <c r="OLO1351" s="2"/>
      <c r="OLP1351" s="2"/>
      <c r="OLQ1351" s="2"/>
      <c r="OLR1351" s="2"/>
      <c r="OLS1351" s="2"/>
      <c r="OLT1351" s="2"/>
      <c r="OLU1351" s="2"/>
      <c r="OLV1351" s="2"/>
      <c r="OLW1351" s="2"/>
      <c r="OLX1351" s="2"/>
      <c r="OLY1351" s="2"/>
      <c r="OLZ1351" s="2"/>
      <c r="OMA1351" s="2"/>
      <c r="OMB1351" s="2"/>
      <c r="OMC1351" s="2"/>
      <c r="OMD1351" s="2"/>
      <c r="OME1351" s="2"/>
      <c r="OMF1351" s="2"/>
      <c r="OMG1351" s="2"/>
      <c r="OMH1351" s="2"/>
      <c r="OMI1351" s="2"/>
      <c r="OMJ1351" s="2"/>
      <c r="OMK1351" s="2"/>
      <c r="OML1351" s="2"/>
      <c r="OMM1351" s="2"/>
      <c r="OMN1351" s="2"/>
      <c r="OMO1351" s="2"/>
      <c r="OMP1351" s="2"/>
      <c r="OMQ1351" s="2"/>
      <c r="OMR1351" s="2"/>
      <c r="OMS1351" s="2"/>
      <c r="OMT1351" s="2"/>
      <c r="OMU1351" s="2"/>
      <c r="OMV1351" s="2"/>
      <c r="OMW1351" s="2"/>
      <c r="OMX1351" s="2"/>
      <c r="OMY1351" s="2"/>
      <c r="OMZ1351" s="2"/>
      <c r="ONA1351" s="2"/>
      <c r="ONB1351" s="2"/>
      <c r="ONC1351" s="2"/>
      <c r="OND1351" s="2"/>
      <c r="ONE1351" s="2"/>
      <c r="ONF1351" s="2"/>
      <c r="ONG1351" s="2"/>
      <c r="ONH1351" s="2"/>
      <c r="ONI1351" s="2"/>
      <c r="ONJ1351" s="2"/>
      <c r="ONK1351" s="2"/>
      <c r="ONL1351" s="2"/>
      <c r="ONM1351" s="2"/>
      <c r="ONN1351" s="2"/>
      <c r="ONO1351" s="2"/>
      <c r="ONP1351" s="2"/>
      <c r="ONQ1351" s="2"/>
      <c r="ONR1351" s="2"/>
      <c r="ONS1351" s="2"/>
      <c r="ONT1351" s="2"/>
      <c r="ONU1351" s="2"/>
      <c r="ONV1351" s="2"/>
      <c r="ONW1351" s="2"/>
      <c r="ONX1351" s="2"/>
      <c r="ONY1351" s="2"/>
      <c r="ONZ1351" s="2"/>
      <c r="OOA1351" s="2"/>
      <c r="OOB1351" s="2"/>
      <c r="OOC1351" s="2"/>
      <c r="OOD1351" s="2"/>
      <c r="OOE1351" s="2"/>
      <c r="OOF1351" s="2"/>
      <c r="OOG1351" s="2"/>
      <c r="OOH1351" s="2"/>
      <c r="OOI1351" s="2"/>
      <c r="OOJ1351" s="2"/>
      <c r="OOK1351" s="2"/>
      <c r="OOL1351" s="2"/>
      <c r="OOM1351" s="2"/>
      <c r="OON1351" s="2"/>
      <c r="OOO1351" s="2"/>
      <c r="OOP1351" s="2"/>
      <c r="OOQ1351" s="2"/>
      <c r="OOR1351" s="2"/>
      <c r="OOS1351" s="2"/>
      <c r="OOT1351" s="2"/>
      <c r="OOU1351" s="2"/>
      <c r="OOV1351" s="2"/>
      <c r="OOW1351" s="2"/>
      <c r="OOX1351" s="2"/>
      <c r="OOY1351" s="2"/>
      <c r="OOZ1351" s="2"/>
      <c r="OPA1351" s="2"/>
      <c r="OPB1351" s="2"/>
      <c r="OPC1351" s="2"/>
      <c r="OPD1351" s="2"/>
      <c r="OPE1351" s="2"/>
      <c r="OPF1351" s="2"/>
      <c r="OPG1351" s="2"/>
      <c r="OPH1351" s="2"/>
      <c r="OPI1351" s="2"/>
      <c r="OPJ1351" s="2"/>
      <c r="OPK1351" s="2"/>
      <c r="OPL1351" s="2"/>
      <c r="OPM1351" s="2"/>
      <c r="OPN1351" s="2"/>
      <c r="OPO1351" s="2"/>
      <c r="OPP1351" s="2"/>
      <c r="OPQ1351" s="2"/>
      <c r="OPR1351" s="2"/>
      <c r="OPS1351" s="2"/>
      <c r="OPT1351" s="2"/>
      <c r="OPU1351" s="2"/>
      <c r="OPV1351" s="2"/>
      <c r="OPW1351" s="2"/>
      <c r="OPX1351" s="2"/>
      <c r="OPY1351" s="2"/>
      <c r="OPZ1351" s="2"/>
      <c r="OQA1351" s="2"/>
      <c r="OQB1351" s="2"/>
      <c r="OQC1351" s="2"/>
      <c r="OQD1351" s="2"/>
      <c r="OQE1351" s="2"/>
      <c r="OQF1351" s="2"/>
      <c r="OQG1351" s="2"/>
      <c r="OQH1351" s="2"/>
      <c r="OQI1351" s="2"/>
      <c r="OQJ1351" s="2"/>
      <c r="OQK1351" s="2"/>
      <c r="OQL1351" s="2"/>
      <c r="OQM1351" s="2"/>
      <c r="OQN1351" s="2"/>
      <c r="OQO1351" s="2"/>
      <c r="OQP1351" s="2"/>
      <c r="OQQ1351" s="2"/>
      <c r="OQR1351" s="2"/>
      <c r="OQS1351" s="2"/>
      <c r="OQT1351" s="2"/>
      <c r="OQU1351" s="2"/>
      <c r="OQV1351" s="2"/>
      <c r="OQW1351" s="2"/>
      <c r="OQX1351" s="2"/>
      <c r="OQY1351" s="2"/>
      <c r="OQZ1351" s="2"/>
      <c r="ORA1351" s="2"/>
      <c r="ORB1351" s="2"/>
      <c r="ORC1351" s="2"/>
      <c r="ORD1351" s="2"/>
      <c r="ORE1351" s="2"/>
      <c r="ORF1351" s="2"/>
      <c r="ORG1351" s="2"/>
      <c r="ORH1351" s="2"/>
      <c r="ORI1351" s="2"/>
      <c r="ORJ1351" s="2"/>
      <c r="ORK1351" s="2"/>
      <c r="ORL1351" s="2"/>
      <c r="ORM1351" s="2"/>
      <c r="ORN1351" s="2"/>
      <c r="ORO1351" s="2"/>
      <c r="ORP1351" s="2"/>
      <c r="ORQ1351" s="2"/>
      <c r="ORR1351" s="2"/>
      <c r="ORS1351" s="2"/>
      <c r="ORT1351" s="2"/>
      <c r="ORU1351" s="2"/>
      <c r="ORV1351" s="2"/>
      <c r="ORW1351" s="2"/>
      <c r="ORX1351" s="2"/>
      <c r="ORY1351" s="2"/>
      <c r="ORZ1351" s="2"/>
      <c r="OSA1351" s="2"/>
      <c r="OSB1351" s="2"/>
      <c r="OSC1351" s="2"/>
      <c r="OSD1351" s="2"/>
      <c r="OSE1351" s="2"/>
      <c r="OSF1351" s="2"/>
      <c r="OSG1351" s="2"/>
      <c r="OSH1351" s="2"/>
      <c r="OSI1351" s="2"/>
      <c r="OSJ1351" s="2"/>
      <c r="OSK1351" s="2"/>
      <c r="OSL1351" s="2"/>
      <c r="OSM1351" s="2"/>
      <c r="OSN1351" s="2"/>
      <c r="OSO1351" s="2"/>
      <c r="OSP1351" s="2"/>
      <c r="OSQ1351" s="2"/>
      <c r="OSR1351" s="2"/>
      <c r="OSS1351" s="2"/>
      <c r="OST1351" s="2"/>
      <c r="OSU1351" s="2"/>
      <c r="OSV1351" s="2"/>
      <c r="OSW1351" s="2"/>
      <c r="OSX1351" s="2"/>
      <c r="OSY1351" s="2"/>
      <c r="OSZ1351" s="2"/>
      <c r="OTA1351" s="2"/>
      <c r="OTB1351" s="2"/>
      <c r="OTC1351" s="2"/>
      <c r="OTD1351" s="2"/>
      <c r="OTE1351" s="2"/>
      <c r="OTF1351" s="2"/>
      <c r="OTG1351" s="2"/>
      <c r="OTH1351" s="2"/>
      <c r="OTI1351" s="2"/>
      <c r="OTJ1351" s="2"/>
      <c r="OTK1351" s="2"/>
      <c r="OTL1351" s="2"/>
      <c r="OTM1351" s="2"/>
      <c r="OTN1351" s="2"/>
      <c r="OTO1351" s="2"/>
      <c r="OTP1351" s="2"/>
      <c r="OTQ1351" s="2"/>
      <c r="OTR1351" s="2"/>
      <c r="OTS1351" s="2"/>
      <c r="OTT1351" s="2"/>
      <c r="OTU1351" s="2"/>
      <c r="OTV1351" s="2"/>
      <c r="OTW1351" s="2"/>
      <c r="OTX1351" s="2"/>
      <c r="OTY1351" s="2"/>
      <c r="OTZ1351" s="2"/>
      <c r="OUA1351" s="2"/>
      <c r="OUB1351" s="2"/>
      <c r="OUC1351" s="2"/>
      <c r="OUD1351" s="2"/>
      <c r="OUE1351" s="2"/>
      <c r="OUF1351" s="2"/>
      <c r="OUG1351" s="2"/>
      <c r="OUH1351" s="2"/>
      <c r="OUI1351" s="2"/>
      <c r="OUJ1351" s="2"/>
      <c r="OUK1351" s="2"/>
      <c r="OUL1351" s="2"/>
      <c r="OUM1351" s="2"/>
      <c r="OUN1351" s="2"/>
      <c r="OUO1351" s="2"/>
      <c r="OUP1351" s="2"/>
      <c r="OUQ1351" s="2"/>
      <c r="OUR1351" s="2"/>
      <c r="OUS1351" s="2"/>
      <c r="OUT1351" s="2"/>
      <c r="OUU1351" s="2"/>
      <c r="OUV1351" s="2"/>
      <c r="OUW1351" s="2"/>
      <c r="OUX1351" s="2"/>
      <c r="OUY1351" s="2"/>
      <c r="OUZ1351" s="2"/>
      <c r="OVA1351" s="2"/>
      <c r="OVB1351" s="2"/>
      <c r="OVC1351" s="2"/>
      <c r="OVD1351" s="2"/>
      <c r="OVE1351" s="2"/>
      <c r="OVF1351" s="2"/>
      <c r="OVG1351" s="2"/>
      <c r="OVH1351" s="2"/>
      <c r="OVI1351" s="2"/>
      <c r="OVJ1351" s="2"/>
      <c r="OVK1351" s="2"/>
      <c r="OVL1351" s="2"/>
      <c r="OVM1351" s="2"/>
      <c r="OVN1351" s="2"/>
      <c r="OVO1351" s="2"/>
      <c r="OVP1351" s="2"/>
      <c r="OVQ1351" s="2"/>
      <c r="OVR1351" s="2"/>
      <c r="OVS1351" s="2"/>
      <c r="OVT1351" s="2"/>
      <c r="OVU1351" s="2"/>
      <c r="OVV1351" s="2"/>
      <c r="OVW1351" s="2"/>
      <c r="OVX1351" s="2"/>
      <c r="OVY1351" s="2"/>
      <c r="OVZ1351" s="2"/>
      <c r="OWA1351" s="2"/>
      <c r="OWB1351" s="2"/>
      <c r="OWC1351" s="2"/>
      <c r="OWD1351" s="2"/>
      <c r="OWE1351" s="2"/>
      <c r="OWF1351" s="2"/>
      <c r="OWG1351" s="2"/>
      <c r="OWH1351" s="2"/>
      <c r="OWI1351" s="2"/>
      <c r="OWJ1351" s="2"/>
      <c r="OWK1351" s="2"/>
      <c r="OWL1351" s="2"/>
      <c r="OWM1351" s="2"/>
      <c r="OWN1351" s="2"/>
      <c r="OWO1351" s="2"/>
      <c r="OWP1351" s="2"/>
      <c r="OWQ1351" s="2"/>
      <c r="OWR1351" s="2"/>
      <c r="OWS1351" s="2"/>
      <c r="OWT1351" s="2"/>
      <c r="OWU1351" s="2"/>
      <c r="OWV1351" s="2"/>
      <c r="OWW1351" s="2"/>
      <c r="OWX1351" s="2"/>
      <c r="OWY1351" s="2"/>
      <c r="OWZ1351" s="2"/>
      <c r="OXA1351" s="2"/>
      <c r="OXB1351" s="2"/>
      <c r="OXC1351" s="2"/>
      <c r="OXD1351" s="2"/>
      <c r="OXE1351" s="2"/>
      <c r="OXF1351" s="2"/>
      <c r="OXG1351" s="2"/>
      <c r="OXH1351" s="2"/>
      <c r="OXI1351" s="2"/>
      <c r="OXJ1351" s="2"/>
      <c r="OXK1351" s="2"/>
      <c r="OXL1351" s="2"/>
      <c r="OXM1351" s="2"/>
      <c r="OXN1351" s="2"/>
      <c r="OXO1351" s="2"/>
      <c r="OXP1351" s="2"/>
      <c r="OXQ1351" s="2"/>
      <c r="OXR1351" s="2"/>
      <c r="OXS1351" s="2"/>
      <c r="OXT1351" s="2"/>
      <c r="OXU1351" s="2"/>
      <c r="OXV1351" s="2"/>
      <c r="OXW1351" s="2"/>
      <c r="OXX1351" s="2"/>
      <c r="OXY1351" s="2"/>
      <c r="OXZ1351" s="2"/>
      <c r="OYA1351" s="2"/>
      <c r="OYB1351" s="2"/>
      <c r="OYC1351" s="2"/>
      <c r="OYD1351" s="2"/>
      <c r="OYE1351" s="2"/>
      <c r="OYF1351" s="2"/>
      <c r="OYG1351" s="2"/>
      <c r="OYH1351" s="2"/>
      <c r="OYI1351" s="2"/>
      <c r="OYJ1351" s="2"/>
      <c r="OYK1351" s="2"/>
      <c r="OYL1351" s="2"/>
      <c r="OYM1351" s="2"/>
      <c r="OYN1351" s="2"/>
      <c r="OYO1351" s="2"/>
      <c r="OYP1351" s="2"/>
      <c r="OYQ1351" s="2"/>
      <c r="OYR1351" s="2"/>
      <c r="OYS1351" s="2"/>
      <c r="OYT1351" s="2"/>
      <c r="OYU1351" s="2"/>
      <c r="OYV1351" s="2"/>
      <c r="OYW1351" s="2"/>
      <c r="OYX1351" s="2"/>
      <c r="OYY1351" s="2"/>
      <c r="OYZ1351" s="2"/>
      <c r="OZA1351" s="2"/>
      <c r="OZB1351" s="2"/>
      <c r="OZC1351" s="2"/>
      <c r="OZD1351" s="2"/>
      <c r="OZE1351" s="2"/>
      <c r="OZF1351" s="2"/>
      <c r="OZG1351" s="2"/>
      <c r="OZH1351" s="2"/>
      <c r="OZI1351" s="2"/>
      <c r="OZJ1351" s="2"/>
      <c r="OZK1351" s="2"/>
      <c r="OZL1351" s="2"/>
      <c r="OZM1351" s="2"/>
      <c r="OZN1351" s="2"/>
      <c r="OZO1351" s="2"/>
      <c r="OZP1351" s="2"/>
      <c r="OZQ1351" s="2"/>
      <c r="OZR1351" s="2"/>
      <c r="OZS1351" s="2"/>
      <c r="OZT1351" s="2"/>
      <c r="OZU1351" s="2"/>
      <c r="OZV1351" s="2"/>
      <c r="OZW1351" s="2"/>
      <c r="OZX1351" s="2"/>
      <c r="OZY1351" s="2"/>
      <c r="OZZ1351" s="2"/>
      <c r="PAA1351" s="2"/>
      <c r="PAB1351" s="2"/>
      <c r="PAC1351" s="2"/>
      <c r="PAD1351" s="2"/>
      <c r="PAE1351" s="2"/>
      <c r="PAF1351" s="2"/>
      <c r="PAG1351" s="2"/>
      <c r="PAH1351" s="2"/>
      <c r="PAI1351" s="2"/>
      <c r="PAJ1351" s="2"/>
      <c r="PAK1351" s="2"/>
      <c r="PAL1351" s="2"/>
      <c r="PAM1351" s="2"/>
      <c r="PAN1351" s="2"/>
      <c r="PAO1351" s="2"/>
      <c r="PAP1351" s="2"/>
      <c r="PAQ1351" s="2"/>
      <c r="PAR1351" s="2"/>
      <c r="PAS1351" s="2"/>
      <c r="PAT1351" s="2"/>
      <c r="PAU1351" s="2"/>
      <c r="PAV1351" s="2"/>
      <c r="PAW1351" s="2"/>
      <c r="PAX1351" s="2"/>
      <c r="PAY1351" s="2"/>
      <c r="PAZ1351" s="2"/>
      <c r="PBA1351" s="2"/>
      <c r="PBB1351" s="2"/>
      <c r="PBC1351" s="2"/>
      <c r="PBD1351" s="2"/>
      <c r="PBE1351" s="2"/>
      <c r="PBF1351" s="2"/>
      <c r="PBG1351" s="2"/>
      <c r="PBH1351" s="2"/>
      <c r="PBI1351" s="2"/>
      <c r="PBJ1351" s="2"/>
      <c r="PBK1351" s="2"/>
      <c r="PBL1351" s="2"/>
      <c r="PBM1351" s="2"/>
      <c r="PBN1351" s="2"/>
      <c r="PBO1351" s="2"/>
      <c r="PBP1351" s="2"/>
      <c r="PBQ1351" s="2"/>
      <c r="PBR1351" s="2"/>
      <c r="PBS1351" s="2"/>
      <c r="PBT1351" s="2"/>
      <c r="PBU1351" s="2"/>
      <c r="PBV1351" s="2"/>
      <c r="PBW1351" s="2"/>
      <c r="PBX1351" s="2"/>
      <c r="PBY1351" s="2"/>
      <c r="PBZ1351" s="2"/>
      <c r="PCA1351" s="2"/>
      <c r="PCB1351" s="2"/>
      <c r="PCC1351" s="2"/>
      <c r="PCD1351" s="2"/>
      <c r="PCE1351" s="2"/>
      <c r="PCF1351" s="2"/>
      <c r="PCG1351" s="2"/>
      <c r="PCH1351" s="2"/>
      <c r="PCI1351" s="2"/>
      <c r="PCJ1351" s="2"/>
      <c r="PCK1351" s="2"/>
      <c r="PCL1351" s="2"/>
      <c r="PCM1351" s="2"/>
      <c r="PCN1351" s="2"/>
      <c r="PCO1351" s="2"/>
      <c r="PCP1351" s="2"/>
      <c r="PCQ1351" s="2"/>
      <c r="PCR1351" s="2"/>
      <c r="PCS1351" s="2"/>
      <c r="PCT1351" s="2"/>
      <c r="PCU1351" s="2"/>
      <c r="PCV1351" s="2"/>
      <c r="PCW1351" s="2"/>
      <c r="PCX1351" s="2"/>
      <c r="PCY1351" s="2"/>
      <c r="PCZ1351" s="2"/>
      <c r="PDA1351" s="2"/>
      <c r="PDB1351" s="2"/>
      <c r="PDC1351" s="2"/>
      <c r="PDD1351" s="2"/>
      <c r="PDE1351" s="2"/>
      <c r="PDF1351" s="2"/>
      <c r="PDG1351" s="2"/>
      <c r="PDH1351" s="2"/>
      <c r="PDI1351" s="2"/>
      <c r="PDJ1351" s="2"/>
      <c r="PDK1351" s="2"/>
      <c r="PDL1351" s="2"/>
      <c r="PDM1351" s="2"/>
      <c r="PDN1351" s="2"/>
      <c r="PDO1351" s="2"/>
      <c r="PDP1351" s="2"/>
      <c r="PDQ1351" s="2"/>
      <c r="PDR1351" s="2"/>
      <c r="PDS1351" s="2"/>
      <c r="PDT1351" s="2"/>
      <c r="PDU1351" s="2"/>
      <c r="PDV1351" s="2"/>
      <c r="PDW1351" s="2"/>
      <c r="PDX1351" s="2"/>
      <c r="PDY1351" s="2"/>
      <c r="PDZ1351" s="2"/>
      <c r="PEA1351" s="2"/>
      <c r="PEB1351" s="2"/>
      <c r="PEC1351" s="2"/>
      <c r="PED1351" s="2"/>
      <c r="PEE1351" s="2"/>
      <c r="PEF1351" s="2"/>
      <c r="PEG1351" s="2"/>
      <c r="PEH1351" s="2"/>
      <c r="PEI1351" s="2"/>
      <c r="PEJ1351" s="2"/>
      <c r="PEK1351" s="2"/>
      <c r="PEL1351" s="2"/>
      <c r="PEM1351" s="2"/>
      <c r="PEN1351" s="2"/>
      <c r="PEO1351" s="2"/>
      <c r="PEP1351" s="2"/>
      <c r="PEQ1351" s="2"/>
      <c r="PER1351" s="2"/>
      <c r="PES1351" s="2"/>
      <c r="PET1351" s="2"/>
      <c r="PEU1351" s="2"/>
      <c r="PEV1351" s="2"/>
      <c r="PEW1351" s="2"/>
      <c r="PEX1351" s="2"/>
      <c r="PEY1351" s="2"/>
      <c r="PEZ1351" s="2"/>
      <c r="PFA1351" s="2"/>
      <c r="PFB1351" s="2"/>
      <c r="PFC1351" s="2"/>
      <c r="PFD1351" s="2"/>
      <c r="PFE1351" s="2"/>
      <c r="PFF1351" s="2"/>
      <c r="PFG1351" s="2"/>
      <c r="PFH1351" s="2"/>
      <c r="PFI1351" s="2"/>
      <c r="PFJ1351" s="2"/>
      <c r="PFK1351" s="2"/>
      <c r="PFL1351" s="2"/>
      <c r="PFM1351" s="2"/>
      <c r="PFN1351" s="2"/>
      <c r="PFO1351" s="2"/>
      <c r="PFP1351" s="2"/>
      <c r="PFQ1351" s="2"/>
      <c r="PFR1351" s="2"/>
      <c r="PFS1351" s="2"/>
      <c r="PFT1351" s="2"/>
      <c r="PFU1351" s="2"/>
      <c r="PFV1351" s="2"/>
      <c r="PFW1351" s="2"/>
      <c r="PFX1351" s="2"/>
      <c r="PFY1351" s="2"/>
      <c r="PFZ1351" s="2"/>
      <c r="PGA1351" s="2"/>
      <c r="PGB1351" s="2"/>
      <c r="PGC1351" s="2"/>
      <c r="PGD1351" s="2"/>
      <c r="PGE1351" s="2"/>
      <c r="PGF1351" s="2"/>
      <c r="PGG1351" s="2"/>
      <c r="PGH1351" s="2"/>
      <c r="PGI1351" s="2"/>
      <c r="PGJ1351" s="2"/>
      <c r="PGK1351" s="2"/>
      <c r="PGL1351" s="2"/>
      <c r="PGM1351" s="2"/>
      <c r="PGN1351" s="2"/>
      <c r="PGO1351" s="2"/>
      <c r="PGP1351" s="2"/>
      <c r="PGQ1351" s="2"/>
      <c r="PGR1351" s="2"/>
      <c r="PGS1351" s="2"/>
      <c r="PGT1351" s="2"/>
      <c r="PGU1351" s="2"/>
      <c r="PGV1351" s="2"/>
      <c r="PGW1351" s="2"/>
      <c r="PGX1351" s="2"/>
      <c r="PGY1351" s="2"/>
      <c r="PGZ1351" s="2"/>
      <c r="PHA1351" s="2"/>
      <c r="PHB1351" s="2"/>
      <c r="PHC1351" s="2"/>
      <c r="PHD1351" s="2"/>
      <c r="PHE1351" s="2"/>
      <c r="PHF1351" s="2"/>
      <c r="PHG1351" s="2"/>
      <c r="PHH1351" s="2"/>
      <c r="PHI1351" s="2"/>
      <c r="PHJ1351" s="2"/>
      <c r="PHK1351" s="2"/>
      <c r="PHL1351" s="2"/>
      <c r="PHM1351" s="2"/>
      <c r="PHN1351" s="2"/>
      <c r="PHO1351" s="2"/>
      <c r="PHP1351" s="2"/>
      <c r="PHQ1351" s="2"/>
      <c r="PHR1351" s="2"/>
      <c r="PHS1351" s="2"/>
      <c r="PHT1351" s="2"/>
      <c r="PHU1351" s="2"/>
      <c r="PHV1351" s="2"/>
      <c r="PHW1351" s="2"/>
      <c r="PHX1351" s="2"/>
      <c r="PHY1351" s="2"/>
      <c r="PHZ1351" s="2"/>
      <c r="PIA1351" s="2"/>
      <c r="PIB1351" s="2"/>
      <c r="PIC1351" s="2"/>
      <c r="PID1351" s="2"/>
      <c r="PIE1351" s="2"/>
      <c r="PIF1351" s="2"/>
      <c r="PIG1351" s="2"/>
      <c r="PIH1351" s="2"/>
      <c r="PII1351" s="2"/>
      <c r="PIJ1351" s="2"/>
      <c r="PIK1351" s="2"/>
      <c r="PIL1351" s="2"/>
      <c r="PIM1351" s="2"/>
      <c r="PIN1351" s="2"/>
      <c r="PIO1351" s="2"/>
      <c r="PIP1351" s="2"/>
      <c r="PIQ1351" s="2"/>
      <c r="PIR1351" s="2"/>
      <c r="PIS1351" s="2"/>
      <c r="PIT1351" s="2"/>
      <c r="PIU1351" s="2"/>
      <c r="PIV1351" s="2"/>
      <c r="PIW1351" s="2"/>
      <c r="PIX1351" s="2"/>
      <c r="PIY1351" s="2"/>
      <c r="PIZ1351" s="2"/>
      <c r="PJA1351" s="2"/>
      <c r="PJB1351" s="2"/>
      <c r="PJC1351" s="2"/>
      <c r="PJD1351" s="2"/>
      <c r="PJE1351" s="2"/>
      <c r="PJF1351" s="2"/>
      <c r="PJG1351" s="2"/>
      <c r="PJH1351" s="2"/>
      <c r="PJI1351" s="2"/>
      <c r="PJJ1351" s="2"/>
      <c r="PJK1351" s="2"/>
      <c r="PJL1351" s="2"/>
      <c r="PJM1351" s="2"/>
      <c r="PJN1351" s="2"/>
      <c r="PJO1351" s="2"/>
      <c r="PJP1351" s="2"/>
      <c r="PJQ1351" s="2"/>
      <c r="PJR1351" s="2"/>
      <c r="PJS1351" s="2"/>
      <c r="PJT1351" s="2"/>
      <c r="PJU1351" s="2"/>
      <c r="PJV1351" s="2"/>
      <c r="PJW1351" s="2"/>
      <c r="PJX1351" s="2"/>
      <c r="PJY1351" s="2"/>
      <c r="PJZ1351" s="2"/>
      <c r="PKA1351" s="2"/>
      <c r="PKB1351" s="2"/>
      <c r="PKC1351" s="2"/>
      <c r="PKD1351" s="2"/>
      <c r="PKE1351" s="2"/>
      <c r="PKF1351" s="2"/>
      <c r="PKG1351" s="2"/>
      <c r="PKH1351" s="2"/>
      <c r="PKI1351" s="2"/>
      <c r="PKJ1351" s="2"/>
      <c r="PKK1351" s="2"/>
      <c r="PKL1351" s="2"/>
      <c r="PKM1351" s="2"/>
      <c r="PKN1351" s="2"/>
      <c r="PKO1351" s="2"/>
      <c r="PKP1351" s="2"/>
      <c r="PKQ1351" s="2"/>
      <c r="PKR1351" s="2"/>
      <c r="PKS1351" s="2"/>
      <c r="PKT1351" s="2"/>
      <c r="PKU1351" s="2"/>
      <c r="PKV1351" s="2"/>
      <c r="PKW1351" s="2"/>
      <c r="PKX1351" s="2"/>
      <c r="PKY1351" s="2"/>
      <c r="PKZ1351" s="2"/>
      <c r="PLA1351" s="2"/>
      <c r="PLB1351" s="2"/>
      <c r="PLC1351" s="2"/>
      <c r="PLD1351" s="2"/>
      <c r="PLE1351" s="2"/>
      <c r="PLF1351" s="2"/>
      <c r="PLG1351" s="2"/>
      <c r="PLH1351" s="2"/>
      <c r="PLI1351" s="2"/>
      <c r="PLJ1351" s="2"/>
      <c r="PLK1351" s="2"/>
      <c r="PLL1351" s="2"/>
      <c r="PLM1351" s="2"/>
      <c r="PLN1351" s="2"/>
      <c r="PLO1351" s="2"/>
      <c r="PLP1351" s="2"/>
      <c r="PLQ1351" s="2"/>
      <c r="PLR1351" s="2"/>
      <c r="PLS1351" s="2"/>
      <c r="PLT1351" s="2"/>
      <c r="PLU1351" s="2"/>
      <c r="PLV1351" s="2"/>
      <c r="PLW1351" s="2"/>
      <c r="PLX1351" s="2"/>
      <c r="PLY1351" s="2"/>
      <c r="PLZ1351" s="2"/>
      <c r="PMA1351" s="2"/>
      <c r="PMB1351" s="2"/>
      <c r="PMC1351" s="2"/>
      <c r="PMD1351" s="2"/>
      <c r="PME1351" s="2"/>
      <c r="PMF1351" s="2"/>
      <c r="PMG1351" s="2"/>
      <c r="PMH1351" s="2"/>
      <c r="PMI1351" s="2"/>
      <c r="PMJ1351" s="2"/>
      <c r="PMK1351" s="2"/>
      <c r="PML1351" s="2"/>
      <c r="PMM1351" s="2"/>
      <c r="PMN1351" s="2"/>
      <c r="PMO1351" s="2"/>
      <c r="PMP1351" s="2"/>
      <c r="PMQ1351" s="2"/>
      <c r="PMR1351" s="2"/>
      <c r="PMS1351" s="2"/>
      <c r="PMT1351" s="2"/>
      <c r="PMU1351" s="2"/>
      <c r="PMV1351" s="2"/>
      <c r="PMW1351" s="2"/>
      <c r="PMX1351" s="2"/>
      <c r="PMY1351" s="2"/>
      <c r="PMZ1351" s="2"/>
      <c r="PNA1351" s="2"/>
      <c r="PNB1351" s="2"/>
      <c r="PNC1351" s="2"/>
      <c r="PND1351" s="2"/>
      <c r="PNE1351" s="2"/>
      <c r="PNF1351" s="2"/>
      <c r="PNG1351" s="2"/>
      <c r="PNH1351" s="2"/>
      <c r="PNI1351" s="2"/>
      <c r="PNJ1351" s="2"/>
      <c r="PNK1351" s="2"/>
      <c r="PNL1351" s="2"/>
      <c r="PNM1351" s="2"/>
      <c r="PNN1351" s="2"/>
      <c r="PNO1351" s="2"/>
      <c r="PNP1351" s="2"/>
      <c r="PNQ1351" s="2"/>
      <c r="PNR1351" s="2"/>
      <c r="PNS1351" s="2"/>
      <c r="PNT1351" s="2"/>
      <c r="PNU1351" s="2"/>
      <c r="PNV1351" s="2"/>
      <c r="PNW1351" s="2"/>
      <c r="PNX1351" s="2"/>
      <c r="PNY1351" s="2"/>
      <c r="PNZ1351" s="2"/>
      <c r="POA1351" s="2"/>
      <c r="POB1351" s="2"/>
      <c r="POC1351" s="2"/>
      <c r="POD1351" s="2"/>
      <c r="POE1351" s="2"/>
      <c r="POF1351" s="2"/>
      <c r="POG1351" s="2"/>
      <c r="POH1351" s="2"/>
      <c r="POI1351" s="2"/>
      <c r="POJ1351" s="2"/>
      <c r="POK1351" s="2"/>
      <c r="POL1351" s="2"/>
      <c r="POM1351" s="2"/>
      <c r="PON1351" s="2"/>
      <c r="POO1351" s="2"/>
      <c r="POP1351" s="2"/>
      <c r="POQ1351" s="2"/>
      <c r="POR1351" s="2"/>
      <c r="POS1351" s="2"/>
      <c r="POT1351" s="2"/>
      <c r="POU1351" s="2"/>
      <c r="POV1351" s="2"/>
      <c r="POW1351" s="2"/>
      <c r="POX1351" s="2"/>
      <c r="POY1351" s="2"/>
      <c r="POZ1351" s="2"/>
      <c r="PPA1351" s="2"/>
      <c r="PPB1351" s="2"/>
      <c r="PPC1351" s="2"/>
      <c r="PPD1351" s="2"/>
      <c r="PPE1351" s="2"/>
      <c r="PPF1351" s="2"/>
      <c r="PPG1351" s="2"/>
      <c r="PPH1351" s="2"/>
      <c r="PPI1351" s="2"/>
      <c r="PPJ1351" s="2"/>
      <c r="PPK1351" s="2"/>
      <c r="PPL1351" s="2"/>
      <c r="PPM1351" s="2"/>
      <c r="PPN1351" s="2"/>
      <c r="PPO1351" s="2"/>
      <c r="PPP1351" s="2"/>
      <c r="PPQ1351" s="2"/>
      <c r="PPR1351" s="2"/>
      <c r="PPS1351" s="2"/>
      <c r="PPT1351" s="2"/>
      <c r="PPU1351" s="2"/>
      <c r="PPV1351" s="2"/>
      <c r="PPW1351" s="2"/>
      <c r="PPX1351" s="2"/>
      <c r="PPY1351" s="2"/>
      <c r="PPZ1351" s="2"/>
      <c r="PQA1351" s="2"/>
      <c r="PQB1351" s="2"/>
      <c r="PQC1351" s="2"/>
      <c r="PQD1351" s="2"/>
      <c r="PQE1351" s="2"/>
      <c r="PQF1351" s="2"/>
      <c r="PQG1351" s="2"/>
      <c r="PQH1351" s="2"/>
      <c r="PQI1351" s="2"/>
      <c r="PQJ1351" s="2"/>
      <c r="PQK1351" s="2"/>
      <c r="PQL1351" s="2"/>
      <c r="PQM1351" s="2"/>
      <c r="PQN1351" s="2"/>
      <c r="PQO1351" s="2"/>
      <c r="PQP1351" s="2"/>
      <c r="PQQ1351" s="2"/>
      <c r="PQR1351" s="2"/>
      <c r="PQS1351" s="2"/>
      <c r="PQT1351" s="2"/>
      <c r="PQU1351" s="2"/>
      <c r="PQV1351" s="2"/>
      <c r="PQW1351" s="2"/>
      <c r="PQX1351" s="2"/>
      <c r="PQY1351" s="2"/>
      <c r="PQZ1351" s="2"/>
      <c r="PRA1351" s="2"/>
      <c r="PRB1351" s="2"/>
      <c r="PRC1351" s="2"/>
      <c r="PRD1351" s="2"/>
      <c r="PRE1351" s="2"/>
      <c r="PRF1351" s="2"/>
      <c r="PRG1351" s="2"/>
      <c r="PRH1351" s="2"/>
      <c r="PRI1351" s="2"/>
      <c r="PRJ1351" s="2"/>
      <c r="PRK1351" s="2"/>
      <c r="PRL1351" s="2"/>
      <c r="PRM1351" s="2"/>
      <c r="PRN1351" s="2"/>
      <c r="PRO1351" s="2"/>
      <c r="PRP1351" s="2"/>
      <c r="PRQ1351" s="2"/>
      <c r="PRR1351" s="2"/>
      <c r="PRS1351" s="2"/>
      <c r="PRT1351" s="2"/>
      <c r="PRU1351" s="2"/>
      <c r="PRV1351" s="2"/>
      <c r="PRW1351" s="2"/>
      <c r="PRX1351" s="2"/>
      <c r="PRY1351" s="2"/>
      <c r="PRZ1351" s="2"/>
      <c r="PSA1351" s="2"/>
      <c r="PSB1351" s="2"/>
      <c r="PSC1351" s="2"/>
      <c r="PSD1351" s="2"/>
      <c r="PSE1351" s="2"/>
      <c r="PSF1351" s="2"/>
      <c r="PSG1351" s="2"/>
      <c r="PSH1351" s="2"/>
      <c r="PSI1351" s="2"/>
      <c r="PSJ1351" s="2"/>
      <c r="PSK1351" s="2"/>
      <c r="PSL1351" s="2"/>
      <c r="PSM1351" s="2"/>
      <c r="PSN1351" s="2"/>
      <c r="PSO1351" s="2"/>
      <c r="PSP1351" s="2"/>
      <c r="PSQ1351" s="2"/>
      <c r="PSR1351" s="2"/>
      <c r="PSS1351" s="2"/>
      <c r="PST1351" s="2"/>
      <c r="PSU1351" s="2"/>
      <c r="PSV1351" s="2"/>
      <c r="PSW1351" s="2"/>
      <c r="PSX1351" s="2"/>
      <c r="PSY1351" s="2"/>
      <c r="PSZ1351" s="2"/>
      <c r="PTA1351" s="2"/>
      <c r="PTB1351" s="2"/>
      <c r="PTC1351" s="2"/>
      <c r="PTD1351" s="2"/>
      <c r="PTE1351" s="2"/>
      <c r="PTF1351" s="2"/>
      <c r="PTG1351" s="2"/>
      <c r="PTH1351" s="2"/>
      <c r="PTI1351" s="2"/>
      <c r="PTJ1351" s="2"/>
      <c r="PTK1351" s="2"/>
      <c r="PTL1351" s="2"/>
      <c r="PTM1351" s="2"/>
      <c r="PTN1351" s="2"/>
      <c r="PTO1351" s="2"/>
      <c r="PTP1351" s="2"/>
      <c r="PTQ1351" s="2"/>
      <c r="PTR1351" s="2"/>
      <c r="PTS1351" s="2"/>
      <c r="PTT1351" s="2"/>
      <c r="PTU1351" s="2"/>
      <c r="PTV1351" s="2"/>
      <c r="PTW1351" s="2"/>
      <c r="PTX1351" s="2"/>
      <c r="PTY1351" s="2"/>
      <c r="PTZ1351" s="2"/>
      <c r="PUA1351" s="2"/>
      <c r="PUB1351" s="2"/>
      <c r="PUC1351" s="2"/>
      <c r="PUD1351" s="2"/>
      <c r="PUE1351" s="2"/>
      <c r="PUF1351" s="2"/>
      <c r="PUG1351" s="2"/>
      <c r="PUH1351" s="2"/>
      <c r="PUI1351" s="2"/>
      <c r="PUJ1351" s="2"/>
      <c r="PUK1351" s="2"/>
      <c r="PUL1351" s="2"/>
      <c r="PUM1351" s="2"/>
      <c r="PUN1351" s="2"/>
      <c r="PUO1351" s="2"/>
      <c r="PUP1351" s="2"/>
      <c r="PUQ1351" s="2"/>
      <c r="PUR1351" s="2"/>
      <c r="PUS1351" s="2"/>
      <c r="PUT1351" s="2"/>
      <c r="PUU1351" s="2"/>
      <c r="PUV1351" s="2"/>
      <c r="PUW1351" s="2"/>
      <c r="PUX1351" s="2"/>
      <c r="PUY1351" s="2"/>
      <c r="PUZ1351" s="2"/>
      <c r="PVA1351" s="2"/>
      <c r="PVB1351" s="2"/>
      <c r="PVC1351" s="2"/>
      <c r="PVD1351" s="2"/>
      <c r="PVE1351" s="2"/>
      <c r="PVF1351" s="2"/>
      <c r="PVG1351" s="2"/>
      <c r="PVH1351" s="2"/>
      <c r="PVI1351" s="2"/>
      <c r="PVJ1351" s="2"/>
      <c r="PVK1351" s="2"/>
      <c r="PVL1351" s="2"/>
      <c r="PVM1351" s="2"/>
      <c r="PVN1351" s="2"/>
      <c r="PVO1351" s="2"/>
      <c r="PVP1351" s="2"/>
      <c r="PVQ1351" s="2"/>
      <c r="PVR1351" s="2"/>
      <c r="PVS1351" s="2"/>
      <c r="PVT1351" s="2"/>
      <c r="PVU1351" s="2"/>
      <c r="PVV1351" s="2"/>
      <c r="PVW1351" s="2"/>
      <c r="PVX1351" s="2"/>
      <c r="PVY1351" s="2"/>
      <c r="PVZ1351" s="2"/>
      <c r="PWA1351" s="2"/>
      <c r="PWB1351" s="2"/>
      <c r="PWC1351" s="2"/>
      <c r="PWD1351" s="2"/>
      <c r="PWE1351" s="2"/>
      <c r="PWF1351" s="2"/>
      <c r="PWG1351" s="2"/>
      <c r="PWH1351" s="2"/>
      <c r="PWI1351" s="2"/>
      <c r="PWJ1351" s="2"/>
      <c r="PWK1351" s="2"/>
      <c r="PWL1351" s="2"/>
      <c r="PWM1351" s="2"/>
      <c r="PWN1351" s="2"/>
      <c r="PWO1351" s="2"/>
      <c r="PWP1351" s="2"/>
      <c r="PWQ1351" s="2"/>
      <c r="PWR1351" s="2"/>
      <c r="PWS1351" s="2"/>
      <c r="PWT1351" s="2"/>
      <c r="PWU1351" s="2"/>
      <c r="PWV1351" s="2"/>
      <c r="PWW1351" s="2"/>
      <c r="PWX1351" s="2"/>
      <c r="PWY1351" s="2"/>
      <c r="PWZ1351" s="2"/>
      <c r="PXA1351" s="2"/>
      <c r="PXB1351" s="2"/>
      <c r="PXC1351" s="2"/>
      <c r="PXD1351" s="2"/>
      <c r="PXE1351" s="2"/>
      <c r="PXF1351" s="2"/>
      <c r="PXG1351" s="2"/>
      <c r="PXH1351" s="2"/>
      <c r="PXI1351" s="2"/>
      <c r="PXJ1351" s="2"/>
      <c r="PXK1351" s="2"/>
      <c r="PXL1351" s="2"/>
      <c r="PXM1351" s="2"/>
      <c r="PXN1351" s="2"/>
      <c r="PXO1351" s="2"/>
      <c r="PXP1351" s="2"/>
      <c r="PXQ1351" s="2"/>
      <c r="PXR1351" s="2"/>
      <c r="PXS1351" s="2"/>
      <c r="PXT1351" s="2"/>
      <c r="PXU1351" s="2"/>
      <c r="PXV1351" s="2"/>
      <c r="PXW1351" s="2"/>
      <c r="PXX1351" s="2"/>
      <c r="PXY1351" s="2"/>
      <c r="PXZ1351" s="2"/>
      <c r="PYA1351" s="2"/>
      <c r="PYB1351" s="2"/>
      <c r="PYC1351" s="2"/>
      <c r="PYD1351" s="2"/>
      <c r="PYE1351" s="2"/>
      <c r="PYF1351" s="2"/>
      <c r="PYG1351" s="2"/>
      <c r="PYH1351" s="2"/>
      <c r="PYI1351" s="2"/>
      <c r="PYJ1351" s="2"/>
      <c r="PYK1351" s="2"/>
      <c r="PYL1351" s="2"/>
      <c r="PYM1351" s="2"/>
      <c r="PYN1351" s="2"/>
      <c r="PYO1351" s="2"/>
      <c r="PYP1351" s="2"/>
      <c r="PYQ1351" s="2"/>
      <c r="PYR1351" s="2"/>
      <c r="PYS1351" s="2"/>
      <c r="PYT1351" s="2"/>
      <c r="PYU1351" s="2"/>
      <c r="PYV1351" s="2"/>
      <c r="PYW1351" s="2"/>
      <c r="PYX1351" s="2"/>
      <c r="PYY1351" s="2"/>
      <c r="PYZ1351" s="2"/>
      <c r="PZA1351" s="2"/>
      <c r="PZB1351" s="2"/>
      <c r="PZC1351" s="2"/>
      <c r="PZD1351" s="2"/>
      <c r="PZE1351" s="2"/>
      <c r="PZF1351" s="2"/>
      <c r="PZG1351" s="2"/>
      <c r="PZH1351" s="2"/>
      <c r="PZI1351" s="2"/>
      <c r="PZJ1351" s="2"/>
      <c r="PZK1351" s="2"/>
      <c r="PZL1351" s="2"/>
      <c r="PZM1351" s="2"/>
      <c r="PZN1351" s="2"/>
      <c r="PZO1351" s="2"/>
      <c r="PZP1351" s="2"/>
      <c r="PZQ1351" s="2"/>
      <c r="PZR1351" s="2"/>
      <c r="PZS1351" s="2"/>
      <c r="PZT1351" s="2"/>
      <c r="PZU1351" s="2"/>
      <c r="PZV1351" s="2"/>
      <c r="PZW1351" s="2"/>
      <c r="PZX1351" s="2"/>
      <c r="PZY1351" s="2"/>
      <c r="PZZ1351" s="2"/>
      <c r="QAA1351" s="2"/>
      <c r="QAB1351" s="2"/>
      <c r="QAC1351" s="2"/>
      <c r="QAD1351" s="2"/>
      <c r="QAE1351" s="2"/>
      <c r="QAF1351" s="2"/>
      <c r="QAG1351" s="2"/>
      <c r="QAH1351" s="2"/>
      <c r="QAI1351" s="2"/>
      <c r="QAJ1351" s="2"/>
      <c r="QAK1351" s="2"/>
      <c r="QAL1351" s="2"/>
      <c r="QAM1351" s="2"/>
      <c r="QAN1351" s="2"/>
      <c r="QAO1351" s="2"/>
      <c r="QAP1351" s="2"/>
      <c r="QAQ1351" s="2"/>
      <c r="QAR1351" s="2"/>
      <c r="QAS1351" s="2"/>
      <c r="QAT1351" s="2"/>
      <c r="QAU1351" s="2"/>
      <c r="QAV1351" s="2"/>
      <c r="QAW1351" s="2"/>
      <c r="QAX1351" s="2"/>
      <c r="QAY1351" s="2"/>
      <c r="QAZ1351" s="2"/>
      <c r="QBA1351" s="2"/>
      <c r="QBB1351" s="2"/>
      <c r="QBC1351" s="2"/>
      <c r="QBD1351" s="2"/>
      <c r="QBE1351" s="2"/>
      <c r="QBF1351" s="2"/>
      <c r="QBG1351" s="2"/>
      <c r="QBH1351" s="2"/>
      <c r="QBI1351" s="2"/>
      <c r="QBJ1351" s="2"/>
      <c r="QBK1351" s="2"/>
      <c r="QBL1351" s="2"/>
      <c r="QBM1351" s="2"/>
      <c r="QBN1351" s="2"/>
      <c r="QBO1351" s="2"/>
      <c r="QBP1351" s="2"/>
      <c r="QBQ1351" s="2"/>
      <c r="QBR1351" s="2"/>
      <c r="QBS1351" s="2"/>
      <c r="QBT1351" s="2"/>
      <c r="QBU1351" s="2"/>
      <c r="QBV1351" s="2"/>
      <c r="QBW1351" s="2"/>
      <c r="QBX1351" s="2"/>
      <c r="QBY1351" s="2"/>
      <c r="QBZ1351" s="2"/>
      <c r="QCA1351" s="2"/>
      <c r="QCB1351" s="2"/>
      <c r="QCC1351" s="2"/>
      <c r="QCD1351" s="2"/>
      <c r="QCE1351" s="2"/>
      <c r="QCF1351" s="2"/>
      <c r="QCG1351" s="2"/>
      <c r="QCH1351" s="2"/>
      <c r="QCI1351" s="2"/>
      <c r="QCJ1351" s="2"/>
      <c r="QCK1351" s="2"/>
      <c r="QCL1351" s="2"/>
      <c r="QCM1351" s="2"/>
      <c r="QCN1351" s="2"/>
      <c r="QCO1351" s="2"/>
      <c r="QCP1351" s="2"/>
      <c r="QCQ1351" s="2"/>
      <c r="QCR1351" s="2"/>
      <c r="QCS1351" s="2"/>
      <c r="QCT1351" s="2"/>
      <c r="QCU1351" s="2"/>
      <c r="QCV1351" s="2"/>
      <c r="QCW1351" s="2"/>
      <c r="QCX1351" s="2"/>
      <c r="QCY1351" s="2"/>
      <c r="QCZ1351" s="2"/>
      <c r="QDA1351" s="2"/>
      <c r="QDB1351" s="2"/>
      <c r="QDC1351" s="2"/>
      <c r="QDD1351" s="2"/>
      <c r="QDE1351" s="2"/>
      <c r="QDF1351" s="2"/>
      <c r="QDG1351" s="2"/>
      <c r="QDH1351" s="2"/>
      <c r="QDI1351" s="2"/>
      <c r="QDJ1351" s="2"/>
      <c r="QDK1351" s="2"/>
      <c r="QDL1351" s="2"/>
      <c r="QDM1351" s="2"/>
      <c r="QDN1351" s="2"/>
      <c r="QDO1351" s="2"/>
      <c r="QDP1351" s="2"/>
      <c r="QDQ1351" s="2"/>
      <c r="QDR1351" s="2"/>
      <c r="QDS1351" s="2"/>
      <c r="QDT1351" s="2"/>
      <c r="QDU1351" s="2"/>
      <c r="QDV1351" s="2"/>
      <c r="QDW1351" s="2"/>
      <c r="QDX1351" s="2"/>
      <c r="QDY1351" s="2"/>
      <c r="QDZ1351" s="2"/>
      <c r="QEA1351" s="2"/>
      <c r="QEB1351" s="2"/>
      <c r="QEC1351" s="2"/>
      <c r="QED1351" s="2"/>
      <c r="QEE1351" s="2"/>
      <c r="QEF1351" s="2"/>
      <c r="QEG1351" s="2"/>
      <c r="QEH1351" s="2"/>
      <c r="QEI1351" s="2"/>
      <c r="QEJ1351" s="2"/>
      <c r="QEK1351" s="2"/>
      <c r="QEL1351" s="2"/>
      <c r="QEM1351" s="2"/>
      <c r="QEN1351" s="2"/>
      <c r="QEO1351" s="2"/>
      <c r="QEP1351" s="2"/>
      <c r="QEQ1351" s="2"/>
      <c r="QER1351" s="2"/>
      <c r="QES1351" s="2"/>
      <c r="QET1351" s="2"/>
      <c r="QEU1351" s="2"/>
      <c r="QEV1351" s="2"/>
      <c r="QEW1351" s="2"/>
      <c r="QEX1351" s="2"/>
      <c r="QEY1351" s="2"/>
      <c r="QEZ1351" s="2"/>
      <c r="QFA1351" s="2"/>
      <c r="QFB1351" s="2"/>
      <c r="QFC1351" s="2"/>
      <c r="QFD1351" s="2"/>
      <c r="QFE1351" s="2"/>
      <c r="QFF1351" s="2"/>
      <c r="QFG1351" s="2"/>
      <c r="QFH1351" s="2"/>
      <c r="QFI1351" s="2"/>
      <c r="QFJ1351" s="2"/>
      <c r="QFK1351" s="2"/>
      <c r="QFL1351" s="2"/>
      <c r="QFM1351" s="2"/>
      <c r="QFN1351" s="2"/>
      <c r="QFO1351" s="2"/>
      <c r="QFP1351" s="2"/>
      <c r="QFQ1351" s="2"/>
      <c r="QFR1351" s="2"/>
      <c r="QFS1351" s="2"/>
      <c r="QFT1351" s="2"/>
      <c r="QFU1351" s="2"/>
      <c r="QFV1351" s="2"/>
      <c r="QFW1351" s="2"/>
      <c r="QFX1351" s="2"/>
      <c r="QFY1351" s="2"/>
      <c r="QFZ1351" s="2"/>
      <c r="QGA1351" s="2"/>
      <c r="QGB1351" s="2"/>
      <c r="QGC1351" s="2"/>
      <c r="QGD1351" s="2"/>
      <c r="QGE1351" s="2"/>
      <c r="QGF1351" s="2"/>
      <c r="QGG1351" s="2"/>
      <c r="QGH1351" s="2"/>
      <c r="QGI1351" s="2"/>
      <c r="QGJ1351" s="2"/>
      <c r="QGK1351" s="2"/>
      <c r="QGL1351" s="2"/>
      <c r="QGM1351" s="2"/>
      <c r="QGN1351" s="2"/>
      <c r="QGO1351" s="2"/>
      <c r="QGP1351" s="2"/>
      <c r="QGQ1351" s="2"/>
      <c r="QGR1351" s="2"/>
      <c r="QGS1351" s="2"/>
      <c r="QGT1351" s="2"/>
      <c r="QGU1351" s="2"/>
      <c r="QGV1351" s="2"/>
      <c r="QGW1351" s="2"/>
      <c r="QGX1351" s="2"/>
      <c r="QGY1351" s="2"/>
      <c r="QGZ1351" s="2"/>
      <c r="QHA1351" s="2"/>
      <c r="QHB1351" s="2"/>
      <c r="QHC1351" s="2"/>
      <c r="QHD1351" s="2"/>
      <c r="QHE1351" s="2"/>
      <c r="QHF1351" s="2"/>
      <c r="QHG1351" s="2"/>
      <c r="QHH1351" s="2"/>
      <c r="QHI1351" s="2"/>
      <c r="QHJ1351" s="2"/>
      <c r="QHK1351" s="2"/>
      <c r="QHL1351" s="2"/>
      <c r="QHM1351" s="2"/>
      <c r="QHN1351" s="2"/>
      <c r="QHO1351" s="2"/>
      <c r="QHP1351" s="2"/>
      <c r="QHQ1351" s="2"/>
      <c r="QHR1351" s="2"/>
      <c r="QHS1351" s="2"/>
      <c r="QHT1351" s="2"/>
      <c r="QHU1351" s="2"/>
      <c r="QHV1351" s="2"/>
      <c r="QHW1351" s="2"/>
      <c r="QHX1351" s="2"/>
      <c r="QHY1351" s="2"/>
      <c r="QHZ1351" s="2"/>
      <c r="QIA1351" s="2"/>
      <c r="QIB1351" s="2"/>
      <c r="QIC1351" s="2"/>
      <c r="QID1351" s="2"/>
      <c r="QIE1351" s="2"/>
      <c r="QIF1351" s="2"/>
      <c r="QIG1351" s="2"/>
      <c r="QIH1351" s="2"/>
      <c r="QII1351" s="2"/>
      <c r="QIJ1351" s="2"/>
      <c r="QIK1351" s="2"/>
      <c r="QIL1351" s="2"/>
      <c r="QIM1351" s="2"/>
      <c r="QIN1351" s="2"/>
      <c r="QIO1351" s="2"/>
      <c r="QIP1351" s="2"/>
      <c r="QIQ1351" s="2"/>
      <c r="QIR1351" s="2"/>
      <c r="QIS1351" s="2"/>
      <c r="QIT1351" s="2"/>
      <c r="QIU1351" s="2"/>
      <c r="QIV1351" s="2"/>
      <c r="QIW1351" s="2"/>
      <c r="QIX1351" s="2"/>
      <c r="QIY1351" s="2"/>
      <c r="QIZ1351" s="2"/>
      <c r="QJA1351" s="2"/>
      <c r="QJB1351" s="2"/>
      <c r="QJC1351" s="2"/>
      <c r="QJD1351" s="2"/>
      <c r="QJE1351" s="2"/>
      <c r="QJF1351" s="2"/>
      <c r="QJG1351" s="2"/>
      <c r="QJH1351" s="2"/>
      <c r="QJI1351" s="2"/>
      <c r="QJJ1351" s="2"/>
      <c r="QJK1351" s="2"/>
      <c r="QJL1351" s="2"/>
      <c r="QJM1351" s="2"/>
      <c r="QJN1351" s="2"/>
      <c r="QJO1351" s="2"/>
      <c r="QJP1351" s="2"/>
      <c r="QJQ1351" s="2"/>
      <c r="QJR1351" s="2"/>
      <c r="QJS1351" s="2"/>
      <c r="QJT1351" s="2"/>
      <c r="QJU1351" s="2"/>
      <c r="QJV1351" s="2"/>
      <c r="QJW1351" s="2"/>
      <c r="QJX1351" s="2"/>
      <c r="QJY1351" s="2"/>
      <c r="QJZ1351" s="2"/>
      <c r="QKA1351" s="2"/>
      <c r="QKB1351" s="2"/>
      <c r="QKC1351" s="2"/>
      <c r="QKD1351" s="2"/>
      <c r="QKE1351" s="2"/>
      <c r="QKF1351" s="2"/>
      <c r="QKG1351" s="2"/>
      <c r="QKH1351" s="2"/>
      <c r="QKI1351" s="2"/>
      <c r="QKJ1351" s="2"/>
      <c r="QKK1351" s="2"/>
      <c r="QKL1351" s="2"/>
      <c r="QKM1351" s="2"/>
      <c r="QKN1351" s="2"/>
      <c r="QKO1351" s="2"/>
      <c r="QKP1351" s="2"/>
      <c r="QKQ1351" s="2"/>
      <c r="QKR1351" s="2"/>
      <c r="QKS1351" s="2"/>
      <c r="QKT1351" s="2"/>
      <c r="QKU1351" s="2"/>
      <c r="QKV1351" s="2"/>
      <c r="QKW1351" s="2"/>
      <c r="QKX1351" s="2"/>
      <c r="QKY1351" s="2"/>
      <c r="QKZ1351" s="2"/>
      <c r="QLA1351" s="2"/>
      <c r="QLB1351" s="2"/>
      <c r="QLC1351" s="2"/>
      <c r="QLD1351" s="2"/>
      <c r="QLE1351" s="2"/>
      <c r="QLF1351" s="2"/>
      <c r="QLG1351" s="2"/>
      <c r="QLH1351" s="2"/>
      <c r="QLI1351" s="2"/>
      <c r="QLJ1351" s="2"/>
      <c r="QLK1351" s="2"/>
      <c r="QLL1351" s="2"/>
      <c r="QLM1351" s="2"/>
      <c r="QLN1351" s="2"/>
      <c r="QLO1351" s="2"/>
      <c r="QLP1351" s="2"/>
      <c r="QLQ1351" s="2"/>
      <c r="QLR1351" s="2"/>
      <c r="QLS1351" s="2"/>
      <c r="QLT1351" s="2"/>
      <c r="QLU1351" s="2"/>
      <c r="QLV1351" s="2"/>
      <c r="QLW1351" s="2"/>
      <c r="QLX1351" s="2"/>
      <c r="QLY1351" s="2"/>
      <c r="QLZ1351" s="2"/>
      <c r="QMA1351" s="2"/>
      <c r="QMB1351" s="2"/>
      <c r="QMC1351" s="2"/>
      <c r="QMD1351" s="2"/>
      <c r="QME1351" s="2"/>
      <c r="QMF1351" s="2"/>
      <c r="QMG1351" s="2"/>
      <c r="QMH1351" s="2"/>
      <c r="QMI1351" s="2"/>
      <c r="QMJ1351" s="2"/>
      <c r="QMK1351" s="2"/>
      <c r="QML1351" s="2"/>
      <c r="QMM1351" s="2"/>
      <c r="QMN1351" s="2"/>
      <c r="QMO1351" s="2"/>
      <c r="QMP1351" s="2"/>
      <c r="QMQ1351" s="2"/>
      <c r="QMR1351" s="2"/>
      <c r="QMS1351" s="2"/>
      <c r="QMT1351" s="2"/>
      <c r="QMU1351" s="2"/>
      <c r="QMV1351" s="2"/>
      <c r="QMW1351" s="2"/>
      <c r="QMX1351" s="2"/>
      <c r="QMY1351" s="2"/>
      <c r="QMZ1351" s="2"/>
      <c r="QNA1351" s="2"/>
      <c r="QNB1351" s="2"/>
      <c r="QNC1351" s="2"/>
      <c r="QND1351" s="2"/>
      <c r="QNE1351" s="2"/>
      <c r="QNF1351" s="2"/>
      <c r="QNG1351" s="2"/>
      <c r="QNH1351" s="2"/>
      <c r="QNI1351" s="2"/>
      <c r="QNJ1351" s="2"/>
      <c r="QNK1351" s="2"/>
      <c r="QNL1351" s="2"/>
      <c r="QNM1351" s="2"/>
      <c r="QNN1351" s="2"/>
      <c r="QNO1351" s="2"/>
      <c r="QNP1351" s="2"/>
      <c r="QNQ1351" s="2"/>
      <c r="QNR1351" s="2"/>
      <c r="QNS1351" s="2"/>
      <c r="QNT1351" s="2"/>
      <c r="QNU1351" s="2"/>
      <c r="QNV1351" s="2"/>
      <c r="QNW1351" s="2"/>
      <c r="QNX1351" s="2"/>
      <c r="QNY1351" s="2"/>
      <c r="QNZ1351" s="2"/>
      <c r="QOA1351" s="2"/>
      <c r="QOB1351" s="2"/>
      <c r="QOC1351" s="2"/>
      <c r="QOD1351" s="2"/>
      <c r="QOE1351" s="2"/>
      <c r="QOF1351" s="2"/>
      <c r="QOG1351" s="2"/>
      <c r="QOH1351" s="2"/>
      <c r="QOI1351" s="2"/>
      <c r="QOJ1351" s="2"/>
      <c r="QOK1351" s="2"/>
      <c r="QOL1351" s="2"/>
      <c r="QOM1351" s="2"/>
      <c r="QON1351" s="2"/>
      <c r="QOO1351" s="2"/>
      <c r="QOP1351" s="2"/>
      <c r="QOQ1351" s="2"/>
      <c r="QOR1351" s="2"/>
      <c r="QOS1351" s="2"/>
      <c r="QOT1351" s="2"/>
      <c r="QOU1351" s="2"/>
      <c r="QOV1351" s="2"/>
      <c r="QOW1351" s="2"/>
      <c r="QOX1351" s="2"/>
      <c r="QOY1351" s="2"/>
      <c r="QOZ1351" s="2"/>
      <c r="QPA1351" s="2"/>
      <c r="QPB1351" s="2"/>
      <c r="QPC1351" s="2"/>
      <c r="QPD1351" s="2"/>
      <c r="QPE1351" s="2"/>
      <c r="QPF1351" s="2"/>
      <c r="QPG1351" s="2"/>
      <c r="QPH1351" s="2"/>
      <c r="QPI1351" s="2"/>
      <c r="QPJ1351" s="2"/>
      <c r="QPK1351" s="2"/>
      <c r="QPL1351" s="2"/>
      <c r="QPM1351" s="2"/>
      <c r="QPN1351" s="2"/>
      <c r="QPO1351" s="2"/>
      <c r="QPP1351" s="2"/>
      <c r="QPQ1351" s="2"/>
      <c r="QPR1351" s="2"/>
      <c r="QPS1351" s="2"/>
      <c r="QPT1351" s="2"/>
      <c r="QPU1351" s="2"/>
      <c r="QPV1351" s="2"/>
      <c r="QPW1351" s="2"/>
      <c r="QPX1351" s="2"/>
      <c r="QPY1351" s="2"/>
      <c r="QPZ1351" s="2"/>
      <c r="QQA1351" s="2"/>
      <c r="QQB1351" s="2"/>
      <c r="QQC1351" s="2"/>
      <c r="QQD1351" s="2"/>
      <c r="QQE1351" s="2"/>
      <c r="QQF1351" s="2"/>
      <c r="QQG1351" s="2"/>
      <c r="QQH1351" s="2"/>
      <c r="QQI1351" s="2"/>
      <c r="QQJ1351" s="2"/>
      <c r="QQK1351" s="2"/>
      <c r="QQL1351" s="2"/>
      <c r="QQM1351" s="2"/>
      <c r="QQN1351" s="2"/>
      <c r="QQO1351" s="2"/>
      <c r="QQP1351" s="2"/>
      <c r="QQQ1351" s="2"/>
      <c r="QQR1351" s="2"/>
      <c r="QQS1351" s="2"/>
      <c r="QQT1351" s="2"/>
      <c r="QQU1351" s="2"/>
      <c r="QQV1351" s="2"/>
      <c r="QQW1351" s="2"/>
      <c r="QQX1351" s="2"/>
      <c r="QQY1351" s="2"/>
      <c r="QQZ1351" s="2"/>
      <c r="QRA1351" s="2"/>
      <c r="QRB1351" s="2"/>
      <c r="QRC1351" s="2"/>
      <c r="QRD1351" s="2"/>
      <c r="QRE1351" s="2"/>
      <c r="QRF1351" s="2"/>
      <c r="QRG1351" s="2"/>
      <c r="QRH1351" s="2"/>
      <c r="QRI1351" s="2"/>
      <c r="QRJ1351" s="2"/>
      <c r="QRK1351" s="2"/>
      <c r="QRL1351" s="2"/>
      <c r="QRM1351" s="2"/>
      <c r="QRN1351" s="2"/>
      <c r="QRO1351" s="2"/>
      <c r="QRP1351" s="2"/>
      <c r="QRQ1351" s="2"/>
      <c r="QRR1351" s="2"/>
      <c r="QRS1351" s="2"/>
      <c r="QRT1351" s="2"/>
      <c r="QRU1351" s="2"/>
      <c r="QRV1351" s="2"/>
      <c r="QRW1351" s="2"/>
      <c r="QRX1351" s="2"/>
      <c r="QRY1351" s="2"/>
      <c r="QRZ1351" s="2"/>
      <c r="QSA1351" s="2"/>
      <c r="QSB1351" s="2"/>
      <c r="QSC1351" s="2"/>
      <c r="QSD1351" s="2"/>
      <c r="QSE1351" s="2"/>
      <c r="QSF1351" s="2"/>
      <c r="QSG1351" s="2"/>
      <c r="QSH1351" s="2"/>
      <c r="QSI1351" s="2"/>
      <c r="QSJ1351" s="2"/>
      <c r="QSK1351" s="2"/>
      <c r="QSL1351" s="2"/>
      <c r="QSM1351" s="2"/>
      <c r="QSN1351" s="2"/>
      <c r="QSO1351" s="2"/>
      <c r="QSP1351" s="2"/>
      <c r="QSQ1351" s="2"/>
      <c r="QSR1351" s="2"/>
      <c r="QSS1351" s="2"/>
      <c r="QST1351" s="2"/>
      <c r="QSU1351" s="2"/>
      <c r="QSV1351" s="2"/>
      <c r="QSW1351" s="2"/>
      <c r="QSX1351" s="2"/>
      <c r="QSY1351" s="2"/>
      <c r="QSZ1351" s="2"/>
      <c r="QTA1351" s="2"/>
      <c r="QTB1351" s="2"/>
      <c r="QTC1351" s="2"/>
      <c r="QTD1351" s="2"/>
      <c r="QTE1351" s="2"/>
      <c r="QTF1351" s="2"/>
      <c r="QTG1351" s="2"/>
      <c r="QTH1351" s="2"/>
      <c r="QTI1351" s="2"/>
      <c r="QTJ1351" s="2"/>
      <c r="QTK1351" s="2"/>
      <c r="QTL1351" s="2"/>
      <c r="QTM1351" s="2"/>
      <c r="QTN1351" s="2"/>
      <c r="QTO1351" s="2"/>
      <c r="QTP1351" s="2"/>
      <c r="QTQ1351" s="2"/>
      <c r="QTR1351" s="2"/>
      <c r="QTS1351" s="2"/>
      <c r="QTT1351" s="2"/>
      <c r="QTU1351" s="2"/>
      <c r="QTV1351" s="2"/>
      <c r="QTW1351" s="2"/>
      <c r="QTX1351" s="2"/>
      <c r="QTY1351" s="2"/>
      <c r="QTZ1351" s="2"/>
      <c r="QUA1351" s="2"/>
      <c r="QUB1351" s="2"/>
      <c r="QUC1351" s="2"/>
      <c r="QUD1351" s="2"/>
      <c r="QUE1351" s="2"/>
      <c r="QUF1351" s="2"/>
      <c r="QUG1351" s="2"/>
      <c r="QUH1351" s="2"/>
      <c r="QUI1351" s="2"/>
      <c r="QUJ1351" s="2"/>
      <c r="QUK1351" s="2"/>
      <c r="QUL1351" s="2"/>
      <c r="QUM1351" s="2"/>
      <c r="QUN1351" s="2"/>
      <c r="QUO1351" s="2"/>
      <c r="QUP1351" s="2"/>
      <c r="QUQ1351" s="2"/>
      <c r="QUR1351" s="2"/>
      <c r="QUS1351" s="2"/>
      <c r="QUT1351" s="2"/>
      <c r="QUU1351" s="2"/>
      <c r="QUV1351" s="2"/>
      <c r="QUW1351" s="2"/>
      <c r="QUX1351" s="2"/>
      <c r="QUY1351" s="2"/>
      <c r="QUZ1351" s="2"/>
      <c r="QVA1351" s="2"/>
      <c r="QVB1351" s="2"/>
      <c r="QVC1351" s="2"/>
      <c r="QVD1351" s="2"/>
      <c r="QVE1351" s="2"/>
      <c r="QVF1351" s="2"/>
      <c r="QVG1351" s="2"/>
      <c r="QVH1351" s="2"/>
      <c r="QVI1351" s="2"/>
      <c r="QVJ1351" s="2"/>
      <c r="QVK1351" s="2"/>
      <c r="QVL1351" s="2"/>
      <c r="QVM1351" s="2"/>
      <c r="QVN1351" s="2"/>
      <c r="QVO1351" s="2"/>
      <c r="QVP1351" s="2"/>
      <c r="QVQ1351" s="2"/>
      <c r="QVR1351" s="2"/>
      <c r="QVS1351" s="2"/>
      <c r="QVT1351" s="2"/>
      <c r="QVU1351" s="2"/>
      <c r="QVV1351" s="2"/>
      <c r="QVW1351" s="2"/>
      <c r="QVX1351" s="2"/>
      <c r="QVY1351" s="2"/>
      <c r="QVZ1351" s="2"/>
      <c r="QWA1351" s="2"/>
      <c r="QWB1351" s="2"/>
      <c r="QWC1351" s="2"/>
      <c r="QWD1351" s="2"/>
      <c r="QWE1351" s="2"/>
      <c r="QWF1351" s="2"/>
      <c r="QWG1351" s="2"/>
      <c r="QWH1351" s="2"/>
      <c r="QWI1351" s="2"/>
      <c r="QWJ1351" s="2"/>
      <c r="QWK1351" s="2"/>
      <c r="QWL1351" s="2"/>
      <c r="QWM1351" s="2"/>
      <c r="QWN1351" s="2"/>
      <c r="QWO1351" s="2"/>
      <c r="QWP1351" s="2"/>
      <c r="QWQ1351" s="2"/>
      <c r="QWR1351" s="2"/>
      <c r="QWS1351" s="2"/>
      <c r="QWT1351" s="2"/>
      <c r="QWU1351" s="2"/>
      <c r="QWV1351" s="2"/>
      <c r="QWW1351" s="2"/>
      <c r="QWX1351" s="2"/>
      <c r="QWY1351" s="2"/>
      <c r="QWZ1351" s="2"/>
      <c r="QXA1351" s="2"/>
      <c r="QXB1351" s="2"/>
      <c r="QXC1351" s="2"/>
      <c r="QXD1351" s="2"/>
      <c r="QXE1351" s="2"/>
      <c r="QXF1351" s="2"/>
      <c r="QXG1351" s="2"/>
      <c r="QXH1351" s="2"/>
      <c r="QXI1351" s="2"/>
      <c r="QXJ1351" s="2"/>
      <c r="QXK1351" s="2"/>
      <c r="QXL1351" s="2"/>
      <c r="QXM1351" s="2"/>
      <c r="QXN1351" s="2"/>
      <c r="QXO1351" s="2"/>
      <c r="QXP1351" s="2"/>
      <c r="QXQ1351" s="2"/>
      <c r="QXR1351" s="2"/>
      <c r="QXS1351" s="2"/>
      <c r="QXT1351" s="2"/>
      <c r="QXU1351" s="2"/>
      <c r="QXV1351" s="2"/>
      <c r="QXW1351" s="2"/>
      <c r="QXX1351" s="2"/>
      <c r="QXY1351" s="2"/>
      <c r="QXZ1351" s="2"/>
      <c r="QYA1351" s="2"/>
      <c r="QYB1351" s="2"/>
      <c r="QYC1351" s="2"/>
      <c r="QYD1351" s="2"/>
      <c r="QYE1351" s="2"/>
      <c r="QYF1351" s="2"/>
      <c r="QYG1351" s="2"/>
      <c r="QYH1351" s="2"/>
      <c r="QYI1351" s="2"/>
      <c r="QYJ1351" s="2"/>
      <c r="QYK1351" s="2"/>
      <c r="QYL1351" s="2"/>
      <c r="QYM1351" s="2"/>
      <c r="QYN1351" s="2"/>
      <c r="QYO1351" s="2"/>
      <c r="QYP1351" s="2"/>
      <c r="QYQ1351" s="2"/>
      <c r="QYR1351" s="2"/>
      <c r="QYS1351" s="2"/>
      <c r="QYT1351" s="2"/>
      <c r="QYU1351" s="2"/>
      <c r="QYV1351" s="2"/>
      <c r="QYW1351" s="2"/>
      <c r="QYX1351" s="2"/>
      <c r="QYY1351" s="2"/>
      <c r="QYZ1351" s="2"/>
      <c r="QZA1351" s="2"/>
      <c r="QZB1351" s="2"/>
      <c r="QZC1351" s="2"/>
      <c r="QZD1351" s="2"/>
      <c r="QZE1351" s="2"/>
      <c r="QZF1351" s="2"/>
      <c r="QZG1351" s="2"/>
      <c r="QZH1351" s="2"/>
      <c r="QZI1351" s="2"/>
      <c r="QZJ1351" s="2"/>
      <c r="QZK1351" s="2"/>
      <c r="QZL1351" s="2"/>
      <c r="QZM1351" s="2"/>
      <c r="QZN1351" s="2"/>
      <c r="QZO1351" s="2"/>
      <c r="QZP1351" s="2"/>
      <c r="QZQ1351" s="2"/>
      <c r="QZR1351" s="2"/>
      <c r="QZS1351" s="2"/>
      <c r="QZT1351" s="2"/>
      <c r="QZU1351" s="2"/>
      <c r="QZV1351" s="2"/>
      <c r="QZW1351" s="2"/>
      <c r="QZX1351" s="2"/>
      <c r="QZY1351" s="2"/>
      <c r="QZZ1351" s="2"/>
      <c r="RAA1351" s="2"/>
      <c r="RAB1351" s="2"/>
      <c r="RAC1351" s="2"/>
      <c r="RAD1351" s="2"/>
      <c r="RAE1351" s="2"/>
      <c r="RAF1351" s="2"/>
      <c r="RAG1351" s="2"/>
      <c r="RAH1351" s="2"/>
      <c r="RAI1351" s="2"/>
      <c r="RAJ1351" s="2"/>
      <c r="RAK1351" s="2"/>
      <c r="RAL1351" s="2"/>
      <c r="RAM1351" s="2"/>
      <c r="RAN1351" s="2"/>
      <c r="RAO1351" s="2"/>
      <c r="RAP1351" s="2"/>
      <c r="RAQ1351" s="2"/>
      <c r="RAR1351" s="2"/>
      <c r="RAS1351" s="2"/>
      <c r="RAT1351" s="2"/>
      <c r="RAU1351" s="2"/>
      <c r="RAV1351" s="2"/>
      <c r="RAW1351" s="2"/>
      <c r="RAX1351" s="2"/>
      <c r="RAY1351" s="2"/>
      <c r="RAZ1351" s="2"/>
      <c r="RBA1351" s="2"/>
      <c r="RBB1351" s="2"/>
      <c r="RBC1351" s="2"/>
      <c r="RBD1351" s="2"/>
      <c r="RBE1351" s="2"/>
      <c r="RBF1351" s="2"/>
      <c r="RBG1351" s="2"/>
      <c r="RBH1351" s="2"/>
      <c r="RBI1351" s="2"/>
      <c r="RBJ1351" s="2"/>
      <c r="RBK1351" s="2"/>
      <c r="RBL1351" s="2"/>
      <c r="RBM1351" s="2"/>
      <c r="RBN1351" s="2"/>
      <c r="RBO1351" s="2"/>
      <c r="RBP1351" s="2"/>
      <c r="RBQ1351" s="2"/>
      <c r="RBR1351" s="2"/>
      <c r="RBS1351" s="2"/>
      <c r="RBT1351" s="2"/>
      <c r="RBU1351" s="2"/>
      <c r="RBV1351" s="2"/>
      <c r="RBW1351" s="2"/>
      <c r="RBX1351" s="2"/>
      <c r="RBY1351" s="2"/>
      <c r="RBZ1351" s="2"/>
      <c r="RCA1351" s="2"/>
      <c r="RCB1351" s="2"/>
      <c r="RCC1351" s="2"/>
      <c r="RCD1351" s="2"/>
      <c r="RCE1351" s="2"/>
      <c r="RCF1351" s="2"/>
      <c r="RCG1351" s="2"/>
      <c r="RCH1351" s="2"/>
      <c r="RCI1351" s="2"/>
      <c r="RCJ1351" s="2"/>
      <c r="RCK1351" s="2"/>
      <c r="RCL1351" s="2"/>
      <c r="RCM1351" s="2"/>
      <c r="RCN1351" s="2"/>
      <c r="RCO1351" s="2"/>
      <c r="RCP1351" s="2"/>
      <c r="RCQ1351" s="2"/>
      <c r="RCR1351" s="2"/>
      <c r="RCS1351" s="2"/>
      <c r="RCT1351" s="2"/>
      <c r="RCU1351" s="2"/>
      <c r="RCV1351" s="2"/>
      <c r="RCW1351" s="2"/>
      <c r="RCX1351" s="2"/>
      <c r="RCY1351" s="2"/>
      <c r="RCZ1351" s="2"/>
      <c r="RDA1351" s="2"/>
      <c r="RDB1351" s="2"/>
      <c r="RDC1351" s="2"/>
      <c r="RDD1351" s="2"/>
      <c r="RDE1351" s="2"/>
      <c r="RDF1351" s="2"/>
      <c r="RDG1351" s="2"/>
      <c r="RDH1351" s="2"/>
      <c r="RDI1351" s="2"/>
      <c r="RDJ1351" s="2"/>
      <c r="RDK1351" s="2"/>
      <c r="RDL1351" s="2"/>
      <c r="RDM1351" s="2"/>
      <c r="RDN1351" s="2"/>
      <c r="RDO1351" s="2"/>
      <c r="RDP1351" s="2"/>
      <c r="RDQ1351" s="2"/>
      <c r="RDR1351" s="2"/>
      <c r="RDS1351" s="2"/>
      <c r="RDT1351" s="2"/>
      <c r="RDU1351" s="2"/>
      <c r="RDV1351" s="2"/>
      <c r="RDW1351" s="2"/>
      <c r="RDX1351" s="2"/>
      <c r="RDY1351" s="2"/>
      <c r="RDZ1351" s="2"/>
      <c r="REA1351" s="2"/>
      <c r="REB1351" s="2"/>
      <c r="REC1351" s="2"/>
      <c r="RED1351" s="2"/>
      <c r="REE1351" s="2"/>
      <c r="REF1351" s="2"/>
      <c r="REG1351" s="2"/>
      <c r="REH1351" s="2"/>
      <c r="REI1351" s="2"/>
      <c r="REJ1351" s="2"/>
      <c r="REK1351" s="2"/>
      <c r="REL1351" s="2"/>
      <c r="REM1351" s="2"/>
      <c r="REN1351" s="2"/>
      <c r="REO1351" s="2"/>
      <c r="REP1351" s="2"/>
      <c r="REQ1351" s="2"/>
      <c r="RER1351" s="2"/>
      <c r="RES1351" s="2"/>
      <c r="RET1351" s="2"/>
      <c r="REU1351" s="2"/>
      <c r="REV1351" s="2"/>
      <c r="REW1351" s="2"/>
      <c r="REX1351" s="2"/>
      <c r="REY1351" s="2"/>
      <c r="REZ1351" s="2"/>
      <c r="RFA1351" s="2"/>
      <c r="RFB1351" s="2"/>
      <c r="RFC1351" s="2"/>
      <c r="RFD1351" s="2"/>
      <c r="RFE1351" s="2"/>
      <c r="RFF1351" s="2"/>
      <c r="RFG1351" s="2"/>
      <c r="RFH1351" s="2"/>
      <c r="RFI1351" s="2"/>
      <c r="RFJ1351" s="2"/>
      <c r="RFK1351" s="2"/>
      <c r="RFL1351" s="2"/>
      <c r="RFM1351" s="2"/>
      <c r="RFN1351" s="2"/>
      <c r="RFO1351" s="2"/>
      <c r="RFP1351" s="2"/>
      <c r="RFQ1351" s="2"/>
      <c r="RFR1351" s="2"/>
      <c r="RFS1351" s="2"/>
      <c r="RFT1351" s="2"/>
      <c r="RFU1351" s="2"/>
      <c r="RFV1351" s="2"/>
      <c r="RFW1351" s="2"/>
      <c r="RFX1351" s="2"/>
      <c r="RFY1351" s="2"/>
      <c r="RFZ1351" s="2"/>
      <c r="RGA1351" s="2"/>
      <c r="RGB1351" s="2"/>
      <c r="RGC1351" s="2"/>
      <c r="RGD1351" s="2"/>
      <c r="RGE1351" s="2"/>
      <c r="RGF1351" s="2"/>
      <c r="RGG1351" s="2"/>
      <c r="RGH1351" s="2"/>
      <c r="RGI1351" s="2"/>
      <c r="RGJ1351" s="2"/>
      <c r="RGK1351" s="2"/>
      <c r="RGL1351" s="2"/>
      <c r="RGM1351" s="2"/>
      <c r="RGN1351" s="2"/>
      <c r="RGO1351" s="2"/>
      <c r="RGP1351" s="2"/>
      <c r="RGQ1351" s="2"/>
      <c r="RGR1351" s="2"/>
      <c r="RGS1351" s="2"/>
      <c r="RGT1351" s="2"/>
      <c r="RGU1351" s="2"/>
      <c r="RGV1351" s="2"/>
      <c r="RGW1351" s="2"/>
      <c r="RGX1351" s="2"/>
      <c r="RGY1351" s="2"/>
      <c r="RGZ1351" s="2"/>
      <c r="RHA1351" s="2"/>
      <c r="RHB1351" s="2"/>
      <c r="RHC1351" s="2"/>
      <c r="RHD1351" s="2"/>
      <c r="RHE1351" s="2"/>
      <c r="RHF1351" s="2"/>
      <c r="RHG1351" s="2"/>
      <c r="RHH1351" s="2"/>
      <c r="RHI1351" s="2"/>
      <c r="RHJ1351" s="2"/>
      <c r="RHK1351" s="2"/>
      <c r="RHL1351" s="2"/>
      <c r="RHM1351" s="2"/>
      <c r="RHN1351" s="2"/>
      <c r="RHO1351" s="2"/>
      <c r="RHP1351" s="2"/>
      <c r="RHQ1351" s="2"/>
      <c r="RHR1351" s="2"/>
      <c r="RHS1351" s="2"/>
      <c r="RHT1351" s="2"/>
      <c r="RHU1351" s="2"/>
      <c r="RHV1351" s="2"/>
      <c r="RHW1351" s="2"/>
      <c r="RHX1351" s="2"/>
      <c r="RHY1351" s="2"/>
      <c r="RHZ1351" s="2"/>
      <c r="RIA1351" s="2"/>
      <c r="RIB1351" s="2"/>
      <c r="RIC1351" s="2"/>
      <c r="RID1351" s="2"/>
      <c r="RIE1351" s="2"/>
      <c r="RIF1351" s="2"/>
      <c r="RIG1351" s="2"/>
      <c r="RIH1351" s="2"/>
      <c r="RII1351" s="2"/>
      <c r="RIJ1351" s="2"/>
      <c r="RIK1351" s="2"/>
      <c r="RIL1351" s="2"/>
      <c r="RIM1351" s="2"/>
      <c r="RIN1351" s="2"/>
      <c r="RIO1351" s="2"/>
      <c r="RIP1351" s="2"/>
      <c r="RIQ1351" s="2"/>
      <c r="RIR1351" s="2"/>
      <c r="RIS1351" s="2"/>
      <c r="RIT1351" s="2"/>
      <c r="RIU1351" s="2"/>
      <c r="RIV1351" s="2"/>
      <c r="RIW1351" s="2"/>
      <c r="RIX1351" s="2"/>
      <c r="RIY1351" s="2"/>
      <c r="RIZ1351" s="2"/>
      <c r="RJA1351" s="2"/>
      <c r="RJB1351" s="2"/>
      <c r="RJC1351" s="2"/>
      <c r="RJD1351" s="2"/>
      <c r="RJE1351" s="2"/>
      <c r="RJF1351" s="2"/>
      <c r="RJG1351" s="2"/>
      <c r="RJH1351" s="2"/>
      <c r="RJI1351" s="2"/>
      <c r="RJJ1351" s="2"/>
      <c r="RJK1351" s="2"/>
      <c r="RJL1351" s="2"/>
      <c r="RJM1351" s="2"/>
      <c r="RJN1351" s="2"/>
      <c r="RJO1351" s="2"/>
      <c r="RJP1351" s="2"/>
      <c r="RJQ1351" s="2"/>
      <c r="RJR1351" s="2"/>
      <c r="RJS1351" s="2"/>
      <c r="RJT1351" s="2"/>
      <c r="RJU1351" s="2"/>
      <c r="RJV1351" s="2"/>
      <c r="RJW1351" s="2"/>
      <c r="RJX1351" s="2"/>
      <c r="RJY1351" s="2"/>
      <c r="RJZ1351" s="2"/>
      <c r="RKA1351" s="2"/>
      <c r="RKB1351" s="2"/>
      <c r="RKC1351" s="2"/>
      <c r="RKD1351" s="2"/>
      <c r="RKE1351" s="2"/>
      <c r="RKF1351" s="2"/>
      <c r="RKG1351" s="2"/>
      <c r="RKH1351" s="2"/>
      <c r="RKI1351" s="2"/>
      <c r="RKJ1351" s="2"/>
      <c r="RKK1351" s="2"/>
      <c r="RKL1351" s="2"/>
      <c r="RKM1351" s="2"/>
      <c r="RKN1351" s="2"/>
      <c r="RKO1351" s="2"/>
      <c r="RKP1351" s="2"/>
      <c r="RKQ1351" s="2"/>
      <c r="RKR1351" s="2"/>
      <c r="RKS1351" s="2"/>
      <c r="RKT1351" s="2"/>
      <c r="RKU1351" s="2"/>
      <c r="RKV1351" s="2"/>
      <c r="RKW1351" s="2"/>
      <c r="RKX1351" s="2"/>
      <c r="RKY1351" s="2"/>
      <c r="RKZ1351" s="2"/>
      <c r="RLA1351" s="2"/>
      <c r="RLB1351" s="2"/>
      <c r="RLC1351" s="2"/>
      <c r="RLD1351" s="2"/>
      <c r="RLE1351" s="2"/>
      <c r="RLF1351" s="2"/>
      <c r="RLG1351" s="2"/>
      <c r="RLH1351" s="2"/>
      <c r="RLI1351" s="2"/>
      <c r="RLJ1351" s="2"/>
      <c r="RLK1351" s="2"/>
      <c r="RLL1351" s="2"/>
      <c r="RLM1351" s="2"/>
      <c r="RLN1351" s="2"/>
      <c r="RLO1351" s="2"/>
      <c r="RLP1351" s="2"/>
      <c r="RLQ1351" s="2"/>
      <c r="RLR1351" s="2"/>
      <c r="RLS1351" s="2"/>
      <c r="RLT1351" s="2"/>
      <c r="RLU1351" s="2"/>
      <c r="RLV1351" s="2"/>
      <c r="RLW1351" s="2"/>
      <c r="RLX1351" s="2"/>
      <c r="RLY1351" s="2"/>
      <c r="RLZ1351" s="2"/>
      <c r="RMA1351" s="2"/>
      <c r="RMB1351" s="2"/>
      <c r="RMC1351" s="2"/>
      <c r="RMD1351" s="2"/>
      <c r="RME1351" s="2"/>
      <c r="RMF1351" s="2"/>
      <c r="RMG1351" s="2"/>
      <c r="RMH1351" s="2"/>
      <c r="RMI1351" s="2"/>
      <c r="RMJ1351" s="2"/>
      <c r="RMK1351" s="2"/>
      <c r="RML1351" s="2"/>
      <c r="RMM1351" s="2"/>
      <c r="RMN1351" s="2"/>
      <c r="RMO1351" s="2"/>
      <c r="RMP1351" s="2"/>
      <c r="RMQ1351" s="2"/>
      <c r="RMR1351" s="2"/>
      <c r="RMS1351" s="2"/>
      <c r="RMT1351" s="2"/>
      <c r="RMU1351" s="2"/>
      <c r="RMV1351" s="2"/>
      <c r="RMW1351" s="2"/>
      <c r="RMX1351" s="2"/>
      <c r="RMY1351" s="2"/>
      <c r="RMZ1351" s="2"/>
      <c r="RNA1351" s="2"/>
      <c r="RNB1351" s="2"/>
      <c r="RNC1351" s="2"/>
      <c r="RND1351" s="2"/>
      <c r="RNE1351" s="2"/>
      <c r="RNF1351" s="2"/>
      <c r="RNG1351" s="2"/>
      <c r="RNH1351" s="2"/>
      <c r="RNI1351" s="2"/>
      <c r="RNJ1351" s="2"/>
      <c r="RNK1351" s="2"/>
      <c r="RNL1351" s="2"/>
      <c r="RNM1351" s="2"/>
      <c r="RNN1351" s="2"/>
      <c r="RNO1351" s="2"/>
      <c r="RNP1351" s="2"/>
      <c r="RNQ1351" s="2"/>
      <c r="RNR1351" s="2"/>
      <c r="RNS1351" s="2"/>
      <c r="RNT1351" s="2"/>
      <c r="RNU1351" s="2"/>
      <c r="RNV1351" s="2"/>
      <c r="RNW1351" s="2"/>
      <c r="RNX1351" s="2"/>
      <c r="RNY1351" s="2"/>
      <c r="RNZ1351" s="2"/>
      <c r="ROA1351" s="2"/>
      <c r="ROB1351" s="2"/>
      <c r="ROC1351" s="2"/>
      <c r="ROD1351" s="2"/>
      <c r="ROE1351" s="2"/>
      <c r="ROF1351" s="2"/>
      <c r="ROG1351" s="2"/>
      <c r="ROH1351" s="2"/>
      <c r="ROI1351" s="2"/>
      <c r="ROJ1351" s="2"/>
      <c r="ROK1351" s="2"/>
      <c r="ROL1351" s="2"/>
      <c r="ROM1351" s="2"/>
      <c r="RON1351" s="2"/>
      <c r="ROO1351" s="2"/>
      <c r="ROP1351" s="2"/>
      <c r="ROQ1351" s="2"/>
      <c r="ROR1351" s="2"/>
      <c r="ROS1351" s="2"/>
      <c r="ROT1351" s="2"/>
      <c r="ROU1351" s="2"/>
      <c r="ROV1351" s="2"/>
      <c r="ROW1351" s="2"/>
      <c r="ROX1351" s="2"/>
      <c r="ROY1351" s="2"/>
      <c r="ROZ1351" s="2"/>
      <c r="RPA1351" s="2"/>
      <c r="RPB1351" s="2"/>
      <c r="RPC1351" s="2"/>
      <c r="RPD1351" s="2"/>
      <c r="RPE1351" s="2"/>
      <c r="RPF1351" s="2"/>
      <c r="RPG1351" s="2"/>
      <c r="RPH1351" s="2"/>
      <c r="RPI1351" s="2"/>
      <c r="RPJ1351" s="2"/>
      <c r="RPK1351" s="2"/>
      <c r="RPL1351" s="2"/>
      <c r="RPM1351" s="2"/>
      <c r="RPN1351" s="2"/>
      <c r="RPO1351" s="2"/>
      <c r="RPP1351" s="2"/>
      <c r="RPQ1351" s="2"/>
      <c r="RPR1351" s="2"/>
      <c r="RPS1351" s="2"/>
      <c r="RPT1351" s="2"/>
      <c r="RPU1351" s="2"/>
      <c r="RPV1351" s="2"/>
      <c r="RPW1351" s="2"/>
      <c r="RPX1351" s="2"/>
      <c r="RPY1351" s="2"/>
      <c r="RPZ1351" s="2"/>
      <c r="RQA1351" s="2"/>
      <c r="RQB1351" s="2"/>
      <c r="RQC1351" s="2"/>
      <c r="RQD1351" s="2"/>
      <c r="RQE1351" s="2"/>
      <c r="RQF1351" s="2"/>
      <c r="RQG1351" s="2"/>
      <c r="RQH1351" s="2"/>
      <c r="RQI1351" s="2"/>
      <c r="RQJ1351" s="2"/>
      <c r="RQK1351" s="2"/>
      <c r="RQL1351" s="2"/>
      <c r="RQM1351" s="2"/>
      <c r="RQN1351" s="2"/>
      <c r="RQO1351" s="2"/>
      <c r="RQP1351" s="2"/>
      <c r="RQQ1351" s="2"/>
      <c r="RQR1351" s="2"/>
      <c r="RQS1351" s="2"/>
      <c r="RQT1351" s="2"/>
      <c r="RQU1351" s="2"/>
      <c r="RQV1351" s="2"/>
      <c r="RQW1351" s="2"/>
      <c r="RQX1351" s="2"/>
      <c r="RQY1351" s="2"/>
      <c r="RQZ1351" s="2"/>
      <c r="RRA1351" s="2"/>
      <c r="RRB1351" s="2"/>
      <c r="RRC1351" s="2"/>
      <c r="RRD1351" s="2"/>
      <c r="RRE1351" s="2"/>
      <c r="RRF1351" s="2"/>
      <c r="RRG1351" s="2"/>
      <c r="RRH1351" s="2"/>
      <c r="RRI1351" s="2"/>
      <c r="RRJ1351" s="2"/>
      <c r="RRK1351" s="2"/>
      <c r="RRL1351" s="2"/>
      <c r="RRM1351" s="2"/>
      <c r="RRN1351" s="2"/>
      <c r="RRO1351" s="2"/>
      <c r="RRP1351" s="2"/>
      <c r="RRQ1351" s="2"/>
      <c r="RRR1351" s="2"/>
      <c r="RRS1351" s="2"/>
      <c r="RRT1351" s="2"/>
      <c r="RRU1351" s="2"/>
      <c r="RRV1351" s="2"/>
      <c r="RRW1351" s="2"/>
      <c r="RRX1351" s="2"/>
      <c r="RRY1351" s="2"/>
      <c r="RRZ1351" s="2"/>
      <c r="RSA1351" s="2"/>
      <c r="RSB1351" s="2"/>
      <c r="RSC1351" s="2"/>
      <c r="RSD1351" s="2"/>
      <c r="RSE1351" s="2"/>
      <c r="RSF1351" s="2"/>
      <c r="RSG1351" s="2"/>
      <c r="RSH1351" s="2"/>
      <c r="RSI1351" s="2"/>
      <c r="RSJ1351" s="2"/>
      <c r="RSK1351" s="2"/>
      <c r="RSL1351" s="2"/>
      <c r="RSM1351" s="2"/>
      <c r="RSN1351" s="2"/>
      <c r="RSO1351" s="2"/>
      <c r="RSP1351" s="2"/>
      <c r="RSQ1351" s="2"/>
      <c r="RSR1351" s="2"/>
      <c r="RSS1351" s="2"/>
      <c r="RST1351" s="2"/>
      <c r="RSU1351" s="2"/>
      <c r="RSV1351" s="2"/>
      <c r="RSW1351" s="2"/>
      <c r="RSX1351" s="2"/>
      <c r="RSY1351" s="2"/>
      <c r="RSZ1351" s="2"/>
      <c r="RTA1351" s="2"/>
      <c r="RTB1351" s="2"/>
      <c r="RTC1351" s="2"/>
      <c r="RTD1351" s="2"/>
      <c r="RTE1351" s="2"/>
      <c r="RTF1351" s="2"/>
      <c r="RTG1351" s="2"/>
      <c r="RTH1351" s="2"/>
      <c r="RTI1351" s="2"/>
      <c r="RTJ1351" s="2"/>
      <c r="RTK1351" s="2"/>
      <c r="RTL1351" s="2"/>
      <c r="RTM1351" s="2"/>
      <c r="RTN1351" s="2"/>
      <c r="RTO1351" s="2"/>
      <c r="RTP1351" s="2"/>
      <c r="RTQ1351" s="2"/>
      <c r="RTR1351" s="2"/>
      <c r="RTS1351" s="2"/>
      <c r="RTT1351" s="2"/>
      <c r="RTU1351" s="2"/>
      <c r="RTV1351" s="2"/>
      <c r="RTW1351" s="2"/>
      <c r="RTX1351" s="2"/>
      <c r="RTY1351" s="2"/>
      <c r="RTZ1351" s="2"/>
      <c r="RUA1351" s="2"/>
      <c r="RUB1351" s="2"/>
      <c r="RUC1351" s="2"/>
      <c r="RUD1351" s="2"/>
      <c r="RUE1351" s="2"/>
      <c r="RUF1351" s="2"/>
      <c r="RUG1351" s="2"/>
      <c r="RUH1351" s="2"/>
      <c r="RUI1351" s="2"/>
      <c r="RUJ1351" s="2"/>
      <c r="RUK1351" s="2"/>
      <c r="RUL1351" s="2"/>
      <c r="RUM1351" s="2"/>
      <c r="RUN1351" s="2"/>
      <c r="RUO1351" s="2"/>
      <c r="RUP1351" s="2"/>
      <c r="RUQ1351" s="2"/>
      <c r="RUR1351" s="2"/>
      <c r="RUS1351" s="2"/>
      <c r="RUT1351" s="2"/>
      <c r="RUU1351" s="2"/>
      <c r="RUV1351" s="2"/>
      <c r="RUW1351" s="2"/>
      <c r="RUX1351" s="2"/>
      <c r="RUY1351" s="2"/>
      <c r="RUZ1351" s="2"/>
      <c r="RVA1351" s="2"/>
      <c r="RVB1351" s="2"/>
      <c r="RVC1351" s="2"/>
      <c r="RVD1351" s="2"/>
      <c r="RVE1351" s="2"/>
      <c r="RVF1351" s="2"/>
      <c r="RVG1351" s="2"/>
      <c r="RVH1351" s="2"/>
      <c r="RVI1351" s="2"/>
      <c r="RVJ1351" s="2"/>
      <c r="RVK1351" s="2"/>
      <c r="RVL1351" s="2"/>
      <c r="RVM1351" s="2"/>
      <c r="RVN1351" s="2"/>
      <c r="RVO1351" s="2"/>
      <c r="RVP1351" s="2"/>
      <c r="RVQ1351" s="2"/>
      <c r="RVR1351" s="2"/>
      <c r="RVS1351" s="2"/>
      <c r="RVT1351" s="2"/>
      <c r="RVU1351" s="2"/>
      <c r="RVV1351" s="2"/>
      <c r="RVW1351" s="2"/>
      <c r="RVX1351" s="2"/>
      <c r="RVY1351" s="2"/>
      <c r="RVZ1351" s="2"/>
      <c r="RWA1351" s="2"/>
      <c r="RWB1351" s="2"/>
      <c r="RWC1351" s="2"/>
      <c r="RWD1351" s="2"/>
      <c r="RWE1351" s="2"/>
      <c r="RWF1351" s="2"/>
      <c r="RWG1351" s="2"/>
      <c r="RWH1351" s="2"/>
      <c r="RWI1351" s="2"/>
      <c r="RWJ1351" s="2"/>
      <c r="RWK1351" s="2"/>
      <c r="RWL1351" s="2"/>
      <c r="RWM1351" s="2"/>
      <c r="RWN1351" s="2"/>
      <c r="RWO1351" s="2"/>
      <c r="RWP1351" s="2"/>
      <c r="RWQ1351" s="2"/>
      <c r="RWR1351" s="2"/>
      <c r="RWS1351" s="2"/>
      <c r="RWT1351" s="2"/>
      <c r="RWU1351" s="2"/>
      <c r="RWV1351" s="2"/>
      <c r="RWW1351" s="2"/>
      <c r="RWX1351" s="2"/>
      <c r="RWY1351" s="2"/>
      <c r="RWZ1351" s="2"/>
      <c r="RXA1351" s="2"/>
      <c r="RXB1351" s="2"/>
      <c r="RXC1351" s="2"/>
      <c r="RXD1351" s="2"/>
      <c r="RXE1351" s="2"/>
      <c r="RXF1351" s="2"/>
      <c r="RXG1351" s="2"/>
      <c r="RXH1351" s="2"/>
      <c r="RXI1351" s="2"/>
      <c r="RXJ1351" s="2"/>
      <c r="RXK1351" s="2"/>
      <c r="RXL1351" s="2"/>
      <c r="RXM1351" s="2"/>
      <c r="RXN1351" s="2"/>
      <c r="RXO1351" s="2"/>
      <c r="RXP1351" s="2"/>
      <c r="RXQ1351" s="2"/>
      <c r="RXR1351" s="2"/>
      <c r="RXS1351" s="2"/>
      <c r="RXT1351" s="2"/>
      <c r="RXU1351" s="2"/>
      <c r="RXV1351" s="2"/>
      <c r="RXW1351" s="2"/>
      <c r="RXX1351" s="2"/>
      <c r="RXY1351" s="2"/>
      <c r="RXZ1351" s="2"/>
      <c r="RYA1351" s="2"/>
      <c r="RYB1351" s="2"/>
      <c r="RYC1351" s="2"/>
      <c r="RYD1351" s="2"/>
      <c r="RYE1351" s="2"/>
      <c r="RYF1351" s="2"/>
      <c r="RYG1351" s="2"/>
      <c r="RYH1351" s="2"/>
      <c r="RYI1351" s="2"/>
      <c r="RYJ1351" s="2"/>
      <c r="RYK1351" s="2"/>
      <c r="RYL1351" s="2"/>
      <c r="RYM1351" s="2"/>
      <c r="RYN1351" s="2"/>
      <c r="RYO1351" s="2"/>
      <c r="RYP1351" s="2"/>
      <c r="RYQ1351" s="2"/>
      <c r="RYR1351" s="2"/>
      <c r="RYS1351" s="2"/>
      <c r="RYT1351" s="2"/>
      <c r="RYU1351" s="2"/>
      <c r="RYV1351" s="2"/>
      <c r="RYW1351" s="2"/>
      <c r="RYX1351" s="2"/>
      <c r="RYY1351" s="2"/>
      <c r="RYZ1351" s="2"/>
      <c r="RZA1351" s="2"/>
      <c r="RZB1351" s="2"/>
      <c r="RZC1351" s="2"/>
      <c r="RZD1351" s="2"/>
      <c r="RZE1351" s="2"/>
      <c r="RZF1351" s="2"/>
      <c r="RZG1351" s="2"/>
      <c r="RZH1351" s="2"/>
      <c r="RZI1351" s="2"/>
      <c r="RZJ1351" s="2"/>
      <c r="RZK1351" s="2"/>
      <c r="RZL1351" s="2"/>
      <c r="RZM1351" s="2"/>
      <c r="RZN1351" s="2"/>
      <c r="RZO1351" s="2"/>
      <c r="RZP1351" s="2"/>
      <c r="RZQ1351" s="2"/>
      <c r="RZR1351" s="2"/>
      <c r="RZS1351" s="2"/>
      <c r="RZT1351" s="2"/>
      <c r="RZU1351" s="2"/>
      <c r="RZV1351" s="2"/>
      <c r="RZW1351" s="2"/>
      <c r="RZX1351" s="2"/>
      <c r="RZY1351" s="2"/>
      <c r="RZZ1351" s="2"/>
      <c r="SAA1351" s="2"/>
      <c r="SAB1351" s="2"/>
      <c r="SAC1351" s="2"/>
      <c r="SAD1351" s="2"/>
      <c r="SAE1351" s="2"/>
      <c r="SAF1351" s="2"/>
      <c r="SAG1351" s="2"/>
      <c r="SAH1351" s="2"/>
      <c r="SAI1351" s="2"/>
      <c r="SAJ1351" s="2"/>
      <c r="SAK1351" s="2"/>
      <c r="SAL1351" s="2"/>
      <c r="SAM1351" s="2"/>
      <c r="SAN1351" s="2"/>
      <c r="SAO1351" s="2"/>
      <c r="SAP1351" s="2"/>
      <c r="SAQ1351" s="2"/>
      <c r="SAR1351" s="2"/>
      <c r="SAS1351" s="2"/>
      <c r="SAT1351" s="2"/>
      <c r="SAU1351" s="2"/>
      <c r="SAV1351" s="2"/>
      <c r="SAW1351" s="2"/>
      <c r="SAX1351" s="2"/>
      <c r="SAY1351" s="2"/>
      <c r="SAZ1351" s="2"/>
      <c r="SBA1351" s="2"/>
      <c r="SBB1351" s="2"/>
      <c r="SBC1351" s="2"/>
      <c r="SBD1351" s="2"/>
      <c r="SBE1351" s="2"/>
      <c r="SBF1351" s="2"/>
      <c r="SBG1351" s="2"/>
      <c r="SBH1351" s="2"/>
      <c r="SBI1351" s="2"/>
      <c r="SBJ1351" s="2"/>
      <c r="SBK1351" s="2"/>
      <c r="SBL1351" s="2"/>
      <c r="SBM1351" s="2"/>
      <c r="SBN1351" s="2"/>
      <c r="SBO1351" s="2"/>
      <c r="SBP1351" s="2"/>
      <c r="SBQ1351" s="2"/>
      <c r="SBR1351" s="2"/>
      <c r="SBS1351" s="2"/>
      <c r="SBT1351" s="2"/>
      <c r="SBU1351" s="2"/>
      <c r="SBV1351" s="2"/>
      <c r="SBW1351" s="2"/>
      <c r="SBX1351" s="2"/>
      <c r="SBY1351" s="2"/>
      <c r="SBZ1351" s="2"/>
      <c r="SCA1351" s="2"/>
      <c r="SCB1351" s="2"/>
      <c r="SCC1351" s="2"/>
      <c r="SCD1351" s="2"/>
      <c r="SCE1351" s="2"/>
      <c r="SCF1351" s="2"/>
      <c r="SCG1351" s="2"/>
      <c r="SCH1351" s="2"/>
      <c r="SCI1351" s="2"/>
      <c r="SCJ1351" s="2"/>
      <c r="SCK1351" s="2"/>
      <c r="SCL1351" s="2"/>
      <c r="SCM1351" s="2"/>
      <c r="SCN1351" s="2"/>
      <c r="SCO1351" s="2"/>
      <c r="SCP1351" s="2"/>
      <c r="SCQ1351" s="2"/>
      <c r="SCR1351" s="2"/>
      <c r="SCS1351" s="2"/>
      <c r="SCT1351" s="2"/>
      <c r="SCU1351" s="2"/>
      <c r="SCV1351" s="2"/>
      <c r="SCW1351" s="2"/>
      <c r="SCX1351" s="2"/>
      <c r="SCY1351" s="2"/>
      <c r="SCZ1351" s="2"/>
      <c r="SDA1351" s="2"/>
      <c r="SDB1351" s="2"/>
      <c r="SDC1351" s="2"/>
      <c r="SDD1351" s="2"/>
      <c r="SDE1351" s="2"/>
      <c r="SDF1351" s="2"/>
      <c r="SDG1351" s="2"/>
      <c r="SDH1351" s="2"/>
      <c r="SDI1351" s="2"/>
      <c r="SDJ1351" s="2"/>
      <c r="SDK1351" s="2"/>
      <c r="SDL1351" s="2"/>
      <c r="SDM1351" s="2"/>
      <c r="SDN1351" s="2"/>
      <c r="SDO1351" s="2"/>
      <c r="SDP1351" s="2"/>
      <c r="SDQ1351" s="2"/>
      <c r="SDR1351" s="2"/>
      <c r="SDS1351" s="2"/>
      <c r="SDT1351" s="2"/>
      <c r="SDU1351" s="2"/>
      <c r="SDV1351" s="2"/>
      <c r="SDW1351" s="2"/>
      <c r="SDX1351" s="2"/>
      <c r="SDY1351" s="2"/>
      <c r="SDZ1351" s="2"/>
      <c r="SEA1351" s="2"/>
      <c r="SEB1351" s="2"/>
      <c r="SEC1351" s="2"/>
      <c r="SED1351" s="2"/>
      <c r="SEE1351" s="2"/>
      <c r="SEF1351" s="2"/>
      <c r="SEG1351" s="2"/>
      <c r="SEH1351" s="2"/>
      <c r="SEI1351" s="2"/>
      <c r="SEJ1351" s="2"/>
      <c r="SEK1351" s="2"/>
      <c r="SEL1351" s="2"/>
      <c r="SEM1351" s="2"/>
      <c r="SEN1351" s="2"/>
      <c r="SEO1351" s="2"/>
      <c r="SEP1351" s="2"/>
      <c r="SEQ1351" s="2"/>
      <c r="SER1351" s="2"/>
      <c r="SES1351" s="2"/>
      <c r="SET1351" s="2"/>
      <c r="SEU1351" s="2"/>
      <c r="SEV1351" s="2"/>
      <c r="SEW1351" s="2"/>
      <c r="SEX1351" s="2"/>
      <c r="SEY1351" s="2"/>
      <c r="SEZ1351" s="2"/>
      <c r="SFA1351" s="2"/>
      <c r="SFB1351" s="2"/>
      <c r="SFC1351" s="2"/>
      <c r="SFD1351" s="2"/>
      <c r="SFE1351" s="2"/>
      <c r="SFF1351" s="2"/>
      <c r="SFG1351" s="2"/>
      <c r="SFH1351" s="2"/>
      <c r="SFI1351" s="2"/>
      <c r="SFJ1351" s="2"/>
      <c r="SFK1351" s="2"/>
      <c r="SFL1351" s="2"/>
      <c r="SFM1351" s="2"/>
      <c r="SFN1351" s="2"/>
      <c r="SFO1351" s="2"/>
      <c r="SFP1351" s="2"/>
      <c r="SFQ1351" s="2"/>
      <c r="SFR1351" s="2"/>
      <c r="SFS1351" s="2"/>
      <c r="SFT1351" s="2"/>
      <c r="SFU1351" s="2"/>
      <c r="SFV1351" s="2"/>
      <c r="SFW1351" s="2"/>
      <c r="SFX1351" s="2"/>
      <c r="SFY1351" s="2"/>
      <c r="SFZ1351" s="2"/>
      <c r="SGA1351" s="2"/>
      <c r="SGB1351" s="2"/>
      <c r="SGC1351" s="2"/>
      <c r="SGD1351" s="2"/>
      <c r="SGE1351" s="2"/>
      <c r="SGF1351" s="2"/>
      <c r="SGG1351" s="2"/>
      <c r="SGH1351" s="2"/>
      <c r="SGI1351" s="2"/>
      <c r="SGJ1351" s="2"/>
      <c r="SGK1351" s="2"/>
      <c r="SGL1351" s="2"/>
      <c r="SGM1351" s="2"/>
      <c r="SGN1351" s="2"/>
      <c r="SGO1351" s="2"/>
      <c r="SGP1351" s="2"/>
      <c r="SGQ1351" s="2"/>
      <c r="SGR1351" s="2"/>
      <c r="SGS1351" s="2"/>
      <c r="SGT1351" s="2"/>
      <c r="SGU1351" s="2"/>
      <c r="SGV1351" s="2"/>
      <c r="SGW1351" s="2"/>
      <c r="SGX1351" s="2"/>
      <c r="SGY1351" s="2"/>
      <c r="SGZ1351" s="2"/>
      <c r="SHA1351" s="2"/>
      <c r="SHB1351" s="2"/>
      <c r="SHC1351" s="2"/>
      <c r="SHD1351" s="2"/>
      <c r="SHE1351" s="2"/>
      <c r="SHF1351" s="2"/>
      <c r="SHG1351" s="2"/>
      <c r="SHH1351" s="2"/>
      <c r="SHI1351" s="2"/>
      <c r="SHJ1351" s="2"/>
      <c r="SHK1351" s="2"/>
      <c r="SHL1351" s="2"/>
      <c r="SHM1351" s="2"/>
      <c r="SHN1351" s="2"/>
      <c r="SHO1351" s="2"/>
      <c r="SHP1351" s="2"/>
      <c r="SHQ1351" s="2"/>
      <c r="SHR1351" s="2"/>
      <c r="SHS1351" s="2"/>
      <c r="SHT1351" s="2"/>
      <c r="SHU1351" s="2"/>
      <c r="SHV1351" s="2"/>
      <c r="SHW1351" s="2"/>
      <c r="SHX1351" s="2"/>
      <c r="SHY1351" s="2"/>
      <c r="SHZ1351" s="2"/>
      <c r="SIA1351" s="2"/>
      <c r="SIB1351" s="2"/>
      <c r="SIC1351" s="2"/>
      <c r="SID1351" s="2"/>
      <c r="SIE1351" s="2"/>
      <c r="SIF1351" s="2"/>
      <c r="SIG1351" s="2"/>
      <c r="SIH1351" s="2"/>
      <c r="SII1351" s="2"/>
      <c r="SIJ1351" s="2"/>
      <c r="SIK1351" s="2"/>
      <c r="SIL1351" s="2"/>
      <c r="SIM1351" s="2"/>
      <c r="SIN1351" s="2"/>
      <c r="SIO1351" s="2"/>
      <c r="SIP1351" s="2"/>
      <c r="SIQ1351" s="2"/>
      <c r="SIR1351" s="2"/>
      <c r="SIS1351" s="2"/>
      <c r="SIT1351" s="2"/>
      <c r="SIU1351" s="2"/>
      <c r="SIV1351" s="2"/>
      <c r="SIW1351" s="2"/>
      <c r="SIX1351" s="2"/>
      <c r="SIY1351" s="2"/>
      <c r="SIZ1351" s="2"/>
      <c r="SJA1351" s="2"/>
      <c r="SJB1351" s="2"/>
      <c r="SJC1351" s="2"/>
      <c r="SJD1351" s="2"/>
      <c r="SJE1351" s="2"/>
      <c r="SJF1351" s="2"/>
      <c r="SJG1351" s="2"/>
      <c r="SJH1351" s="2"/>
      <c r="SJI1351" s="2"/>
      <c r="SJJ1351" s="2"/>
      <c r="SJK1351" s="2"/>
      <c r="SJL1351" s="2"/>
      <c r="SJM1351" s="2"/>
      <c r="SJN1351" s="2"/>
      <c r="SJO1351" s="2"/>
      <c r="SJP1351" s="2"/>
      <c r="SJQ1351" s="2"/>
      <c r="SJR1351" s="2"/>
      <c r="SJS1351" s="2"/>
      <c r="SJT1351" s="2"/>
      <c r="SJU1351" s="2"/>
      <c r="SJV1351" s="2"/>
      <c r="SJW1351" s="2"/>
      <c r="SJX1351" s="2"/>
      <c r="SJY1351" s="2"/>
      <c r="SJZ1351" s="2"/>
      <c r="SKA1351" s="2"/>
      <c r="SKB1351" s="2"/>
      <c r="SKC1351" s="2"/>
      <c r="SKD1351" s="2"/>
      <c r="SKE1351" s="2"/>
      <c r="SKF1351" s="2"/>
      <c r="SKG1351" s="2"/>
      <c r="SKH1351" s="2"/>
      <c r="SKI1351" s="2"/>
      <c r="SKJ1351" s="2"/>
      <c r="SKK1351" s="2"/>
      <c r="SKL1351" s="2"/>
      <c r="SKM1351" s="2"/>
      <c r="SKN1351" s="2"/>
      <c r="SKO1351" s="2"/>
      <c r="SKP1351" s="2"/>
      <c r="SKQ1351" s="2"/>
      <c r="SKR1351" s="2"/>
      <c r="SKS1351" s="2"/>
      <c r="SKT1351" s="2"/>
      <c r="SKU1351" s="2"/>
      <c r="SKV1351" s="2"/>
      <c r="SKW1351" s="2"/>
      <c r="SKX1351" s="2"/>
      <c r="SKY1351" s="2"/>
      <c r="SKZ1351" s="2"/>
      <c r="SLA1351" s="2"/>
      <c r="SLB1351" s="2"/>
      <c r="SLC1351" s="2"/>
      <c r="SLD1351" s="2"/>
      <c r="SLE1351" s="2"/>
      <c r="SLF1351" s="2"/>
      <c r="SLG1351" s="2"/>
      <c r="SLH1351" s="2"/>
      <c r="SLI1351" s="2"/>
      <c r="SLJ1351" s="2"/>
      <c r="SLK1351" s="2"/>
      <c r="SLL1351" s="2"/>
      <c r="SLM1351" s="2"/>
      <c r="SLN1351" s="2"/>
      <c r="SLO1351" s="2"/>
      <c r="SLP1351" s="2"/>
      <c r="SLQ1351" s="2"/>
      <c r="SLR1351" s="2"/>
      <c r="SLS1351" s="2"/>
      <c r="SLT1351" s="2"/>
      <c r="SLU1351" s="2"/>
      <c r="SLV1351" s="2"/>
      <c r="SLW1351" s="2"/>
      <c r="SLX1351" s="2"/>
      <c r="SLY1351" s="2"/>
      <c r="SLZ1351" s="2"/>
      <c r="SMA1351" s="2"/>
      <c r="SMB1351" s="2"/>
      <c r="SMC1351" s="2"/>
      <c r="SMD1351" s="2"/>
      <c r="SME1351" s="2"/>
      <c r="SMF1351" s="2"/>
      <c r="SMG1351" s="2"/>
      <c r="SMH1351" s="2"/>
      <c r="SMI1351" s="2"/>
      <c r="SMJ1351" s="2"/>
      <c r="SMK1351" s="2"/>
      <c r="SML1351" s="2"/>
      <c r="SMM1351" s="2"/>
      <c r="SMN1351" s="2"/>
      <c r="SMO1351" s="2"/>
      <c r="SMP1351" s="2"/>
      <c r="SMQ1351" s="2"/>
      <c r="SMR1351" s="2"/>
      <c r="SMS1351" s="2"/>
      <c r="SMT1351" s="2"/>
      <c r="SMU1351" s="2"/>
      <c r="SMV1351" s="2"/>
      <c r="SMW1351" s="2"/>
      <c r="SMX1351" s="2"/>
      <c r="SMY1351" s="2"/>
      <c r="SMZ1351" s="2"/>
      <c r="SNA1351" s="2"/>
      <c r="SNB1351" s="2"/>
      <c r="SNC1351" s="2"/>
      <c r="SND1351" s="2"/>
      <c r="SNE1351" s="2"/>
      <c r="SNF1351" s="2"/>
      <c r="SNG1351" s="2"/>
      <c r="SNH1351" s="2"/>
      <c r="SNI1351" s="2"/>
      <c r="SNJ1351" s="2"/>
      <c r="SNK1351" s="2"/>
      <c r="SNL1351" s="2"/>
      <c r="SNM1351" s="2"/>
      <c r="SNN1351" s="2"/>
      <c r="SNO1351" s="2"/>
      <c r="SNP1351" s="2"/>
      <c r="SNQ1351" s="2"/>
      <c r="SNR1351" s="2"/>
      <c r="SNS1351" s="2"/>
      <c r="SNT1351" s="2"/>
      <c r="SNU1351" s="2"/>
      <c r="SNV1351" s="2"/>
      <c r="SNW1351" s="2"/>
      <c r="SNX1351" s="2"/>
      <c r="SNY1351" s="2"/>
      <c r="SNZ1351" s="2"/>
      <c r="SOA1351" s="2"/>
      <c r="SOB1351" s="2"/>
      <c r="SOC1351" s="2"/>
      <c r="SOD1351" s="2"/>
      <c r="SOE1351" s="2"/>
      <c r="SOF1351" s="2"/>
      <c r="SOG1351" s="2"/>
      <c r="SOH1351" s="2"/>
      <c r="SOI1351" s="2"/>
      <c r="SOJ1351" s="2"/>
      <c r="SOK1351" s="2"/>
      <c r="SOL1351" s="2"/>
      <c r="SOM1351" s="2"/>
      <c r="SON1351" s="2"/>
      <c r="SOO1351" s="2"/>
      <c r="SOP1351" s="2"/>
      <c r="SOQ1351" s="2"/>
      <c r="SOR1351" s="2"/>
      <c r="SOS1351" s="2"/>
      <c r="SOT1351" s="2"/>
      <c r="SOU1351" s="2"/>
      <c r="SOV1351" s="2"/>
      <c r="SOW1351" s="2"/>
      <c r="SOX1351" s="2"/>
      <c r="SOY1351" s="2"/>
      <c r="SOZ1351" s="2"/>
      <c r="SPA1351" s="2"/>
      <c r="SPB1351" s="2"/>
      <c r="SPC1351" s="2"/>
      <c r="SPD1351" s="2"/>
      <c r="SPE1351" s="2"/>
      <c r="SPF1351" s="2"/>
      <c r="SPG1351" s="2"/>
      <c r="SPH1351" s="2"/>
      <c r="SPI1351" s="2"/>
      <c r="SPJ1351" s="2"/>
      <c r="SPK1351" s="2"/>
      <c r="SPL1351" s="2"/>
      <c r="SPM1351" s="2"/>
      <c r="SPN1351" s="2"/>
      <c r="SPO1351" s="2"/>
      <c r="SPP1351" s="2"/>
      <c r="SPQ1351" s="2"/>
      <c r="SPR1351" s="2"/>
      <c r="SPS1351" s="2"/>
      <c r="SPT1351" s="2"/>
      <c r="SPU1351" s="2"/>
      <c r="SPV1351" s="2"/>
      <c r="SPW1351" s="2"/>
      <c r="SPX1351" s="2"/>
      <c r="SPY1351" s="2"/>
      <c r="SPZ1351" s="2"/>
      <c r="SQA1351" s="2"/>
      <c r="SQB1351" s="2"/>
      <c r="SQC1351" s="2"/>
      <c r="SQD1351" s="2"/>
      <c r="SQE1351" s="2"/>
      <c r="SQF1351" s="2"/>
      <c r="SQG1351" s="2"/>
      <c r="SQH1351" s="2"/>
      <c r="SQI1351" s="2"/>
      <c r="SQJ1351" s="2"/>
      <c r="SQK1351" s="2"/>
      <c r="SQL1351" s="2"/>
      <c r="SQM1351" s="2"/>
      <c r="SQN1351" s="2"/>
      <c r="SQO1351" s="2"/>
      <c r="SQP1351" s="2"/>
      <c r="SQQ1351" s="2"/>
      <c r="SQR1351" s="2"/>
      <c r="SQS1351" s="2"/>
      <c r="SQT1351" s="2"/>
      <c r="SQU1351" s="2"/>
      <c r="SQV1351" s="2"/>
      <c r="SQW1351" s="2"/>
      <c r="SQX1351" s="2"/>
      <c r="SQY1351" s="2"/>
      <c r="SQZ1351" s="2"/>
      <c r="SRA1351" s="2"/>
      <c r="SRB1351" s="2"/>
      <c r="SRC1351" s="2"/>
      <c r="SRD1351" s="2"/>
      <c r="SRE1351" s="2"/>
      <c r="SRF1351" s="2"/>
      <c r="SRG1351" s="2"/>
      <c r="SRH1351" s="2"/>
      <c r="SRI1351" s="2"/>
      <c r="SRJ1351" s="2"/>
      <c r="SRK1351" s="2"/>
      <c r="SRL1351" s="2"/>
      <c r="SRM1351" s="2"/>
      <c r="SRN1351" s="2"/>
      <c r="SRO1351" s="2"/>
      <c r="SRP1351" s="2"/>
      <c r="SRQ1351" s="2"/>
      <c r="SRR1351" s="2"/>
      <c r="SRS1351" s="2"/>
      <c r="SRT1351" s="2"/>
      <c r="SRU1351" s="2"/>
      <c r="SRV1351" s="2"/>
      <c r="SRW1351" s="2"/>
      <c r="SRX1351" s="2"/>
      <c r="SRY1351" s="2"/>
      <c r="SRZ1351" s="2"/>
      <c r="SSA1351" s="2"/>
      <c r="SSB1351" s="2"/>
      <c r="SSC1351" s="2"/>
      <c r="SSD1351" s="2"/>
      <c r="SSE1351" s="2"/>
      <c r="SSF1351" s="2"/>
      <c r="SSG1351" s="2"/>
      <c r="SSH1351" s="2"/>
      <c r="SSI1351" s="2"/>
      <c r="SSJ1351" s="2"/>
      <c r="SSK1351" s="2"/>
      <c r="SSL1351" s="2"/>
      <c r="SSM1351" s="2"/>
      <c r="SSN1351" s="2"/>
      <c r="SSO1351" s="2"/>
      <c r="SSP1351" s="2"/>
      <c r="SSQ1351" s="2"/>
      <c r="SSR1351" s="2"/>
      <c r="SSS1351" s="2"/>
      <c r="SST1351" s="2"/>
      <c r="SSU1351" s="2"/>
      <c r="SSV1351" s="2"/>
      <c r="SSW1351" s="2"/>
      <c r="SSX1351" s="2"/>
      <c r="SSY1351" s="2"/>
      <c r="SSZ1351" s="2"/>
      <c r="STA1351" s="2"/>
      <c r="STB1351" s="2"/>
      <c r="STC1351" s="2"/>
      <c r="STD1351" s="2"/>
      <c r="STE1351" s="2"/>
      <c r="STF1351" s="2"/>
      <c r="STG1351" s="2"/>
      <c r="STH1351" s="2"/>
      <c r="STI1351" s="2"/>
      <c r="STJ1351" s="2"/>
      <c r="STK1351" s="2"/>
      <c r="STL1351" s="2"/>
      <c r="STM1351" s="2"/>
      <c r="STN1351" s="2"/>
      <c r="STO1351" s="2"/>
      <c r="STP1351" s="2"/>
      <c r="STQ1351" s="2"/>
      <c r="STR1351" s="2"/>
      <c r="STS1351" s="2"/>
      <c r="STT1351" s="2"/>
      <c r="STU1351" s="2"/>
      <c r="STV1351" s="2"/>
      <c r="STW1351" s="2"/>
      <c r="STX1351" s="2"/>
      <c r="STY1351" s="2"/>
      <c r="STZ1351" s="2"/>
      <c r="SUA1351" s="2"/>
      <c r="SUB1351" s="2"/>
      <c r="SUC1351" s="2"/>
      <c r="SUD1351" s="2"/>
      <c r="SUE1351" s="2"/>
      <c r="SUF1351" s="2"/>
      <c r="SUG1351" s="2"/>
      <c r="SUH1351" s="2"/>
      <c r="SUI1351" s="2"/>
      <c r="SUJ1351" s="2"/>
      <c r="SUK1351" s="2"/>
      <c r="SUL1351" s="2"/>
      <c r="SUM1351" s="2"/>
      <c r="SUN1351" s="2"/>
      <c r="SUO1351" s="2"/>
      <c r="SUP1351" s="2"/>
      <c r="SUQ1351" s="2"/>
      <c r="SUR1351" s="2"/>
      <c r="SUS1351" s="2"/>
      <c r="SUT1351" s="2"/>
      <c r="SUU1351" s="2"/>
      <c r="SUV1351" s="2"/>
      <c r="SUW1351" s="2"/>
      <c r="SUX1351" s="2"/>
      <c r="SUY1351" s="2"/>
      <c r="SUZ1351" s="2"/>
      <c r="SVA1351" s="2"/>
      <c r="SVB1351" s="2"/>
      <c r="SVC1351" s="2"/>
      <c r="SVD1351" s="2"/>
      <c r="SVE1351" s="2"/>
      <c r="SVF1351" s="2"/>
      <c r="SVG1351" s="2"/>
      <c r="SVH1351" s="2"/>
      <c r="SVI1351" s="2"/>
      <c r="SVJ1351" s="2"/>
      <c r="SVK1351" s="2"/>
      <c r="SVL1351" s="2"/>
      <c r="SVM1351" s="2"/>
      <c r="SVN1351" s="2"/>
      <c r="SVO1351" s="2"/>
      <c r="SVP1351" s="2"/>
      <c r="SVQ1351" s="2"/>
      <c r="SVR1351" s="2"/>
      <c r="SVS1351" s="2"/>
      <c r="SVT1351" s="2"/>
      <c r="SVU1351" s="2"/>
      <c r="SVV1351" s="2"/>
      <c r="SVW1351" s="2"/>
      <c r="SVX1351" s="2"/>
      <c r="SVY1351" s="2"/>
      <c r="SVZ1351" s="2"/>
      <c r="SWA1351" s="2"/>
      <c r="SWB1351" s="2"/>
      <c r="SWC1351" s="2"/>
      <c r="SWD1351" s="2"/>
      <c r="SWE1351" s="2"/>
      <c r="SWF1351" s="2"/>
      <c r="SWG1351" s="2"/>
      <c r="SWH1351" s="2"/>
      <c r="SWI1351" s="2"/>
      <c r="SWJ1351" s="2"/>
      <c r="SWK1351" s="2"/>
      <c r="SWL1351" s="2"/>
      <c r="SWM1351" s="2"/>
      <c r="SWN1351" s="2"/>
      <c r="SWO1351" s="2"/>
      <c r="SWP1351" s="2"/>
      <c r="SWQ1351" s="2"/>
      <c r="SWR1351" s="2"/>
      <c r="SWS1351" s="2"/>
      <c r="SWT1351" s="2"/>
      <c r="SWU1351" s="2"/>
      <c r="SWV1351" s="2"/>
      <c r="SWW1351" s="2"/>
      <c r="SWX1351" s="2"/>
      <c r="SWY1351" s="2"/>
      <c r="SWZ1351" s="2"/>
      <c r="SXA1351" s="2"/>
      <c r="SXB1351" s="2"/>
      <c r="SXC1351" s="2"/>
      <c r="SXD1351" s="2"/>
      <c r="SXE1351" s="2"/>
      <c r="SXF1351" s="2"/>
      <c r="SXG1351" s="2"/>
      <c r="SXH1351" s="2"/>
      <c r="SXI1351" s="2"/>
      <c r="SXJ1351" s="2"/>
      <c r="SXK1351" s="2"/>
      <c r="SXL1351" s="2"/>
      <c r="SXM1351" s="2"/>
      <c r="SXN1351" s="2"/>
      <c r="SXO1351" s="2"/>
      <c r="SXP1351" s="2"/>
      <c r="SXQ1351" s="2"/>
      <c r="SXR1351" s="2"/>
      <c r="SXS1351" s="2"/>
      <c r="SXT1351" s="2"/>
      <c r="SXU1351" s="2"/>
      <c r="SXV1351" s="2"/>
      <c r="SXW1351" s="2"/>
      <c r="SXX1351" s="2"/>
      <c r="SXY1351" s="2"/>
      <c r="SXZ1351" s="2"/>
      <c r="SYA1351" s="2"/>
      <c r="SYB1351" s="2"/>
      <c r="SYC1351" s="2"/>
      <c r="SYD1351" s="2"/>
      <c r="SYE1351" s="2"/>
      <c r="SYF1351" s="2"/>
      <c r="SYG1351" s="2"/>
      <c r="SYH1351" s="2"/>
      <c r="SYI1351" s="2"/>
      <c r="SYJ1351" s="2"/>
      <c r="SYK1351" s="2"/>
      <c r="SYL1351" s="2"/>
      <c r="SYM1351" s="2"/>
      <c r="SYN1351" s="2"/>
      <c r="SYO1351" s="2"/>
      <c r="SYP1351" s="2"/>
      <c r="SYQ1351" s="2"/>
      <c r="SYR1351" s="2"/>
      <c r="SYS1351" s="2"/>
      <c r="SYT1351" s="2"/>
      <c r="SYU1351" s="2"/>
      <c r="SYV1351" s="2"/>
      <c r="SYW1351" s="2"/>
      <c r="SYX1351" s="2"/>
      <c r="SYY1351" s="2"/>
      <c r="SYZ1351" s="2"/>
      <c r="SZA1351" s="2"/>
      <c r="SZB1351" s="2"/>
      <c r="SZC1351" s="2"/>
      <c r="SZD1351" s="2"/>
      <c r="SZE1351" s="2"/>
      <c r="SZF1351" s="2"/>
      <c r="SZG1351" s="2"/>
      <c r="SZH1351" s="2"/>
      <c r="SZI1351" s="2"/>
      <c r="SZJ1351" s="2"/>
      <c r="SZK1351" s="2"/>
      <c r="SZL1351" s="2"/>
      <c r="SZM1351" s="2"/>
      <c r="SZN1351" s="2"/>
      <c r="SZO1351" s="2"/>
      <c r="SZP1351" s="2"/>
      <c r="SZQ1351" s="2"/>
      <c r="SZR1351" s="2"/>
      <c r="SZS1351" s="2"/>
      <c r="SZT1351" s="2"/>
      <c r="SZU1351" s="2"/>
      <c r="SZV1351" s="2"/>
      <c r="SZW1351" s="2"/>
      <c r="SZX1351" s="2"/>
      <c r="SZY1351" s="2"/>
      <c r="SZZ1351" s="2"/>
      <c r="TAA1351" s="2"/>
      <c r="TAB1351" s="2"/>
      <c r="TAC1351" s="2"/>
      <c r="TAD1351" s="2"/>
      <c r="TAE1351" s="2"/>
      <c r="TAF1351" s="2"/>
      <c r="TAG1351" s="2"/>
      <c r="TAH1351" s="2"/>
      <c r="TAI1351" s="2"/>
      <c r="TAJ1351" s="2"/>
      <c r="TAK1351" s="2"/>
      <c r="TAL1351" s="2"/>
      <c r="TAM1351" s="2"/>
      <c r="TAN1351" s="2"/>
      <c r="TAO1351" s="2"/>
      <c r="TAP1351" s="2"/>
      <c r="TAQ1351" s="2"/>
      <c r="TAR1351" s="2"/>
      <c r="TAS1351" s="2"/>
      <c r="TAT1351" s="2"/>
      <c r="TAU1351" s="2"/>
      <c r="TAV1351" s="2"/>
      <c r="TAW1351" s="2"/>
      <c r="TAX1351" s="2"/>
      <c r="TAY1351" s="2"/>
      <c r="TAZ1351" s="2"/>
      <c r="TBA1351" s="2"/>
      <c r="TBB1351" s="2"/>
      <c r="TBC1351" s="2"/>
      <c r="TBD1351" s="2"/>
      <c r="TBE1351" s="2"/>
      <c r="TBF1351" s="2"/>
      <c r="TBG1351" s="2"/>
      <c r="TBH1351" s="2"/>
      <c r="TBI1351" s="2"/>
      <c r="TBJ1351" s="2"/>
      <c r="TBK1351" s="2"/>
      <c r="TBL1351" s="2"/>
      <c r="TBM1351" s="2"/>
      <c r="TBN1351" s="2"/>
      <c r="TBO1351" s="2"/>
      <c r="TBP1351" s="2"/>
      <c r="TBQ1351" s="2"/>
      <c r="TBR1351" s="2"/>
      <c r="TBS1351" s="2"/>
      <c r="TBT1351" s="2"/>
      <c r="TBU1351" s="2"/>
      <c r="TBV1351" s="2"/>
      <c r="TBW1351" s="2"/>
      <c r="TBX1351" s="2"/>
      <c r="TBY1351" s="2"/>
      <c r="TBZ1351" s="2"/>
      <c r="TCA1351" s="2"/>
      <c r="TCB1351" s="2"/>
      <c r="TCC1351" s="2"/>
      <c r="TCD1351" s="2"/>
      <c r="TCE1351" s="2"/>
      <c r="TCF1351" s="2"/>
      <c r="TCG1351" s="2"/>
      <c r="TCH1351" s="2"/>
      <c r="TCI1351" s="2"/>
      <c r="TCJ1351" s="2"/>
      <c r="TCK1351" s="2"/>
      <c r="TCL1351" s="2"/>
      <c r="TCM1351" s="2"/>
      <c r="TCN1351" s="2"/>
      <c r="TCO1351" s="2"/>
      <c r="TCP1351" s="2"/>
      <c r="TCQ1351" s="2"/>
      <c r="TCR1351" s="2"/>
      <c r="TCS1351" s="2"/>
      <c r="TCT1351" s="2"/>
      <c r="TCU1351" s="2"/>
      <c r="TCV1351" s="2"/>
      <c r="TCW1351" s="2"/>
      <c r="TCX1351" s="2"/>
      <c r="TCY1351" s="2"/>
      <c r="TCZ1351" s="2"/>
      <c r="TDA1351" s="2"/>
      <c r="TDB1351" s="2"/>
      <c r="TDC1351" s="2"/>
      <c r="TDD1351" s="2"/>
      <c r="TDE1351" s="2"/>
      <c r="TDF1351" s="2"/>
      <c r="TDG1351" s="2"/>
      <c r="TDH1351" s="2"/>
      <c r="TDI1351" s="2"/>
      <c r="TDJ1351" s="2"/>
      <c r="TDK1351" s="2"/>
      <c r="TDL1351" s="2"/>
      <c r="TDM1351" s="2"/>
      <c r="TDN1351" s="2"/>
      <c r="TDO1351" s="2"/>
      <c r="TDP1351" s="2"/>
      <c r="TDQ1351" s="2"/>
      <c r="TDR1351" s="2"/>
      <c r="TDS1351" s="2"/>
      <c r="TDT1351" s="2"/>
      <c r="TDU1351" s="2"/>
      <c r="TDV1351" s="2"/>
      <c r="TDW1351" s="2"/>
      <c r="TDX1351" s="2"/>
      <c r="TDY1351" s="2"/>
      <c r="TDZ1351" s="2"/>
      <c r="TEA1351" s="2"/>
      <c r="TEB1351" s="2"/>
      <c r="TEC1351" s="2"/>
      <c r="TED1351" s="2"/>
      <c r="TEE1351" s="2"/>
      <c r="TEF1351" s="2"/>
      <c r="TEG1351" s="2"/>
      <c r="TEH1351" s="2"/>
      <c r="TEI1351" s="2"/>
      <c r="TEJ1351" s="2"/>
      <c r="TEK1351" s="2"/>
      <c r="TEL1351" s="2"/>
      <c r="TEM1351" s="2"/>
      <c r="TEN1351" s="2"/>
      <c r="TEO1351" s="2"/>
      <c r="TEP1351" s="2"/>
      <c r="TEQ1351" s="2"/>
      <c r="TER1351" s="2"/>
      <c r="TES1351" s="2"/>
      <c r="TET1351" s="2"/>
      <c r="TEU1351" s="2"/>
      <c r="TEV1351" s="2"/>
      <c r="TEW1351" s="2"/>
      <c r="TEX1351" s="2"/>
      <c r="TEY1351" s="2"/>
      <c r="TEZ1351" s="2"/>
      <c r="TFA1351" s="2"/>
      <c r="TFB1351" s="2"/>
      <c r="TFC1351" s="2"/>
      <c r="TFD1351" s="2"/>
      <c r="TFE1351" s="2"/>
      <c r="TFF1351" s="2"/>
      <c r="TFG1351" s="2"/>
      <c r="TFH1351" s="2"/>
      <c r="TFI1351" s="2"/>
      <c r="TFJ1351" s="2"/>
      <c r="TFK1351" s="2"/>
      <c r="TFL1351" s="2"/>
      <c r="TFM1351" s="2"/>
      <c r="TFN1351" s="2"/>
      <c r="TFO1351" s="2"/>
      <c r="TFP1351" s="2"/>
      <c r="TFQ1351" s="2"/>
      <c r="TFR1351" s="2"/>
      <c r="TFS1351" s="2"/>
      <c r="TFT1351" s="2"/>
      <c r="TFU1351" s="2"/>
      <c r="TFV1351" s="2"/>
      <c r="TFW1351" s="2"/>
      <c r="TFX1351" s="2"/>
      <c r="TFY1351" s="2"/>
      <c r="TFZ1351" s="2"/>
      <c r="TGA1351" s="2"/>
      <c r="TGB1351" s="2"/>
      <c r="TGC1351" s="2"/>
      <c r="TGD1351" s="2"/>
      <c r="TGE1351" s="2"/>
      <c r="TGF1351" s="2"/>
      <c r="TGG1351" s="2"/>
      <c r="TGH1351" s="2"/>
      <c r="TGI1351" s="2"/>
      <c r="TGJ1351" s="2"/>
      <c r="TGK1351" s="2"/>
      <c r="TGL1351" s="2"/>
      <c r="TGM1351" s="2"/>
      <c r="TGN1351" s="2"/>
      <c r="TGO1351" s="2"/>
      <c r="TGP1351" s="2"/>
      <c r="TGQ1351" s="2"/>
      <c r="TGR1351" s="2"/>
      <c r="TGS1351" s="2"/>
      <c r="TGT1351" s="2"/>
      <c r="TGU1351" s="2"/>
      <c r="TGV1351" s="2"/>
      <c r="TGW1351" s="2"/>
      <c r="TGX1351" s="2"/>
      <c r="TGY1351" s="2"/>
      <c r="TGZ1351" s="2"/>
      <c r="THA1351" s="2"/>
      <c r="THB1351" s="2"/>
      <c r="THC1351" s="2"/>
      <c r="THD1351" s="2"/>
      <c r="THE1351" s="2"/>
      <c r="THF1351" s="2"/>
      <c r="THG1351" s="2"/>
      <c r="THH1351" s="2"/>
      <c r="THI1351" s="2"/>
      <c r="THJ1351" s="2"/>
      <c r="THK1351" s="2"/>
      <c r="THL1351" s="2"/>
      <c r="THM1351" s="2"/>
      <c r="THN1351" s="2"/>
      <c r="THO1351" s="2"/>
      <c r="THP1351" s="2"/>
      <c r="THQ1351" s="2"/>
      <c r="THR1351" s="2"/>
      <c r="THS1351" s="2"/>
      <c r="THT1351" s="2"/>
      <c r="THU1351" s="2"/>
      <c r="THV1351" s="2"/>
      <c r="THW1351" s="2"/>
      <c r="THX1351" s="2"/>
      <c r="THY1351" s="2"/>
      <c r="THZ1351" s="2"/>
      <c r="TIA1351" s="2"/>
      <c r="TIB1351" s="2"/>
      <c r="TIC1351" s="2"/>
      <c r="TID1351" s="2"/>
      <c r="TIE1351" s="2"/>
      <c r="TIF1351" s="2"/>
      <c r="TIG1351" s="2"/>
      <c r="TIH1351" s="2"/>
      <c r="TII1351" s="2"/>
      <c r="TIJ1351" s="2"/>
      <c r="TIK1351" s="2"/>
      <c r="TIL1351" s="2"/>
      <c r="TIM1351" s="2"/>
      <c r="TIN1351" s="2"/>
      <c r="TIO1351" s="2"/>
      <c r="TIP1351" s="2"/>
      <c r="TIQ1351" s="2"/>
      <c r="TIR1351" s="2"/>
      <c r="TIS1351" s="2"/>
      <c r="TIT1351" s="2"/>
      <c r="TIU1351" s="2"/>
      <c r="TIV1351" s="2"/>
      <c r="TIW1351" s="2"/>
      <c r="TIX1351" s="2"/>
      <c r="TIY1351" s="2"/>
      <c r="TIZ1351" s="2"/>
      <c r="TJA1351" s="2"/>
      <c r="TJB1351" s="2"/>
      <c r="TJC1351" s="2"/>
      <c r="TJD1351" s="2"/>
      <c r="TJE1351" s="2"/>
      <c r="TJF1351" s="2"/>
      <c r="TJG1351" s="2"/>
      <c r="TJH1351" s="2"/>
      <c r="TJI1351" s="2"/>
      <c r="TJJ1351" s="2"/>
      <c r="TJK1351" s="2"/>
      <c r="TJL1351" s="2"/>
      <c r="TJM1351" s="2"/>
      <c r="TJN1351" s="2"/>
      <c r="TJO1351" s="2"/>
      <c r="TJP1351" s="2"/>
      <c r="TJQ1351" s="2"/>
      <c r="TJR1351" s="2"/>
      <c r="TJS1351" s="2"/>
      <c r="TJT1351" s="2"/>
      <c r="TJU1351" s="2"/>
      <c r="TJV1351" s="2"/>
      <c r="TJW1351" s="2"/>
      <c r="TJX1351" s="2"/>
      <c r="TJY1351" s="2"/>
      <c r="TJZ1351" s="2"/>
      <c r="TKA1351" s="2"/>
      <c r="TKB1351" s="2"/>
      <c r="TKC1351" s="2"/>
      <c r="TKD1351" s="2"/>
      <c r="TKE1351" s="2"/>
      <c r="TKF1351" s="2"/>
      <c r="TKG1351" s="2"/>
      <c r="TKH1351" s="2"/>
      <c r="TKI1351" s="2"/>
      <c r="TKJ1351" s="2"/>
      <c r="TKK1351" s="2"/>
      <c r="TKL1351" s="2"/>
      <c r="TKM1351" s="2"/>
      <c r="TKN1351" s="2"/>
      <c r="TKO1351" s="2"/>
      <c r="TKP1351" s="2"/>
      <c r="TKQ1351" s="2"/>
      <c r="TKR1351" s="2"/>
      <c r="TKS1351" s="2"/>
      <c r="TKT1351" s="2"/>
      <c r="TKU1351" s="2"/>
      <c r="TKV1351" s="2"/>
      <c r="TKW1351" s="2"/>
      <c r="TKX1351" s="2"/>
      <c r="TKY1351" s="2"/>
      <c r="TKZ1351" s="2"/>
      <c r="TLA1351" s="2"/>
      <c r="TLB1351" s="2"/>
      <c r="TLC1351" s="2"/>
      <c r="TLD1351" s="2"/>
      <c r="TLE1351" s="2"/>
      <c r="TLF1351" s="2"/>
      <c r="TLG1351" s="2"/>
      <c r="TLH1351" s="2"/>
      <c r="TLI1351" s="2"/>
      <c r="TLJ1351" s="2"/>
      <c r="TLK1351" s="2"/>
      <c r="TLL1351" s="2"/>
      <c r="TLM1351" s="2"/>
      <c r="TLN1351" s="2"/>
      <c r="TLO1351" s="2"/>
      <c r="TLP1351" s="2"/>
      <c r="TLQ1351" s="2"/>
      <c r="TLR1351" s="2"/>
      <c r="TLS1351" s="2"/>
      <c r="TLT1351" s="2"/>
      <c r="TLU1351" s="2"/>
      <c r="TLV1351" s="2"/>
      <c r="TLW1351" s="2"/>
      <c r="TLX1351" s="2"/>
      <c r="TLY1351" s="2"/>
      <c r="TLZ1351" s="2"/>
      <c r="TMA1351" s="2"/>
      <c r="TMB1351" s="2"/>
      <c r="TMC1351" s="2"/>
      <c r="TMD1351" s="2"/>
      <c r="TME1351" s="2"/>
      <c r="TMF1351" s="2"/>
      <c r="TMG1351" s="2"/>
      <c r="TMH1351" s="2"/>
      <c r="TMI1351" s="2"/>
      <c r="TMJ1351" s="2"/>
      <c r="TMK1351" s="2"/>
      <c r="TML1351" s="2"/>
      <c r="TMM1351" s="2"/>
      <c r="TMN1351" s="2"/>
      <c r="TMO1351" s="2"/>
      <c r="TMP1351" s="2"/>
      <c r="TMQ1351" s="2"/>
      <c r="TMR1351" s="2"/>
      <c r="TMS1351" s="2"/>
      <c r="TMT1351" s="2"/>
      <c r="TMU1351" s="2"/>
      <c r="TMV1351" s="2"/>
      <c r="TMW1351" s="2"/>
      <c r="TMX1351" s="2"/>
      <c r="TMY1351" s="2"/>
      <c r="TMZ1351" s="2"/>
      <c r="TNA1351" s="2"/>
      <c r="TNB1351" s="2"/>
      <c r="TNC1351" s="2"/>
      <c r="TND1351" s="2"/>
      <c r="TNE1351" s="2"/>
      <c r="TNF1351" s="2"/>
      <c r="TNG1351" s="2"/>
      <c r="TNH1351" s="2"/>
      <c r="TNI1351" s="2"/>
      <c r="TNJ1351" s="2"/>
      <c r="TNK1351" s="2"/>
      <c r="TNL1351" s="2"/>
      <c r="TNM1351" s="2"/>
      <c r="TNN1351" s="2"/>
      <c r="TNO1351" s="2"/>
      <c r="TNP1351" s="2"/>
      <c r="TNQ1351" s="2"/>
      <c r="TNR1351" s="2"/>
      <c r="TNS1351" s="2"/>
      <c r="TNT1351" s="2"/>
      <c r="TNU1351" s="2"/>
      <c r="TNV1351" s="2"/>
      <c r="TNW1351" s="2"/>
      <c r="TNX1351" s="2"/>
      <c r="TNY1351" s="2"/>
      <c r="TNZ1351" s="2"/>
      <c r="TOA1351" s="2"/>
      <c r="TOB1351" s="2"/>
      <c r="TOC1351" s="2"/>
      <c r="TOD1351" s="2"/>
      <c r="TOE1351" s="2"/>
      <c r="TOF1351" s="2"/>
      <c r="TOG1351" s="2"/>
      <c r="TOH1351" s="2"/>
      <c r="TOI1351" s="2"/>
      <c r="TOJ1351" s="2"/>
      <c r="TOK1351" s="2"/>
      <c r="TOL1351" s="2"/>
      <c r="TOM1351" s="2"/>
      <c r="TON1351" s="2"/>
      <c r="TOO1351" s="2"/>
      <c r="TOP1351" s="2"/>
      <c r="TOQ1351" s="2"/>
      <c r="TOR1351" s="2"/>
      <c r="TOS1351" s="2"/>
      <c r="TOT1351" s="2"/>
      <c r="TOU1351" s="2"/>
      <c r="TOV1351" s="2"/>
      <c r="TOW1351" s="2"/>
      <c r="TOX1351" s="2"/>
      <c r="TOY1351" s="2"/>
      <c r="TOZ1351" s="2"/>
      <c r="TPA1351" s="2"/>
      <c r="TPB1351" s="2"/>
      <c r="TPC1351" s="2"/>
      <c r="TPD1351" s="2"/>
      <c r="TPE1351" s="2"/>
      <c r="TPF1351" s="2"/>
      <c r="TPG1351" s="2"/>
      <c r="TPH1351" s="2"/>
      <c r="TPI1351" s="2"/>
      <c r="TPJ1351" s="2"/>
      <c r="TPK1351" s="2"/>
      <c r="TPL1351" s="2"/>
      <c r="TPM1351" s="2"/>
      <c r="TPN1351" s="2"/>
      <c r="TPO1351" s="2"/>
      <c r="TPP1351" s="2"/>
      <c r="TPQ1351" s="2"/>
      <c r="TPR1351" s="2"/>
      <c r="TPS1351" s="2"/>
      <c r="TPT1351" s="2"/>
      <c r="TPU1351" s="2"/>
      <c r="TPV1351" s="2"/>
      <c r="TPW1351" s="2"/>
      <c r="TPX1351" s="2"/>
      <c r="TPY1351" s="2"/>
      <c r="TPZ1351" s="2"/>
      <c r="TQA1351" s="2"/>
      <c r="TQB1351" s="2"/>
      <c r="TQC1351" s="2"/>
      <c r="TQD1351" s="2"/>
      <c r="TQE1351" s="2"/>
      <c r="TQF1351" s="2"/>
      <c r="TQG1351" s="2"/>
      <c r="TQH1351" s="2"/>
      <c r="TQI1351" s="2"/>
      <c r="TQJ1351" s="2"/>
      <c r="TQK1351" s="2"/>
      <c r="TQL1351" s="2"/>
      <c r="TQM1351" s="2"/>
      <c r="TQN1351" s="2"/>
      <c r="TQO1351" s="2"/>
      <c r="TQP1351" s="2"/>
      <c r="TQQ1351" s="2"/>
      <c r="TQR1351" s="2"/>
      <c r="TQS1351" s="2"/>
      <c r="TQT1351" s="2"/>
      <c r="TQU1351" s="2"/>
      <c r="TQV1351" s="2"/>
      <c r="TQW1351" s="2"/>
      <c r="TQX1351" s="2"/>
      <c r="TQY1351" s="2"/>
      <c r="TQZ1351" s="2"/>
      <c r="TRA1351" s="2"/>
      <c r="TRB1351" s="2"/>
      <c r="TRC1351" s="2"/>
      <c r="TRD1351" s="2"/>
      <c r="TRE1351" s="2"/>
      <c r="TRF1351" s="2"/>
      <c r="TRG1351" s="2"/>
      <c r="TRH1351" s="2"/>
      <c r="TRI1351" s="2"/>
      <c r="TRJ1351" s="2"/>
      <c r="TRK1351" s="2"/>
      <c r="TRL1351" s="2"/>
      <c r="TRM1351" s="2"/>
      <c r="TRN1351" s="2"/>
      <c r="TRO1351" s="2"/>
      <c r="TRP1351" s="2"/>
      <c r="TRQ1351" s="2"/>
      <c r="TRR1351" s="2"/>
      <c r="TRS1351" s="2"/>
      <c r="TRT1351" s="2"/>
      <c r="TRU1351" s="2"/>
      <c r="TRV1351" s="2"/>
      <c r="TRW1351" s="2"/>
      <c r="TRX1351" s="2"/>
      <c r="TRY1351" s="2"/>
      <c r="TRZ1351" s="2"/>
      <c r="TSA1351" s="2"/>
      <c r="TSB1351" s="2"/>
      <c r="TSC1351" s="2"/>
      <c r="TSD1351" s="2"/>
      <c r="TSE1351" s="2"/>
      <c r="TSF1351" s="2"/>
      <c r="TSG1351" s="2"/>
      <c r="TSH1351" s="2"/>
      <c r="TSI1351" s="2"/>
      <c r="TSJ1351" s="2"/>
      <c r="TSK1351" s="2"/>
      <c r="TSL1351" s="2"/>
      <c r="TSM1351" s="2"/>
      <c r="TSN1351" s="2"/>
      <c r="TSO1351" s="2"/>
      <c r="TSP1351" s="2"/>
      <c r="TSQ1351" s="2"/>
      <c r="TSR1351" s="2"/>
      <c r="TSS1351" s="2"/>
      <c r="TST1351" s="2"/>
      <c r="TSU1351" s="2"/>
      <c r="TSV1351" s="2"/>
      <c r="TSW1351" s="2"/>
      <c r="TSX1351" s="2"/>
      <c r="TSY1351" s="2"/>
      <c r="TSZ1351" s="2"/>
      <c r="TTA1351" s="2"/>
      <c r="TTB1351" s="2"/>
      <c r="TTC1351" s="2"/>
      <c r="TTD1351" s="2"/>
      <c r="TTE1351" s="2"/>
      <c r="TTF1351" s="2"/>
      <c r="TTG1351" s="2"/>
      <c r="TTH1351" s="2"/>
      <c r="TTI1351" s="2"/>
      <c r="TTJ1351" s="2"/>
      <c r="TTK1351" s="2"/>
      <c r="TTL1351" s="2"/>
      <c r="TTM1351" s="2"/>
      <c r="TTN1351" s="2"/>
      <c r="TTO1351" s="2"/>
      <c r="TTP1351" s="2"/>
      <c r="TTQ1351" s="2"/>
      <c r="TTR1351" s="2"/>
      <c r="TTS1351" s="2"/>
      <c r="TTT1351" s="2"/>
      <c r="TTU1351" s="2"/>
      <c r="TTV1351" s="2"/>
      <c r="TTW1351" s="2"/>
      <c r="TTX1351" s="2"/>
      <c r="TTY1351" s="2"/>
      <c r="TTZ1351" s="2"/>
      <c r="TUA1351" s="2"/>
      <c r="TUB1351" s="2"/>
      <c r="TUC1351" s="2"/>
      <c r="TUD1351" s="2"/>
      <c r="TUE1351" s="2"/>
      <c r="TUF1351" s="2"/>
      <c r="TUG1351" s="2"/>
      <c r="TUH1351" s="2"/>
      <c r="TUI1351" s="2"/>
      <c r="TUJ1351" s="2"/>
      <c r="TUK1351" s="2"/>
      <c r="TUL1351" s="2"/>
      <c r="TUM1351" s="2"/>
      <c r="TUN1351" s="2"/>
      <c r="TUO1351" s="2"/>
      <c r="TUP1351" s="2"/>
      <c r="TUQ1351" s="2"/>
      <c r="TUR1351" s="2"/>
      <c r="TUS1351" s="2"/>
      <c r="TUT1351" s="2"/>
      <c r="TUU1351" s="2"/>
      <c r="TUV1351" s="2"/>
      <c r="TUW1351" s="2"/>
      <c r="TUX1351" s="2"/>
      <c r="TUY1351" s="2"/>
      <c r="TUZ1351" s="2"/>
      <c r="TVA1351" s="2"/>
      <c r="TVB1351" s="2"/>
      <c r="TVC1351" s="2"/>
      <c r="TVD1351" s="2"/>
      <c r="TVE1351" s="2"/>
      <c r="TVF1351" s="2"/>
      <c r="TVG1351" s="2"/>
      <c r="TVH1351" s="2"/>
      <c r="TVI1351" s="2"/>
      <c r="TVJ1351" s="2"/>
      <c r="TVK1351" s="2"/>
      <c r="TVL1351" s="2"/>
      <c r="TVM1351" s="2"/>
      <c r="TVN1351" s="2"/>
      <c r="TVO1351" s="2"/>
      <c r="TVP1351" s="2"/>
      <c r="TVQ1351" s="2"/>
      <c r="TVR1351" s="2"/>
      <c r="TVS1351" s="2"/>
      <c r="TVT1351" s="2"/>
      <c r="TVU1351" s="2"/>
      <c r="TVV1351" s="2"/>
      <c r="TVW1351" s="2"/>
      <c r="TVX1351" s="2"/>
      <c r="TVY1351" s="2"/>
      <c r="TVZ1351" s="2"/>
      <c r="TWA1351" s="2"/>
      <c r="TWB1351" s="2"/>
      <c r="TWC1351" s="2"/>
      <c r="TWD1351" s="2"/>
      <c r="TWE1351" s="2"/>
      <c r="TWF1351" s="2"/>
      <c r="TWG1351" s="2"/>
      <c r="TWH1351" s="2"/>
      <c r="TWI1351" s="2"/>
      <c r="TWJ1351" s="2"/>
      <c r="TWK1351" s="2"/>
      <c r="TWL1351" s="2"/>
      <c r="TWM1351" s="2"/>
      <c r="TWN1351" s="2"/>
      <c r="TWO1351" s="2"/>
      <c r="TWP1351" s="2"/>
      <c r="TWQ1351" s="2"/>
      <c r="TWR1351" s="2"/>
      <c r="TWS1351" s="2"/>
      <c r="TWT1351" s="2"/>
      <c r="TWU1351" s="2"/>
      <c r="TWV1351" s="2"/>
      <c r="TWW1351" s="2"/>
      <c r="TWX1351" s="2"/>
      <c r="TWY1351" s="2"/>
      <c r="TWZ1351" s="2"/>
      <c r="TXA1351" s="2"/>
      <c r="TXB1351" s="2"/>
      <c r="TXC1351" s="2"/>
      <c r="TXD1351" s="2"/>
      <c r="TXE1351" s="2"/>
      <c r="TXF1351" s="2"/>
      <c r="TXG1351" s="2"/>
      <c r="TXH1351" s="2"/>
      <c r="TXI1351" s="2"/>
      <c r="TXJ1351" s="2"/>
      <c r="TXK1351" s="2"/>
      <c r="TXL1351" s="2"/>
      <c r="TXM1351" s="2"/>
      <c r="TXN1351" s="2"/>
      <c r="TXO1351" s="2"/>
      <c r="TXP1351" s="2"/>
      <c r="TXQ1351" s="2"/>
      <c r="TXR1351" s="2"/>
      <c r="TXS1351" s="2"/>
      <c r="TXT1351" s="2"/>
      <c r="TXU1351" s="2"/>
      <c r="TXV1351" s="2"/>
      <c r="TXW1351" s="2"/>
      <c r="TXX1351" s="2"/>
      <c r="TXY1351" s="2"/>
      <c r="TXZ1351" s="2"/>
      <c r="TYA1351" s="2"/>
      <c r="TYB1351" s="2"/>
      <c r="TYC1351" s="2"/>
      <c r="TYD1351" s="2"/>
      <c r="TYE1351" s="2"/>
      <c r="TYF1351" s="2"/>
      <c r="TYG1351" s="2"/>
      <c r="TYH1351" s="2"/>
      <c r="TYI1351" s="2"/>
      <c r="TYJ1351" s="2"/>
      <c r="TYK1351" s="2"/>
      <c r="TYL1351" s="2"/>
      <c r="TYM1351" s="2"/>
      <c r="TYN1351" s="2"/>
      <c r="TYO1351" s="2"/>
      <c r="TYP1351" s="2"/>
      <c r="TYQ1351" s="2"/>
      <c r="TYR1351" s="2"/>
      <c r="TYS1351" s="2"/>
      <c r="TYT1351" s="2"/>
      <c r="TYU1351" s="2"/>
      <c r="TYV1351" s="2"/>
      <c r="TYW1351" s="2"/>
      <c r="TYX1351" s="2"/>
      <c r="TYY1351" s="2"/>
      <c r="TYZ1351" s="2"/>
      <c r="TZA1351" s="2"/>
      <c r="TZB1351" s="2"/>
      <c r="TZC1351" s="2"/>
      <c r="TZD1351" s="2"/>
      <c r="TZE1351" s="2"/>
      <c r="TZF1351" s="2"/>
      <c r="TZG1351" s="2"/>
      <c r="TZH1351" s="2"/>
      <c r="TZI1351" s="2"/>
      <c r="TZJ1351" s="2"/>
      <c r="TZK1351" s="2"/>
      <c r="TZL1351" s="2"/>
      <c r="TZM1351" s="2"/>
      <c r="TZN1351" s="2"/>
      <c r="TZO1351" s="2"/>
      <c r="TZP1351" s="2"/>
      <c r="TZQ1351" s="2"/>
      <c r="TZR1351" s="2"/>
      <c r="TZS1351" s="2"/>
      <c r="TZT1351" s="2"/>
      <c r="TZU1351" s="2"/>
      <c r="TZV1351" s="2"/>
      <c r="TZW1351" s="2"/>
      <c r="TZX1351" s="2"/>
      <c r="TZY1351" s="2"/>
      <c r="TZZ1351" s="2"/>
      <c r="UAA1351" s="2"/>
      <c r="UAB1351" s="2"/>
      <c r="UAC1351" s="2"/>
      <c r="UAD1351" s="2"/>
      <c r="UAE1351" s="2"/>
      <c r="UAF1351" s="2"/>
      <c r="UAG1351" s="2"/>
      <c r="UAH1351" s="2"/>
      <c r="UAI1351" s="2"/>
      <c r="UAJ1351" s="2"/>
      <c r="UAK1351" s="2"/>
      <c r="UAL1351" s="2"/>
      <c r="UAM1351" s="2"/>
      <c r="UAN1351" s="2"/>
      <c r="UAO1351" s="2"/>
      <c r="UAP1351" s="2"/>
      <c r="UAQ1351" s="2"/>
      <c r="UAR1351" s="2"/>
      <c r="UAS1351" s="2"/>
      <c r="UAT1351" s="2"/>
      <c r="UAU1351" s="2"/>
      <c r="UAV1351" s="2"/>
      <c r="UAW1351" s="2"/>
      <c r="UAX1351" s="2"/>
      <c r="UAY1351" s="2"/>
      <c r="UAZ1351" s="2"/>
      <c r="UBA1351" s="2"/>
      <c r="UBB1351" s="2"/>
      <c r="UBC1351" s="2"/>
      <c r="UBD1351" s="2"/>
      <c r="UBE1351" s="2"/>
      <c r="UBF1351" s="2"/>
      <c r="UBG1351" s="2"/>
      <c r="UBH1351" s="2"/>
      <c r="UBI1351" s="2"/>
      <c r="UBJ1351" s="2"/>
      <c r="UBK1351" s="2"/>
      <c r="UBL1351" s="2"/>
      <c r="UBM1351" s="2"/>
      <c r="UBN1351" s="2"/>
      <c r="UBO1351" s="2"/>
      <c r="UBP1351" s="2"/>
      <c r="UBQ1351" s="2"/>
      <c r="UBR1351" s="2"/>
      <c r="UBS1351" s="2"/>
      <c r="UBT1351" s="2"/>
      <c r="UBU1351" s="2"/>
      <c r="UBV1351" s="2"/>
      <c r="UBW1351" s="2"/>
      <c r="UBX1351" s="2"/>
      <c r="UBY1351" s="2"/>
      <c r="UBZ1351" s="2"/>
      <c r="UCA1351" s="2"/>
      <c r="UCB1351" s="2"/>
      <c r="UCC1351" s="2"/>
      <c r="UCD1351" s="2"/>
      <c r="UCE1351" s="2"/>
      <c r="UCF1351" s="2"/>
      <c r="UCG1351" s="2"/>
      <c r="UCH1351" s="2"/>
      <c r="UCI1351" s="2"/>
      <c r="UCJ1351" s="2"/>
      <c r="UCK1351" s="2"/>
      <c r="UCL1351" s="2"/>
      <c r="UCM1351" s="2"/>
      <c r="UCN1351" s="2"/>
      <c r="UCO1351" s="2"/>
      <c r="UCP1351" s="2"/>
      <c r="UCQ1351" s="2"/>
      <c r="UCR1351" s="2"/>
      <c r="UCS1351" s="2"/>
      <c r="UCT1351" s="2"/>
      <c r="UCU1351" s="2"/>
      <c r="UCV1351" s="2"/>
      <c r="UCW1351" s="2"/>
      <c r="UCX1351" s="2"/>
      <c r="UCY1351" s="2"/>
      <c r="UCZ1351" s="2"/>
      <c r="UDA1351" s="2"/>
      <c r="UDB1351" s="2"/>
      <c r="UDC1351" s="2"/>
      <c r="UDD1351" s="2"/>
      <c r="UDE1351" s="2"/>
      <c r="UDF1351" s="2"/>
      <c r="UDG1351" s="2"/>
      <c r="UDH1351" s="2"/>
      <c r="UDI1351" s="2"/>
      <c r="UDJ1351" s="2"/>
      <c r="UDK1351" s="2"/>
      <c r="UDL1351" s="2"/>
      <c r="UDM1351" s="2"/>
      <c r="UDN1351" s="2"/>
      <c r="UDO1351" s="2"/>
      <c r="UDP1351" s="2"/>
      <c r="UDQ1351" s="2"/>
      <c r="UDR1351" s="2"/>
      <c r="UDS1351" s="2"/>
      <c r="UDT1351" s="2"/>
      <c r="UDU1351" s="2"/>
      <c r="UDV1351" s="2"/>
      <c r="UDW1351" s="2"/>
      <c r="UDX1351" s="2"/>
      <c r="UDY1351" s="2"/>
      <c r="UDZ1351" s="2"/>
      <c r="UEA1351" s="2"/>
      <c r="UEB1351" s="2"/>
      <c r="UEC1351" s="2"/>
      <c r="UED1351" s="2"/>
      <c r="UEE1351" s="2"/>
      <c r="UEF1351" s="2"/>
      <c r="UEG1351" s="2"/>
      <c r="UEH1351" s="2"/>
      <c r="UEI1351" s="2"/>
      <c r="UEJ1351" s="2"/>
      <c r="UEK1351" s="2"/>
      <c r="UEL1351" s="2"/>
      <c r="UEM1351" s="2"/>
      <c r="UEN1351" s="2"/>
      <c r="UEO1351" s="2"/>
      <c r="UEP1351" s="2"/>
      <c r="UEQ1351" s="2"/>
      <c r="UER1351" s="2"/>
      <c r="UES1351" s="2"/>
      <c r="UET1351" s="2"/>
      <c r="UEU1351" s="2"/>
      <c r="UEV1351" s="2"/>
      <c r="UEW1351" s="2"/>
      <c r="UEX1351" s="2"/>
      <c r="UEY1351" s="2"/>
      <c r="UEZ1351" s="2"/>
      <c r="UFA1351" s="2"/>
      <c r="UFB1351" s="2"/>
      <c r="UFC1351" s="2"/>
      <c r="UFD1351" s="2"/>
      <c r="UFE1351" s="2"/>
      <c r="UFF1351" s="2"/>
      <c r="UFG1351" s="2"/>
      <c r="UFH1351" s="2"/>
      <c r="UFI1351" s="2"/>
      <c r="UFJ1351" s="2"/>
      <c r="UFK1351" s="2"/>
      <c r="UFL1351" s="2"/>
      <c r="UFM1351" s="2"/>
      <c r="UFN1351" s="2"/>
      <c r="UFO1351" s="2"/>
      <c r="UFP1351" s="2"/>
      <c r="UFQ1351" s="2"/>
      <c r="UFR1351" s="2"/>
      <c r="UFS1351" s="2"/>
      <c r="UFT1351" s="2"/>
      <c r="UFU1351" s="2"/>
      <c r="UFV1351" s="2"/>
      <c r="UFW1351" s="2"/>
      <c r="UFX1351" s="2"/>
      <c r="UFY1351" s="2"/>
      <c r="UFZ1351" s="2"/>
      <c r="UGA1351" s="2"/>
      <c r="UGB1351" s="2"/>
      <c r="UGC1351" s="2"/>
      <c r="UGD1351" s="2"/>
      <c r="UGE1351" s="2"/>
      <c r="UGF1351" s="2"/>
      <c r="UGG1351" s="2"/>
      <c r="UGH1351" s="2"/>
      <c r="UGI1351" s="2"/>
      <c r="UGJ1351" s="2"/>
      <c r="UGK1351" s="2"/>
      <c r="UGL1351" s="2"/>
      <c r="UGM1351" s="2"/>
      <c r="UGN1351" s="2"/>
      <c r="UGO1351" s="2"/>
      <c r="UGP1351" s="2"/>
      <c r="UGQ1351" s="2"/>
      <c r="UGR1351" s="2"/>
      <c r="UGS1351" s="2"/>
      <c r="UGT1351" s="2"/>
      <c r="UGU1351" s="2"/>
      <c r="UGV1351" s="2"/>
      <c r="UGW1351" s="2"/>
      <c r="UGX1351" s="2"/>
      <c r="UGY1351" s="2"/>
      <c r="UGZ1351" s="2"/>
      <c r="UHA1351" s="2"/>
      <c r="UHB1351" s="2"/>
      <c r="UHC1351" s="2"/>
      <c r="UHD1351" s="2"/>
      <c r="UHE1351" s="2"/>
      <c r="UHF1351" s="2"/>
      <c r="UHG1351" s="2"/>
      <c r="UHH1351" s="2"/>
      <c r="UHI1351" s="2"/>
      <c r="UHJ1351" s="2"/>
      <c r="UHK1351" s="2"/>
      <c r="UHL1351" s="2"/>
      <c r="UHM1351" s="2"/>
      <c r="UHN1351" s="2"/>
      <c r="UHO1351" s="2"/>
      <c r="UHP1351" s="2"/>
      <c r="UHQ1351" s="2"/>
      <c r="UHR1351" s="2"/>
      <c r="UHS1351" s="2"/>
      <c r="UHT1351" s="2"/>
      <c r="UHU1351" s="2"/>
      <c r="UHV1351" s="2"/>
      <c r="UHW1351" s="2"/>
      <c r="UHX1351" s="2"/>
      <c r="UHY1351" s="2"/>
      <c r="UHZ1351" s="2"/>
      <c r="UIA1351" s="2"/>
      <c r="UIB1351" s="2"/>
      <c r="UIC1351" s="2"/>
      <c r="UID1351" s="2"/>
      <c r="UIE1351" s="2"/>
      <c r="UIF1351" s="2"/>
      <c r="UIG1351" s="2"/>
      <c r="UIH1351" s="2"/>
      <c r="UII1351" s="2"/>
      <c r="UIJ1351" s="2"/>
      <c r="UIK1351" s="2"/>
      <c r="UIL1351" s="2"/>
      <c r="UIM1351" s="2"/>
      <c r="UIN1351" s="2"/>
      <c r="UIO1351" s="2"/>
      <c r="UIP1351" s="2"/>
      <c r="UIQ1351" s="2"/>
      <c r="UIR1351" s="2"/>
      <c r="UIS1351" s="2"/>
      <c r="UIT1351" s="2"/>
      <c r="UIU1351" s="2"/>
      <c r="UIV1351" s="2"/>
      <c r="UIW1351" s="2"/>
      <c r="UIX1351" s="2"/>
      <c r="UIY1351" s="2"/>
      <c r="UIZ1351" s="2"/>
      <c r="UJA1351" s="2"/>
      <c r="UJB1351" s="2"/>
      <c r="UJC1351" s="2"/>
      <c r="UJD1351" s="2"/>
      <c r="UJE1351" s="2"/>
      <c r="UJF1351" s="2"/>
      <c r="UJG1351" s="2"/>
      <c r="UJH1351" s="2"/>
      <c r="UJI1351" s="2"/>
      <c r="UJJ1351" s="2"/>
      <c r="UJK1351" s="2"/>
      <c r="UJL1351" s="2"/>
      <c r="UJM1351" s="2"/>
      <c r="UJN1351" s="2"/>
      <c r="UJO1351" s="2"/>
      <c r="UJP1351" s="2"/>
      <c r="UJQ1351" s="2"/>
      <c r="UJR1351" s="2"/>
      <c r="UJS1351" s="2"/>
      <c r="UJT1351" s="2"/>
      <c r="UJU1351" s="2"/>
      <c r="UJV1351" s="2"/>
      <c r="UJW1351" s="2"/>
      <c r="UJX1351" s="2"/>
      <c r="UJY1351" s="2"/>
      <c r="UJZ1351" s="2"/>
      <c r="UKA1351" s="2"/>
      <c r="UKB1351" s="2"/>
      <c r="UKC1351" s="2"/>
      <c r="UKD1351" s="2"/>
      <c r="UKE1351" s="2"/>
      <c r="UKF1351" s="2"/>
      <c r="UKG1351" s="2"/>
      <c r="UKH1351" s="2"/>
      <c r="UKI1351" s="2"/>
      <c r="UKJ1351" s="2"/>
      <c r="UKK1351" s="2"/>
      <c r="UKL1351" s="2"/>
      <c r="UKM1351" s="2"/>
      <c r="UKN1351" s="2"/>
      <c r="UKO1351" s="2"/>
      <c r="UKP1351" s="2"/>
      <c r="UKQ1351" s="2"/>
      <c r="UKR1351" s="2"/>
      <c r="UKS1351" s="2"/>
      <c r="UKT1351" s="2"/>
      <c r="UKU1351" s="2"/>
      <c r="UKV1351" s="2"/>
      <c r="UKW1351" s="2"/>
      <c r="UKX1351" s="2"/>
      <c r="UKY1351" s="2"/>
      <c r="UKZ1351" s="2"/>
      <c r="ULA1351" s="2"/>
      <c r="ULB1351" s="2"/>
      <c r="ULC1351" s="2"/>
      <c r="ULD1351" s="2"/>
      <c r="ULE1351" s="2"/>
      <c r="ULF1351" s="2"/>
      <c r="ULG1351" s="2"/>
      <c r="ULH1351" s="2"/>
      <c r="ULI1351" s="2"/>
      <c r="ULJ1351" s="2"/>
      <c r="ULK1351" s="2"/>
      <c r="ULL1351" s="2"/>
      <c r="ULM1351" s="2"/>
      <c r="ULN1351" s="2"/>
      <c r="ULO1351" s="2"/>
      <c r="ULP1351" s="2"/>
      <c r="ULQ1351" s="2"/>
      <c r="ULR1351" s="2"/>
      <c r="ULS1351" s="2"/>
      <c r="ULT1351" s="2"/>
      <c r="ULU1351" s="2"/>
      <c r="ULV1351" s="2"/>
      <c r="ULW1351" s="2"/>
      <c r="ULX1351" s="2"/>
      <c r="ULY1351" s="2"/>
      <c r="ULZ1351" s="2"/>
      <c r="UMA1351" s="2"/>
      <c r="UMB1351" s="2"/>
      <c r="UMC1351" s="2"/>
      <c r="UMD1351" s="2"/>
      <c r="UME1351" s="2"/>
      <c r="UMF1351" s="2"/>
      <c r="UMG1351" s="2"/>
      <c r="UMH1351" s="2"/>
      <c r="UMI1351" s="2"/>
      <c r="UMJ1351" s="2"/>
      <c r="UMK1351" s="2"/>
      <c r="UML1351" s="2"/>
      <c r="UMM1351" s="2"/>
      <c r="UMN1351" s="2"/>
      <c r="UMO1351" s="2"/>
      <c r="UMP1351" s="2"/>
      <c r="UMQ1351" s="2"/>
      <c r="UMR1351" s="2"/>
      <c r="UMS1351" s="2"/>
      <c r="UMT1351" s="2"/>
      <c r="UMU1351" s="2"/>
      <c r="UMV1351" s="2"/>
      <c r="UMW1351" s="2"/>
      <c r="UMX1351" s="2"/>
      <c r="UMY1351" s="2"/>
      <c r="UMZ1351" s="2"/>
      <c r="UNA1351" s="2"/>
      <c r="UNB1351" s="2"/>
      <c r="UNC1351" s="2"/>
      <c r="UND1351" s="2"/>
      <c r="UNE1351" s="2"/>
      <c r="UNF1351" s="2"/>
      <c r="UNG1351" s="2"/>
      <c r="UNH1351" s="2"/>
      <c r="UNI1351" s="2"/>
      <c r="UNJ1351" s="2"/>
      <c r="UNK1351" s="2"/>
      <c r="UNL1351" s="2"/>
      <c r="UNM1351" s="2"/>
      <c r="UNN1351" s="2"/>
      <c r="UNO1351" s="2"/>
      <c r="UNP1351" s="2"/>
      <c r="UNQ1351" s="2"/>
      <c r="UNR1351" s="2"/>
      <c r="UNS1351" s="2"/>
      <c r="UNT1351" s="2"/>
      <c r="UNU1351" s="2"/>
      <c r="UNV1351" s="2"/>
      <c r="UNW1351" s="2"/>
      <c r="UNX1351" s="2"/>
      <c r="UNY1351" s="2"/>
      <c r="UNZ1351" s="2"/>
      <c r="UOA1351" s="2"/>
      <c r="UOB1351" s="2"/>
      <c r="UOC1351" s="2"/>
      <c r="UOD1351" s="2"/>
      <c r="UOE1351" s="2"/>
      <c r="UOF1351" s="2"/>
      <c r="UOG1351" s="2"/>
      <c r="UOH1351" s="2"/>
      <c r="UOI1351" s="2"/>
      <c r="UOJ1351" s="2"/>
      <c r="UOK1351" s="2"/>
      <c r="UOL1351" s="2"/>
      <c r="UOM1351" s="2"/>
      <c r="UON1351" s="2"/>
      <c r="UOO1351" s="2"/>
      <c r="UOP1351" s="2"/>
      <c r="UOQ1351" s="2"/>
      <c r="UOR1351" s="2"/>
      <c r="UOS1351" s="2"/>
      <c r="UOT1351" s="2"/>
      <c r="UOU1351" s="2"/>
      <c r="UOV1351" s="2"/>
      <c r="UOW1351" s="2"/>
      <c r="UOX1351" s="2"/>
      <c r="UOY1351" s="2"/>
      <c r="UOZ1351" s="2"/>
      <c r="UPA1351" s="2"/>
      <c r="UPB1351" s="2"/>
      <c r="UPC1351" s="2"/>
      <c r="UPD1351" s="2"/>
      <c r="UPE1351" s="2"/>
      <c r="UPF1351" s="2"/>
      <c r="UPG1351" s="2"/>
      <c r="UPH1351" s="2"/>
      <c r="UPI1351" s="2"/>
      <c r="UPJ1351" s="2"/>
      <c r="UPK1351" s="2"/>
      <c r="UPL1351" s="2"/>
      <c r="UPM1351" s="2"/>
      <c r="UPN1351" s="2"/>
      <c r="UPO1351" s="2"/>
      <c r="UPP1351" s="2"/>
      <c r="UPQ1351" s="2"/>
      <c r="UPR1351" s="2"/>
      <c r="UPS1351" s="2"/>
      <c r="UPT1351" s="2"/>
      <c r="UPU1351" s="2"/>
      <c r="UPV1351" s="2"/>
      <c r="UPW1351" s="2"/>
      <c r="UPX1351" s="2"/>
      <c r="UPY1351" s="2"/>
      <c r="UPZ1351" s="2"/>
      <c r="UQA1351" s="2"/>
      <c r="UQB1351" s="2"/>
      <c r="UQC1351" s="2"/>
      <c r="UQD1351" s="2"/>
      <c r="UQE1351" s="2"/>
      <c r="UQF1351" s="2"/>
      <c r="UQG1351" s="2"/>
      <c r="UQH1351" s="2"/>
      <c r="UQI1351" s="2"/>
      <c r="UQJ1351" s="2"/>
      <c r="UQK1351" s="2"/>
      <c r="UQL1351" s="2"/>
      <c r="UQM1351" s="2"/>
      <c r="UQN1351" s="2"/>
      <c r="UQO1351" s="2"/>
      <c r="UQP1351" s="2"/>
      <c r="UQQ1351" s="2"/>
      <c r="UQR1351" s="2"/>
      <c r="UQS1351" s="2"/>
      <c r="UQT1351" s="2"/>
      <c r="UQU1351" s="2"/>
      <c r="UQV1351" s="2"/>
      <c r="UQW1351" s="2"/>
      <c r="UQX1351" s="2"/>
      <c r="UQY1351" s="2"/>
      <c r="UQZ1351" s="2"/>
      <c r="URA1351" s="2"/>
      <c r="URB1351" s="2"/>
      <c r="URC1351" s="2"/>
      <c r="URD1351" s="2"/>
      <c r="URE1351" s="2"/>
      <c r="URF1351" s="2"/>
      <c r="URG1351" s="2"/>
      <c r="URH1351" s="2"/>
      <c r="URI1351" s="2"/>
      <c r="URJ1351" s="2"/>
      <c r="URK1351" s="2"/>
      <c r="URL1351" s="2"/>
      <c r="URM1351" s="2"/>
      <c r="URN1351" s="2"/>
      <c r="URO1351" s="2"/>
      <c r="URP1351" s="2"/>
      <c r="URQ1351" s="2"/>
      <c r="URR1351" s="2"/>
      <c r="URS1351" s="2"/>
      <c r="URT1351" s="2"/>
      <c r="URU1351" s="2"/>
      <c r="URV1351" s="2"/>
      <c r="URW1351" s="2"/>
      <c r="URX1351" s="2"/>
      <c r="URY1351" s="2"/>
      <c r="URZ1351" s="2"/>
      <c r="USA1351" s="2"/>
      <c r="USB1351" s="2"/>
      <c r="USC1351" s="2"/>
      <c r="USD1351" s="2"/>
      <c r="USE1351" s="2"/>
      <c r="USF1351" s="2"/>
      <c r="USG1351" s="2"/>
      <c r="USH1351" s="2"/>
      <c r="USI1351" s="2"/>
      <c r="USJ1351" s="2"/>
      <c r="USK1351" s="2"/>
      <c r="USL1351" s="2"/>
      <c r="USM1351" s="2"/>
      <c r="USN1351" s="2"/>
      <c r="USO1351" s="2"/>
      <c r="USP1351" s="2"/>
      <c r="USQ1351" s="2"/>
      <c r="USR1351" s="2"/>
      <c r="USS1351" s="2"/>
      <c r="UST1351" s="2"/>
      <c r="USU1351" s="2"/>
      <c r="USV1351" s="2"/>
      <c r="USW1351" s="2"/>
      <c r="USX1351" s="2"/>
      <c r="USY1351" s="2"/>
      <c r="USZ1351" s="2"/>
      <c r="UTA1351" s="2"/>
      <c r="UTB1351" s="2"/>
      <c r="UTC1351" s="2"/>
      <c r="UTD1351" s="2"/>
      <c r="UTE1351" s="2"/>
      <c r="UTF1351" s="2"/>
      <c r="UTG1351" s="2"/>
      <c r="UTH1351" s="2"/>
      <c r="UTI1351" s="2"/>
      <c r="UTJ1351" s="2"/>
      <c r="UTK1351" s="2"/>
      <c r="UTL1351" s="2"/>
      <c r="UTM1351" s="2"/>
      <c r="UTN1351" s="2"/>
      <c r="UTO1351" s="2"/>
      <c r="UTP1351" s="2"/>
      <c r="UTQ1351" s="2"/>
      <c r="UTR1351" s="2"/>
      <c r="UTS1351" s="2"/>
      <c r="UTT1351" s="2"/>
      <c r="UTU1351" s="2"/>
      <c r="UTV1351" s="2"/>
      <c r="UTW1351" s="2"/>
      <c r="UTX1351" s="2"/>
      <c r="UTY1351" s="2"/>
      <c r="UTZ1351" s="2"/>
      <c r="UUA1351" s="2"/>
      <c r="UUB1351" s="2"/>
      <c r="UUC1351" s="2"/>
      <c r="UUD1351" s="2"/>
      <c r="UUE1351" s="2"/>
      <c r="UUF1351" s="2"/>
      <c r="UUG1351" s="2"/>
      <c r="UUH1351" s="2"/>
      <c r="UUI1351" s="2"/>
      <c r="UUJ1351" s="2"/>
      <c r="UUK1351" s="2"/>
      <c r="UUL1351" s="2"/>
      <c r="UUM1351" s="2"/>
      <c r="UUN1351" s="2"/>
      <c r="UUO1351" s="2"/>
      <c r="UUP1351" s="2"/>
      <c r="UUQ1351" s="2"/>
      <c r="UUR1351" s="2"/>
      <c r="UUS1351" s="2"/>
      <c r="UUT1351" s="2"/>
      <c r="UUU1351" s="2"/>
      <c r="UUV1351" s="2"/>
      <c r="UUW1351" s="2"/>
      <c r="UUX1351" s="2"/>
      <c r="UUY1351" s="2"/>
      <c r="UUZ1351" s="2"/>
      <c r="UVA1351" s="2"/>
      <c r="UVB1351" s="2"/>
      <c r="UVC1351" s="2"/>
      <c r="UVD1351" s="2"/>
      <c r="UVE1351" s="2"/>
      <c r="UVF1351" s="2"/>
      <c r="UVG1351" s="2"/>
      <c r="UVH1351" s="2"/>
      <c r="UVI1351" s="2"/>
      <c r="UVJ1351" s="2"/>
      <c r="UVK1351" s="2"/>
      <c r="UVL1351" s="2"/>
      <c r="UVM1351" s="2"/>
      <c r="UVN1351" s="2"/>
      <c r="UVO1351" s="2"/>
      <c r="UVP1351" s="2"/>
      <c r="UVQ1351" s="2"/>
      <c r="UVR1351" s="2"/>
      <c r="UVS1351" s="2"/>
      <c r="UVT1351" s="2"/>
      <c r="UVU1351" s="2"/>
      <c r="UVV1351" s="2"/>
      <c r="UVW1351" s="2"/>
      <c r="UVX1351" s="2"/>
      <c r="UVY1351" s="2"/>
      <c r="UVZ1351" s="2"/>
      <c r="UWA1351" s="2"/>
      <c r="UWB1351" s="2"/>
      <c r="UWC1351" s="2"/>
      <c r="UWD1351" s="2"/>
      <c r="UWE1351" s="2"/>
      <c r="UWF1351" s="2"/>
      <c r="UWG1351" s="2"/>
      <c r="UWH1351" s="2"/>
      <c r="UWI1351" s="2"/>
      <c r="UWJ1351" s="2"/>
      <c r="UWK1351" s="2"/>
      <c r="UWL1351" s="2"/>
      <c r="UWM1351" s="2"/>
      <c r="UWN1351" s="2"/>
      <c r="UWO1351" s="2"/>
      <c r="UWP1351" s="2"/>
      <c r="UWQ1351" s="2"/>
      <c r="UWR1351" s="2"/>
      <c r="UWS1351" s="2"/>
      <c r="UWT1351" s="2"/>
      <c r="UWU1351" s="2"/>
      <c r="UWV1351" s="2"/>
      <c r="UWW1351" s="2"/>
      <c r="UWX1351" s="2"/>
      <c r="UWY1351" s="2"/>
      <c r="UWZ1351" s="2"/>
      <c r="UXA1351" s="2"/>
      <c r="UXB1351" s="2"/>
      <c r="UXC1351" s="2"/>
      <c r="UXD1351" s="2"/>
      <c r="UXE1351" s="2"/>
      <c r="UXF1351" s="2"/>
      <c r="UXG1351" s="2"/>
      <c r="UXH1351" s="2"/>
      <c r="UXI1351" s="2"/>
      <c r="UXJ1351" s="2"/>
      <c r="UXK1351" s="2"/>
      <c r="UXL1351" s="2"/>
      <c r="UXM1351" s="2"/>
      <c r="UXN1351" s="2"/>
      <c r="UXO1351" s="2"/>
      <c r="UXP1351" s="2"/>
      <c r="UXQ1351" s="2"/>
      <c r="UXR1351" s="2"/>
      <c r="UXS1351" s="2"/>
      <c r="UXT1351" s="2"/>
      <c r="UXU1351" s="2"/>
      <c r="UXV1351" s="2"/>
      <c r="UXW1351" s="2"/>
      <c r="UXX1351" s="2"/>
      <c r="UXY1351" s="2"/>
      <c r="UXZ1351" s="2"/>
      <c r="UYA1351" s="2"/>
      <c r="UYB1351" s="2"/>
      <c r="UYC1351" s="2"/>
      <c r="UYD1351" s="2"/>
      <c r="UYE1351" s="2"/>
      <c r="UYF1351" s="2"/>
      <c r="UYG1351" s="2"/>
      <c r="UYH1351" s="2"/>
      <c r="UYI1351" s="2"/>
      <c r="UYJ1351" s="2"/>
      <c r="UYK1351" s="2"/>
      <c r="UYL1351" s="2"/>
      <c r="UYM1351" s="2"/>
      <c r="UYN1351" s="2"/>
      <c r="UYO1351" s="2"/>
      <c r="UYP1351" s="2"/>
      <c r="UYQ1351" s="2"/>
      <c r="UYR1351" s="2"/>
      <c r="UYS1351" s="2"/>
      <c r="UYT1351" s="2"/>
      <c r="UYU1351" s="2"/>
      <c r="UYV1351" s="2"/>
      <c r="UYW1351" s="2"/>
      <c r="UYX1351" s="2"/>
      <c r="UYY1351" s="2"/>
      <c r="UYZ1351" s="2"/>
      <c r="UZA1351" s="2"/>
      <c r="UZB1351" s="2"/>
      <c r="UZC1351" s="2"/>
      <c r="UZD1351" s="2"/>
      <c r="UZE1351" s="2"/>
      <c r="UZF1351" s="2"/>
      <c r="UZG1351" s="2"/>
      <c r="UZH1351" s="2"/>
      <c r="UZI1351" s="2"/>
      <c r="UZJ1351" s="2"/>
      <c r="UZK1351" s="2"/>
      <c r="UZL1351" s="2"/>
      <c r="UZM1351" s="2"/>
      <c r="UZN1351" s="2"/>
      <c r="UZO1351" s="2"/>
      <c r="UZP1351" s="2"/>
      <c r="UZQ1351" s="2"/>
      <c r="UZR1351" s="2"/>
      <c r="UZS1351" s="2"/>
      <c r="UZT1351" s="2"/>
      <c r="UZU1351" s="2"/>
      <c r="UZV1351" s="2"/>
      <c r="UZW1351" s="2"/>
      <c r="UZX1351" s="2"/>
      <c r="UZY1351" s="2"/>
      <c r="UZZ1351" s="2"/>
      <c r="VAA1351" s="2"/>
      <c r="VAB1351" s="2"/>
      <c r="VAC1351" s="2"/>
      <c r="VAD1351" s="2"/>
      <c r="VAE1351" s="2"/>
      <c r="VAF1351" s="2"/>
      <c r="VAG1351" s="2"/>
      <c r="VAH1351" s="2"/>
      <c r="VAI1351" s="2"/>
      <c r="VAJ1351" s="2"/>
      <c r="VAK1351" s="2"/>
      <c r="VAL1351" s="2"/>
      <c r="VAM1351" s="2"/>
      <c r="VAN1351" s="2"/>
      <c r="VAO1351" s="2"/>
      <c r="VAP1351" s="2"/>
      <c r="VAQ1351" s="2"/>
      <c r="VAR1351" s="2"/>
      <c r="VAS1351" s="2"/>
      <c r="VAT1351" s="2"/>
      <c r="VAU1351" s="2"/>
      <c r="VAV1351" s="2"/>
      <c r="VAW1351" s="2"/>
      <c r="VAX1351" s="2"/>
      <c r="VAY1351" s="2"/>
      <c r="VAZ1351" s="2"/>
      <c r="VBA1351" s="2"/>
      <c r="VBB1351" s="2"/>
      <c r="VBC1351" s="2"/>
      <c r="VBD1351" s="2"/>
      <c r="VBE1351" s="2"/>
      <c r="VBF1351" s="2"/>
      <c r="VBG1351" s="2"/>
      <c r="VBH1351" s="2"/>
      <c r="VBI1351" s="2"/>
      <c r="VBJ1351" s="2"/>
      <c r="VBK1351" s="2"/>
      <c r="VBL1351" s="2"/>
      <c r="VBM1351" s="2"/>
      <c r="VBN1351" s="2"/>
      <c r="VBO1351" s="2"/>
      <c r="VBP1351" s="2"/>
      <c r="VBQ1351" s="2"/>
      <c r="VBR1351" s="2"/>
      <c r="VBS1351" s="2"/>
      <c r="VBT1351" s="2"/>
      <c r="VBU1351" s="2"/>
      <c r="VBV1351" s="2"/>
      <c r="VBW1351" s="2"/>
      <c r="VBX1351" s="2"/>
      <c r="VBY1351" s="2"/>
      <c r="VBZ1351" s="2"/>
      <c r="VCA1351" s="2"/>
      <c r="VCB1351" s="2"/>
      <c r="VCC1351" s="2"/>
      <c r="VCD1351" s="2"/>
      <c r="VCE1351" s="2"/>
      <c r="VCF1351" s="2"/>
      <c r="VCG1351" s="2"/>
      <c r="VCH1351" s="2"/>
      <c r="VCI1351" s="2"/>
      <c r="VCJ1351" s="2"/>
      <c r="VCK1351" s="2"/>
      <c r="VCL1351" s="2"/>
      <c r="VCM1351" s="2"/>
      <c r="VCN1351" s="2"/>
      <c r="VCO1351" s="2"/>
      <c r="VCP1351" s="2"/>
      <c r="VCQ1351" s="2"/>
      <c r="VCR1351" s="2"/>
      <c r="VCS1351" s="2"/>
      <c r="VCT1351" s="2"/>
      <c r="VCU1351" s="2"/>
      <c r="VCV1351" s="2"/>
      <c r="VCW1351" s="2"/>
      <c r="VCX1351" s="2"/>
      <c r="VCY1351" s="2"/>
      <c r="VCZ1351" s="2"/>
      <c r="VDA1351" s="2"/>
      <c r="VDB1351" s="2"/>
      <c r="VDC1351" s="2"/>
      <c r="VDD1351" s="2"/>
      <c r="VDE1351" s="2"/>
      <c r="VDF1351" s="2"/>
      <c r="VDG1351" s="2"/>
      <c r="VDH1351" s="2"/>
      <c r="VDI1351" s="2"/>
      <c r="VDJ1351" s="2"/>
      <c r="VDK1351" s="2"/>
      <c r="VDL1351" s="2"/>
      <c r="VDM1351" s="2"/>
      <c r="VDN1351" s="2"/>
      <c r="VDO1351" s="2"/>
      <c r="VDP1351" s="2"/>
      <c r="VDQ1351" s="2"/>
      <c r="VDR1351" s="2"/>
      <c r="VDS1351" s="2"/>
      <c r="VDT1351" s="2"/>
      <c r="VDU1351" s="2"/>
      <c r="VDV1351" s="2"/>
      <c r="VDW1351" s="2"/>
      <c r="VDX1351" s="2"/>
      <c r="VDY1351" s="2"/>
      <c r="VDZ1351" s="2"/>
      <c r="VEA1351" s="2"/>
      <c r="VEB1351" s="2"/>
      <c r="VEC1351" s="2"/>
      <c r="VED1351" s="2"/>
      <c r="VEE1351" s="2"/>
      <c r="VEF1351" s="2"/>
      <c r="VEG1351" s="2"/>
      <c r="VEH1351" s="2"/>
      <c r="VEI1351" s="2"/>
      <c r="VEJ1351" s="2"/>
      <c r="VEK1351" s="2"/>
      <c r="VEL1351" s="2"/>
      <c r="VEM1351" s="2"/>
      <c r="VEN1351" s="2"/>
      <c r="VEO1351" s="2"/>
      <c r="VEP1351" s="2"/>
      <c r="VEQ1351" s="2"/>
      <c r="VER1351" s="2"/>
      <c r="VES1351" s="2"/>
      <c r="VET1351" s="2"/>
      <c r="VEU1351" s="2"/>
      <c r="VEV1351" s="2"/>
      <c r="VEW1351" s="2"/>
      <c r="VEX1351" s="2"/>
      <c r="VEY1351" s="2"/>
      <c r="VEZ1351" s="2"/>
      <c r="VFA1351" s="2"/>
      <c r="VFB1351" s="2"/>
      <c r="VFC1351" s="2"/>
      <c r="VFD1351" s="2"/>
      <c r="VFE1351" s="2"/>
      <c r="VFF1351" s="2"/>
      <c r="VFG1351" s="2"/>
      <c r="VFH1351" s="2"/>
      <c r="VFI1351" s="2"/>
      <c r="VFJ1351" s="2"/>
      <c r="VFK1351" s="2"/>
      <c r="VFL1351" s="2"/>
      <c r="VFM1351" s="2"/>
      <c r="VFN1351" s="2"/>
      <c r="VFO1351" s="2"/>
      <c r="VFP1351" s="2"/>
      <c r="VFQ1351" s="2"/>
      <c r="VFR1351" s="2"/>
      <c r="VFS1351" s="2"/>
      <c r="VFT1351" s="2"/>
      <c r="VFU1351" s="2"/>
      <c r="VFV1351" s="2"/>
      <c r="VFW1351" s="2"/>
      <c r="VFX1351" s="2"/>
      <c r="VFY1351" s="2"/>
      <c r="VFZ1351" s="2"/>
      <c r="VGA1351" s="2"/>
      <c r="VGB1351" s="2"/>
      <c r="VGC1351" s="2"/>
      <c r="VGD1351" s="2"/>
      <c r="VGE1351" s="2"/>
      <c r="VGF1351" s="2"/>
      <c r="VGG1351" s="2"/>
      <c r="VGH1351" s="2"/>
      <c r="VGI1351" s="2"/>
      <c r="VGJ1351" s="2"/>
      <c r="VGK1351" s="2"/>
      <c r="VGL1351" s="2"/>
      <c r="VGM1351" s="2"/>
      <c r="VGN1351" s="2"/>
      <c r="VGO1351" s="2"/>
      <c r="VGP1351" s="2"/>
      <c r="VGQ1351" s="2"/>
      <c r="VGR1351" s="2"/>
      <c r="VGS1351" s="2"/>
      <c r="VGT1351" s="2"/>
      <c r="VGU1351" s="2"/>
      <c r="VGV1351" s="2"/>
      <c r="VGW1351" s="2"/>
      <c r="VGX1351" s="2"/>
      <c r="VGY1351" s="2"/>
      <c r="VGZ1351" s="2"/>
      <c r="VHA1351" s="2"/>
      <c r="VHB1351" s="2"/>
      <c r="VHC1351" s="2"/>
      <c r="VHD1351" s="2"/>
      <c r="VHE1351" s="2"/>
      <c r="VHF1351" s="2"/>
      <c r="VHG1351" s="2"/>
      <c r="VHH1351" s="2"/>
      <c r="VHI1351" s="2"/>
      <c r="VHJ1351" s="2"/>
      <c r="VHK1351" s="2"/>
      <c r="VHL1351" s="2"/>
      <c r="VHM1351" s="2"/>
      <c r="VHN1351" s="2"/>
      <c r="VHO1351" s="2"/>
      <c r="VHP1351" s="2"/>
      <c r="VHQ1351" s="2"/>
      <c r="VHR1351" s="2"/>
      <c r="VHS1351" s="2"/>
      <c r="VHT1351" s="2"/>
      <c r="VHU1351" s="2"/>
      <c r="VHV1351" s="2"/>
      <c r="VHW1351" s="2"/>
      <c r="VHX1351" s="2"/>
      <c r="VHY1351" s="2"/>
      <c r="VHZ1351" s="2"/>
      <c r="VIA1351" s="2"/>
      <c r="VIB1351" s="2"/>
      <c r="VIC1351" s="2"/>
      <c r="VID1351" s="2"/>
      <c r="VIE1351" s="2"/>
      <c r="VIF1351" s="2"/>
      <c r="VIG1351" s="2"/>
      <c r="VIH1351" s="2"/>
      <c r="VII1351" s="2"/>
      <c r="VIJ1351" s="2"/>
      <c r="VIK1351" s="2"/>
      <c r="VIL1351" s="2"/>
      <c r="VIM1351" s="2"/>
      <c r="VIN1351" s="2"/>
      <c r="VIO1351" s="2"/>
      <c r="VIP1351" s="2"/>
      <c r="VIQ1351" s="2"/>
      <c r="VIR1351" s="2"/>
      <c r="VIS1351" s="2"/>
      <c r="VIT1351" s="2"/>
      <c r="VIU1351" s="2"/>
      <c r="VIV1351" s="2"/>
      <c r="VIW1351" s="2"/>
      <c r="VIX1351" s="2"/>
      <c r="VIY1351" s="2"/>
      <c r="VIZ1351" s="2"/>
      <c r="VJA1351" s="2"/>
      <c r="VJB1351" s="2"/>
      <c r="VJC1351" s="2"/>
      <c r="VJD1351" s="2"/>
      <c r="VJE1351" s="2"/>
      <c r="VJF1351" s="2"/>
      <c r="VJG1351" s="2"/>
      <c r="VJH1351" s="2"/>
      <c r="VJI1351" s="2"/>
      <c r="VJJ1351" s="2"/>
      <c r="VJK1351" s="2"/>
      <c r="VJL1351" s="2"/>
      <c r="VJM1351" s="2"/>
      <c r="VJN1351" s="2"/>
      <c r="VJO1351" s="2"/>
      <c r="VJP1351" s="2"/>
      <c r="VJQ1351" s="2"/>
      <c r="VJR1351" s="2"/>
      <c r="VJS1351" s="2"/>
      <c r="VJT1351" s="2"/>
      <c r="VJU1351" s="2"/>
      <c r="VJV1351" s="2"/>
      <c r="VJW1351" s="2"/>
      <c r="VJX1351" s="2"/>
      <c r="VJY1351" s="2"/>
      <c r="VJZ1351" s="2"/>
      <c r="VKA1351" s="2"/>
      <c r="VKB1351" s="2"/>
      <c r="VKC1351" s="2"/>
      <c r="VKD1351" s="2"/>
      <c r="VKE1351" s="2"/>
      <c r="VKF1351" s="2"/>
      <c r="VKG1351" s="2"/>
      <c r="VKH1351" s="2"/>
      <c r="VKI1351" s="2"/>
      <c r="VKJ1351" s="2"/>
      <c r="VKK1351" s="2"/>
      <c r="VKL1351" s="2"/>
      <c r="VKM1351" s="2"/>
      <c r="VKN1351" s="2"/>
      <c r="VKO1351" s="2"/>
      <c r="VKP1351" s="2"/>
      <c r="VKQ1351" s="2"/>
      <c r="VKR1351" s="2"/>
      <c r="VKS1351" s="2"/>
      <c r="VKT1351" s="2"/>
      <c r="VKU1351" s="2"/>
      <c r="VKV1351" s="2"/>
      <c r="VKW1351" s="2"/>
      <c r="VKX1351" s="2"/>
      <c r="VKY1351" s="2"/>
      <c r="VKZ1351" s="2"/>
      <c r="VLA1351" s="2"/>
      <c r="VLB1351" s="2"/>
      <c r="VLC1351" s="2"/>
      <c r="VLD1351" s="2"/>
      <c r="VLE1351" s="2"/>
      <c r="VLF1351" s="2"/>
      <c r="VLG1351" s="2"/>
      <c r="VLH1351" s="2"/>
      <c r="VLI1351" s="2"/>
      <c r="VLJ1351" s="2"/>
      <c r="VLK1351" s="2"/>
      <c r="VLL1351" s="2"/>
      <c r="VLM1351" s="2"/>
      <c r="VLN1351" s="2"/>
      <c r="VLO1351" s="2"/>
      <c r="VLP1351" s="2"/>
      <c r="VLQ1351" s="2"/>
      <c r="VLR1351" s="2"/>
      <c r="VLS1351" s="2"/>
      <c r="VLT1351" s="2"/>
      <c r="VLU1351" s="2"/>
      <c r="VLV1351" s="2"/>
      <c r="VLW1351" s="2"/>
      <c r="VLX1351" s="2"/>
      <c r="VLY1351" s="2"/>
      <c r="VLZ1351" s="2"/>
      <c r="VMA1351" s="2"/>
      <c r="VMB1351" s="2"/>
      <c r="VMC1351" s="2"/>
      <c r="VMD1351" s="2"/>
      <c r="VME1351" s="2"/>
      <c r="VMF1351" s="2"/>
      <c r="VMG1351" s="2"/>
      <c r="VMH1351" s="2"/>
      <c r="VMI1351" s="2"/>
      <c r="VMJ1351" s="2"/>
      <c r="VMK1351" s="2"/>
      <c r="VML1351" s="2"/>
      <c r="VMM1351" s="2"/>
      <c r="VMN1351" s="2"/>
      <c r="VMO1351" s="2"/>
      <c r="VMP1351" s="2"/>
      <c r="VMQ1351" s="2"/>
      <c r="VMR1351" s="2"/>
      <c r="VMS1351" s="2"/>
      <c r="VMT1351" s="2"/>
      <c r="VMU1351" s="2"/>
      <c r="VMV1351" s="2"/>
      <c r="VMW1351" s="2"/>
      <c r="VMX1351" s="2"/>
      <c r="VMY1351" s="2"/>
      <c r="VMZ1351" s="2"/>
      <c r="VNA1351" s="2"/>
      <c r="VNB1351" s="2"/>
      <c r="VNC1351" s="2"/>
      <c r="VND1351" s="2"/>
      <c r="VNE1351" s="2"/>
      <c r="VNF1351" s="2"/>
      <c r="VNG1351" s="2"/>
      <c r="VNH1351" s="2"/>
      <c r="VNI1351" s="2"/>
      <c r="VNJ1351" s="2"/>
      <c r="VNK1351" s="2"/>
      <c r="VNL1351" s="2"/>
      <c r="VNM1351" s="2"/>
      <c r="VNN1351" s="2"/>
      <c r="VNO1351" s="2"/>
      <c r="VNP1351" s="2"/>
      <c r="VNQ1351" s="2"/>
      <c r="VNR1351" s="2"/>
      <c r="VNS1351" s="2"/>
      <c r="VNT1351" s="2"/>
      <c r="VNU1351" s="2"/>
      <c r="VNV1351" s="2"/>
      <c r="VNW1351" s="2"/>
      <c r="VNX1351" s="2"/>
      <c r="VNY1351" s="2"/>
      <c r="VNZ1351" s="2"/>
      <c r="VOA1351" s="2"/>
      <c r="VOB1351" s="2"/>
      <c r="VOC1351" s="2"/>
      <c r="VOD1351" s="2"/>
      <c r="VOE1351" s="2"/>
      <c r="VOF1351" s="2"/>
      <c r="VOG1351" s="2"/>
      <c r="VOH1351" s="2"/>
      <c r="VOI1351" s="2"/>
      <c r="VOJ1351" s="2"/>
      <c r="VOK1351" s="2"/>
      <c r="VOL1351" s="2"/>
      <c r="VOM1351" s="2"/>
      <c r="VON1351" s="2"/>
      <c r="VOO1351" s="2"/>
      <c r="VOP1351" s="2"/>
      <c r="VOQ1351" s="2"/>
      <c r="VOR1351" s="2"/>
      <c r="VOS1351" s="2"/>
      <c r="VOT1351" s="2"/>
      <c r="VOU1351" s="2"/>
      <c r="VOV1351" s="2"/>
      <c r="VOW1351" s="2"/>
      <c r="VOX1351" s="2"/>
      <c r="VOY1351" s="2"/>
      <c r="VOZ1351" s="2"/>
      <c r="VPA1351" s="2"/>
      <c r="VPB1351" s="2"/>
      <c r="VPC1351" s="2"/>
      <c r="VPD1351" s="2"/>
      <c r="VPE1351" s="2"/>
      <c r="VPF1351" s="2"/>
      <c r="VPG1351" s="2"/>
      <c r="VPH1351" s="2"/>
      <c r="VPI1351" s="2"/>
      <c r="VPJ1351" s="2"/>
      <c r="VPK1351" s="2"/>
      <c r="VPL1351" s="2"/>
      <c r="VPM1351" s="2"/>
      <c r="VPN1351" s="2"/>
      <c r="VPO1351" s="2"/>
      <c r="VPP1351" s="2"/>
      <c r="VPQ1351" s="2"/>
      <c r="VPR1351" s="2"/>
      <c r="VPS1351" s="2"/>
      <c r="VPT1351" s="2"/>
      <c r="VPU1351" s="2"/>
      <c r="VPV1351" s="2"/>
      <c r="VPW1351" s="2"/>
      <c r="VPX1351" s="2"/>
      <c r="VPY1351" s="2"/>
      <c r="VPZ1351" s="2"/>
      <c r="VQA1351" s="2"/>
      <c r="VQB1351" s="2"/>
      <c r="VQC1351" s="2"/>
      <c r="VQD1351" s="2"/>
      <c r="VQE1351" s="2"/>
      <c r="VQF1351" s="2"/>
      <c r="VQG1351" s="2"/>
      <c r="VQH1351" s="2"/>
      <c r="VQI1351" s="2"/>
      <c r="VQJ1351" s="2"/>
      <c r="VQK1351" s="2"/>
      <c r="VQL1351" s="2"/>
      <c r="VQM1351" s="2"/>
      <c r="VQN1351" s="2"/>
      <c r="VQO1351" s="2"/>
      <c r="VQP1351" s="2"/>
      <c r="VQQ1351" s="2"/>
      <c r="VQR1351" s="2"/>
      <c r="VQS1351" s="2"/>
      <c r="VQT1351" s="2"/>
      <c r="VQU1351" s="2"/>
      <c r="VQV1351" s="2"/>
      <c r="VQW1351" s="2"/>
      <c r="VQX1351" s="2"/>
      <c r="VQY1351" s="2"/>
      <c r="VQZ1351" s="2"/>
      <c r="VRA1351" s="2"/>
      <c r="VRB1351" s="2"/>
      <c r="VRC1351" s="2"/>
      <c r="VRD1351" s="2"/>
      <c r="VRE1351" s="2"/>
      <c r="VRF1351" s="2"/>
      <c r="VRG1351" s="2"/>
      <c r="VRH1351" s="2"/>
      <c r="VRI1351" s="2"/>
      <c r="VRJ1351" s="2"/>
      <c r="VRK1351" s="2"/>
      <c r="VRL1351" s="2"/>
      <c r="VRM1351" s="2"/>
      <c r="VRN1351" s="2"/>
      <c r="VRO1351" s="2"/>
      <c r="VRP1351" s="2"/>
      <c r="VRQ1351" s="2"/>
      <c r="VRR1351" s="2"/>
      <c r="VRS1351" s="2"/>
      <c r="VRT1351" s="2"/>
      <c r="VRU1351" s="2"/>
      <c r="VRV1351" s="2"/>
      <c r="VRW1351" s="2"/>
      <c r="VRX1351" s="2"/>
      <c r="VRY1351" s="2"/>
      <c r="VRZ1351" s="2"/>
      <c r="VSA1351" s="2"/>
      <c r="VSB1351" s="2"/>
      <c r="VSC1351" s="2"/>
      <c r="VSD1351" s="2"/>
      <c r="VSE1351" s="2"/>
      <c r="VSF1351" s="2"/>
      <c r="VSG1351" s="2"/>
      <c r="VSH1351" s="2"/>
      <c r="VSI1351" s="2"/>
      <c r="VSJ1351" s="2"/>
      <c r="VSK1351" s="2"/>
      <c r="VSL1351" s="2"/>
      <c r="VSM1351" s="2"/>
      <c r="VSN1351" s="2"/>
      <c r="VSO1351" s="2"/>
      <c r="VSP1351" s="2"/>
      <c r="VSQ1351" s="2"/>
      <c r="VSR1351" s="2"/>
      <c r="VSS1351" s="2"/>
      <c r="VST1351" s="2"/>
      <c r="VSU1351" s="2"/>
      <c r="VSV1351" s="2"/>
      <c r="VSW1351" s="2"/>
      <c r="VSX1351" s="2"/>
      <c r="VSY1351" s="2"/>
      <c r="VSZ1351" s="2"/>
      <c r="VTA1351" s="2"/>
      <c r="VTB1351" s="2"/>
      <c r="VTC1351" s="2"/>
      <c r="VTD1351" s="2"/>
      <c r="VTE1351" s="2"/>
      <c r="VTF1351" s="2"/>
      <c r="VTG1351" s="2"/>
      <c r="VTH1351" s="2"/>
      <c r="VTI1351" s="2"/>
      <c r="VTJ1351" s="2"/>
      <c r="VTK1351" s="2"/>
      <c r="VTL1351" s="2"/>
      <c r="VTM1351" s="2"/>
      <c r="VTN1351" s="2"/>
      <c r="VTO1351" s="2"/>
      <c r="VTP1351" s="2"/>
      <c r="VTQ1351" s="2"/>
      <c r="VTR1351" s="2"/>
      <c r="VTS1351" s="2"/>
      <c r="VTT1351" s="2"/>
      <c r="VTU1351" s="2"/>
      <c r="VTV1351" s="2"/>
      <c r="VTW1351" s="2"/>
      <c r="VTX1351" s="2"/>
      <c r="VTY1351" s="2"/>
      <c r="VTZ1351" s="2"/>
      <c r="VUA1351" s="2"/>
      <c r="VUB1351" s="2"/>
      <c r="VUC1351" s="2"/>
      <c r="VUD1351" s="2"/>
      <c r="VUE1351" s="2"/>
      <c r="VUF1351" s="2"/>
      <c r="VUG1351" s="2"/>
      <c r="VUH1351" s="2"/>
      <c r="VUI1351" s="2"/>
      <c r="VUJ1351" s="2"/>
      <c r="VUK1351" s="2"/>
      <c r="VUL1351" s="2"/>
      <c r="VUM1351" s="2"/>
      <c r="VUN1351" s="2"/>
      <c r="VUO1351" s="2"/>
      <c r="VUP1351" s="2"/>
      <c r="VUQ1351" s="2"/>
      <c r="VUR1351" s="2"/>
      <c r="VUS1351" s="2"/>
      <c r="VUT1351" s="2"/>
      <c r="VUU1351" s="2"/>
      <c r="VUV1351" s="2"/>
      <c r="VUW1351" s="2"/>
      <c r="VUX1351" s="2"/>
      <c r="VUY1351" s="2"/>
      <c r="VUZ1351" s="2"/>
      <c r="VVA1351" s="2"/>
      <c r="VVB1351" s="2"/>
      <c r="VVC1351" s="2"/>
      <c r="VVD1351" s="2"/>
      <c r="VVE1351" s="2"/>
      <c r="VVF1351" s="2"/>
      <c r="VVG1351" s="2"/>
      <c r="VVH1351" s="2"/>
      <c r="VVI1351" s="2"/>
      <c r="VVJ1351" s="2"/>
      <c r="VVK1351" s="2"/>
      <c r="VVL1351" s="2"/>
      <c r="VVM1351" s="2"/>
      <c r="VVN1351" s="2"/>
      <c r="VVO1351" s="2"/>
      <c r="VVP1351" s="2"/>
      <c r="VVQ1351" s="2"/>
      <c r="VVR1351" s="2"/>
      <c r="VVS1351" s="2"/>
      <c r="VVT1351" s="2"/>
      <c r="VVU1351" s="2"/>
      <c r="VVV1351" s="2"/>
      <c r="VVW1351" s="2"/>
      <c r="VVX1351" s="2"/>
      <c r="VVY1351" s="2"/>
      <c r="VVZ1351" s="2"/>
      <c r="VWA1351" s="2"/>
      <c r="VWB1351" s="2"/>
      <c r="VWC1351" s="2"/>
      <c r="VWD1351" s="2"/>
      <c r="VWE1351" s="2"/>
      <c r="VWF1351" s="2"/>
      <c r="VWG1351" s="2"/>
      <c r="VWH1351" s="2"/>
      <c r="VWI1351" s="2"/>
      <c r="VWJ1351" s="2"/>
      <c r="VWK1351" s="2"/>
      <c r="VWL1351" s="2"/>
      <c r="VWM1351" s="2"/>
      <c r="VWN1351" s="2"/>
      <c r="VWO1351" s="2"/>
      <c r="VWP1351" s="2"/>
      <c r="VWQ1351" s="2"/>
      <c r="VWR1351" s="2"/>
      <c r="VWS1351" s="2"/>
      <c r="VWT1351" s="2"/>
      <c r="VWU1351" s="2"/>
      <c r="VWV1351" s="2"/>
      <c r="VWW1351" s="2"/>
      <c r="VWX1351" s="2"/>
      <c r="VWY1351" s="2"/>
      <c r="VWZ1351" s="2"/>
      <c r="VXA1351" s="2"/>
      <c r="VXB1351" s="2"/>
      <c r="VXC1351" s="2"/>
      <c r="VXD1351" s="2"/>
      <c r="VXE1351" s="2"/>
      <c r="VXF1351" s="2"/>
      <c r="VXG1351" s="2"/>
      <c r="VXH1351" s="2"/>
      <c r="VXI1351" s="2"/>
      <c r="VXJ1351" s="2"/>
      <c r="VXK1351" s="2"/>
      <c r="VXL1351" s="2"/>
      <c r="VXM1351" s="2"/>
      <c r="VXN1351" s="2"/>
      <c r="VXO1351" s="2"/>
      <c r="VXP1351" s="2"/>
      <c r="VXQ1351" s="2"/>
      <c r="VXR1351" s="2"/>
      <c r="VXS1351" s="2"/>
      <c r="VXT1351" s="2"/>
      <c r="VXU1351" s="2"/>
      <c r="VXV1351" s="2"/>
      <c r="VXW1351" s="2"/>
      <c r="VXX1351" s="2"/>
      <c r="VXY1351" s="2"/>
      <c r="VXZ1351" s="2"/>
      <c r="VYA1351" s="2"/>
      <c r="VYB1351" s="2"/>
      <c r="VYC1351" s="2"/>
      <c r="VYD1351" s="2"/>
      <c r="VYE1351" s="2"/>
      <c r="VYF1351" s="2"/>
      <c r="VYG1351" s="2"/>
      <c r="VYH1351" s="2"/>
      <c r="VYI1351" s="2"/>
      <c r="VYJ1351" s="2"/>
      <c r="VYK1351" s="2"/>
      <c r="VYL1351" s="2"/>
      <c r="VYM1351" s="2"/>
      <c r="VYN1351" s="2"/>
      <c r="VYO1351" s="2"/>
      <c r="VYP1351" s="2"/>
      <c r="VYQ1351" s="2"/>
      <c r="VYR1351" s="2"/>
      <c r="VYS1351" s="2"/>
      <c r="VYT1351" s="2"/>
      <c r="VYU1351" s="2"/>
      <c r="VYV1351" s="2"/>
      <c r="VYW1351" s="2"/>
      <c r="VYX1351" s="2"/>
      <c r="VYY1351" s="2"/>
      <c r="VYZ1351" s="2"/>
      <c r="VZA1351" s="2"/>
      <c r="VZB1351" s="2"/>
      <c r="VZC1351" s="2"/>
      <c r="VZD1351" s="2"/>
      <c r="VZE1351" s="2"/>
      <c r="VZF1351" s="2"/>
      <c r="VZG1351" s="2"/>
      <c r="VZH1351" s="2"/>
      <c r="VZI1351" s="2"/>
      <c r="VZJ1351" s="2"/>
      <c r="VZK1351" s="2"/>
      <c r="VZL1351" s="2"/>
      <c r="VZM1351" s="2"/>
      <c r="VZN1351" s="2"/>
      <c r="VZO1351" s="2"/>
      <c r="VZP1351" s="2"/>
      <c r="VZQ1351" s="2"/>
      <c r="VZR1351" s="2"/>
      <c r="VZS1351" s="2"/>
      <c r="VZT1351" s="2"/>
      <c r="VZU1351" s="2"/>
      <c r="VZV1351" s="2"/>
      <c r="VZW1351" s="2"/>
      <c r="VZX1351" s="2"/>
      <c r="VZY1351" s="2"/>
      <c r="VZZ1351" s="2"/>
      <c r="WAA1351" s="2"/>
      <c r="WAB1351" s="2"/>
      <c r="WAC1351" s="2"/>
      <c r="WAD1351" s="2"/>
      <c r="WAE1351" s="2"/>
      <c r="WAF1351" s="2"/>
      <c r="WAG1351" s="2"/>
      <c r="WAH1351" s="2"/>
      <c r="WAI1351" s="2"/>
      <c r="WAJ1351" s="2"/>
      <c r="WAK1351" s="2"/>
      <c r="WAL1351" s="2"/>
      <c r="WAM1351" s="2"/>
      <c r="WAN1351" s="2"/>
      <c r="WAO1351" s="2"/>
      <c r="WAP1351" s="2"/>
      <c r="WAQ1351" s="2"/>
      <c r="WAR1351" s="2"/>
      <c r="WAS1351" s="2"/>
      <c r="WAT1351" s="2"/>
      <c r="WAU1351" s="2"/>
      <c r="WAV1351" s="2"/>
      <c r="WAW1351" s="2"/>
      <c r="WAX1351" s="2"/>
      <c r="WAY1351" s="2"/>
      <c r="WAZ1351" s="2"/>
      <c r="WBA1351" s="2"/>
      <c r="WBB1351" s="2"/>
      <c r="WBC1351" s="2"/>
      <c r="WBD1351" s="2"/>
      <c r="WBE1351" s="2"/>
      <c r="WBF1351" s="2"/>
      <c r="WBG1351" s="2"/>
      <c r="WBH1351" s="2"/>
      <c r="WBI1351" s="2"/>
      <c r="WBJ1351" s="2"/>
      <c r="WBK1351" s="2"/>
      <c r="WBL1351" s="2"/>
      <c r="WBM1351" s="2"/>
      <c r="WBN1351" s="2"/>
      <c r="WBO1351" s="2"/>
      <c r="WBP1351" s="2"/>
      <c r="WBQ1351" s="2"/>
      <c r="WBR1351" s="2"/>
      <c r="WBS1351" s="2"/>
      <c r="WBT1351" s="2"/>
      <c r="WBU1351" s="2"/>
      <c r="WBV1351" s="2"/>
      <c r="WBW1351" s="2"/>
      <c r="WBX1351" s="2"/>
      <c r="WBY1351" s="2"/>
      <c r="WBZ1351" s="2"/>
      <c r="WCA1351" s="2"/>
      <c r="WCB1351" s="2"/>
      <c r="WCC1351" s="2"/>
      <c r="WCD1351" s="2"/>
      <c r="WCE1351" s="2"/>
      <c r="WCF1351" s="2"/>
      <c r="WCG1351" s="2"/>
      <c r="WCH1351" s="2"/>
      <c r="WCI1351" s="2"/>
      <c r="WCJ1351" s="2"/>
      <c r="WCK1351" s="2"/>
      <c r="WCL1351" s="2"/>
      <c r="WCM1351" s="2"/>
      <c r="WCN1351" s="2"/>
      <c r="WCO1351" s="2"/>
      <c r="WCP1351" s="2"/>
      <c r="WCQ1351" s="2"/>
      <c r="WCR1351" s="2"/>
      <c r="WCS1351" s="2"/>
      <c r="WCT1351" s="2"/>
      <c r="WCU1351" s="2"/>
      <c r="WCV1351" s="2"/>
      <c r="WCW1351" s="2"/>
      <c r="WCX1351" s="2"/>
      <c r="WCY1351" s="2"/>
      <c r="WCZ1351" s="2"/>
      <c r="WDA1351" s="2"/>
      <c r="WDB1351" s="2"/>
      <c r="WDC1351" s="2"/>
      <c r="WDD1351" s="2"/>
      <c r="WDE1351" s="2"/>
      <c r="WDF1351" s="2"/>
      <c r="WDG1351" s="2"/>
      <c r="WDH1351" s="2"/>
      <c r="WDI1351" s="2"/>
      <c r="WDJ1351" s="2"/>
      <c r="WDK1351" s="2"/>
      <c r="WDL1351" s="2"/>
      <c r="WDM1351" s="2"/>
      <c r="WDN1351" s="2"/>
      <c r="WDO1351" s="2"/>
      <c r="WDP1351" s="2"/>
      <c r="WDQ1351" s="2"/>
      <c r="WDR1351" s="2"/>
      <c r="WDS1351" s="2"/>
      <c r="WDT1351" s="2"/>
      <c r="WDU1351" s="2"/>
      <c r="WDV1351" s="2"/>
      <c r="WDW1351" s="2"/>
      <c r="WDX1351" s="2"/>
      <c r="WDY1351" s="2"/>
      <c r="WDZ1351" s="2"/>
      <c r="WEA1351" s="2"/>
      <c r="WEB1351" s="2"/>
      <c r="WEC1351" s="2"/>
      <c r="WED1351" s="2"/>
      <c r="WEE1351" s="2"/>
      <c r="WEF1351" s="2"/>
      <c r="WEG1351" s="2"/>
      <c r="WEH1351" s="2"/>
      <c r="WEI1351" s="2"/>
      <c r="WEJ1351" s="2"/>
      <c r="WEK1351" s="2"/>
      <c r="WEL1351" s="2"/>
      <c r="WEM1351" s="2"/>
      <c r="WEN1351" s="2"/>
      <c r="WEO1351" s="2"/>
      <c r="WEP1351" s="2"/>
      <c r="WEQ1351" s="2"/>
      <c r="WER1351" s="2"/>
      <c r="WES1351" s="2"/>
      <c r="WET1351" s="2"/>
      <c r="WEU1351" s="2"/>
      <c r="WEV1351" s="2"/>
      <c r="WEW1351" s="2"/>
      <c r="WEX1351" s="2"/>
      <c r="WEY1351" s="2"/>
      <c r="WEZ1351" s="2"/>
      <c r="WFA1351" s="2"/>
      <c r="WFB1351" s="2"/>
      <c r="WFC1351" s="2"/>
      <c r="WFD1351" s="2"/>
      <c r="WFE1351" s="2"/>
      <c r="WFF1351" s="2"/>
      <c r="WFG1351" s="2"/>
      <c r="WFH1351" s="2"/>
      <c r="WFI1351" s="2"/>
      <c r="WFJ1351" s="2"/>
      <c r="WFK1351" s="2"/>
      <c r="WFL1351" s="2"/>
      <c r="WFM1351" s="2"/>
      <c r="WFN1351" s="2"/>
      <c r="WFO1351" s="2"/>
      <c r="WFP1351" s="2"/>
      <c r="WFQ1351" s="2"/>
      <c r="WFR1351" s="2"/>
      <c r="WFS1351" s="2"/>
      <c r="WFT1351" s="2"/>
      <c r="WFU1351" s="2"/>
      <c r="WFV1351" s="2"/>
      <c r="WFW1351" s="2"/>
      <c r="WFX1351" s="2"/>
      <c r="WFY1351" s="2"/>
      <c r="WFZ1351" s="2"/>
      <c r="WGA1351" s="2"/>
      <c r="WGB1351" s="2"/>
      <c r="WGC1351" s="2"/>
      <c r="WGD1351" s="2"/>
      <c r="WGE1351" s="2"/>
      <c r="WGF1351" s="2"/>
      <c r="WGG1351" s="2"/>
      <c r="WGH1351" s="2"/>
      <c r="WGI1351" s="2"/>
      <c r="WGJ1351" s="2"/>
      <c r="WGK1351" s="2"/>
      <c r="WGL1351" s="2"/>
      <c r="WGM1351" s="2"/>
      <c r="WGN1351" s="2"/>
      <c r="WGO1351" s="2"/>
      <c r="WGP1351" s="2"/>
      <c r="WGQ1351" s="2"/>
      <c r="WGR1351" s="2"/>
      <c r="WGS1351" s="2"/>
      <c r="WGT1351" s="2"/>
      <c r="WGU1351" s="2"/>
      <c r="WGV1351" s="2"/>
      <c r="WGW1351" s="2"/>
      <c r="WGX1351" s="2"/>
      <c r="WGY1351" s="2"/>
      <c r="WGZ1351" s="2"/>
      <c r="WHA1351" s="2"/>
      <c r="WHB1351" s="2"/>
      <c r="WHC1351" s="2"/>
      <c r="WHD1351" s="2"/>
      <c r="WHE1351" s="2"/>
      <c r="WHF1351" s="2"/>
      <c r="WHG1351" s="2"/>
      <c r="WHH1351" s="2"/>
      <c r="WHI1351" s="2"/>
      <c r="WHJ1351" s="2"/>
      <c r="WHK1351" s="2"/>
      <c r="WHL1351" s="2"/>
      <c r="WHM1351" s="2"/>
      <c r="WHN1351" s="2"/>
      <c r="WHO1351" s="2"/>
      <c r="WHP1351" s="2"/>
      <c r="WHQ1351" s="2"/>
      <c r="WHR1351" s="2"/>
      <c r="WHS1351" s="2"/>
      <c r="WHT1351" s="2"/>
      <c r="WHU1351" s="2"/>
      <c r="WHV1351" s="2"/>
      <c r="WHW1351" s="2"/>
      <c r="WHX1351" s="2"/>
      <c r="WHY1351" s="2"/>
      <c r="WHZ1351" s="2"/>
      <c r="WIA1351" s="2"/>
      <c r="WIB1351" s="2"/>
      <c r="WIC1351" s="2"/>
      <c r="WID1351" s="2"/>
      <c r="WIE1351" s="2"/>
      <c r="WIF1351" s="2"/>
      <c r="WIG1351" s="2"/>
      <c r="WIH1351" s="2"/>
      <c r="WII1351" s="2"/>
      <c r="WIJ1351" s="2"/>
      <c r="WIK1351" s="2"/>
      <c r="WIL1351" s="2"/>
      <c r="WIM1351" s="2"/>
      <c r="WIN1351" s="2"/>
      <c r="WIO1351" s="2"/>
      <c r="WIP1351" s="2"/>
      <c r="WIQ1351" s="2"/>
      <c r="WIR1351" s="2"/>
      <c r="WIS1351" s="2"/>
      <c r="WIT1351" s="2"/>
      <c r="WIU1351" s="2"/>
      <c r="WIV1351" s="2"/>
      <c r="WIW1351" s="2"/>
      <c r="WIX1351" s="2"/>
      <c r="WIY1351" s="2"/>
      <c r="WIZ1351" s="2"/>
      <c r="WJA1351" s="2"/>
      <c r="WJB1351" s="2"/>
      <c r="WJC1351" s="2"/>
      <c r="WJD1351" s="2"/>
      <c r="WJE1351" s="2"/>
      <c r="WJF1351" s="2"/>
      <c r="WJG1351" s="2"/>
      <c r="WJH1351" s="2"/>
      <c r="WJI1351" s="2"/>
      <c r="WJJ1351" s="2"/>
      <c r="WJK1351" s="2"/>
      <c r="WJL1351" s="2"/>
      <c r="WJM1351" s="2"/>
      <c r="WJN1351" s="2"/>
      <c r="WJO1351" s="2"/>
      <c r="WJP1351" s="2"/>
      <c r="WJQ1351" s="2"/>
      <c r="WJR1351" s="2"/>
      <c r="WJS1351" s="2"/>
      <c r="WJT1351" s="2"/>
      <c r="WJU1351" s="2"/>
      <c r="WJV1351" s="2"/>
      <c r="WJW1351" s="2"/>
      <c r="WJX1351" s="2"/>
      <c r="WJY1351" s="2"/>
      <c r="WJZ1351" s="2"/>
      <c r="WKA1351" s="2"/>
      <c r="WKB1351" s="2"/>
      <c r="WKC1351" s="2"/>
      <c r="WKD1351" s="2"/>
      <c r="WKE1351" s="2"/>
      <c r="WKF1351" s="2"/>
      <c r="WKG1351" s="2"/>
      <c r="WKH1351" s="2"/>
      <c r="WKI1351" s="2"/>
      <c r="WKJ1351" s="2"/>
      <c r="WKK1351" s="2"/>
      <c r="WKL1351" s="2"/>
      <c r="WKM1351" s="2"/>
      <c r="WKN1351" s="2"/>
      <c r="WKO1351" s="2"/>
      <c r="WKP1351" s="2"/>
      <c r="WKQ1351" s="2"/>
      <c r="WKR1351" s="2"/>
      <c r="WKS1351" s="2"/>
      <c r="WKT1351" s="2"/>
      <c r="WKU1351" s="2"/>
      <c r="WKV1351" s="2"/>
      <c r="WKW1351" s="2"/>
      <c r="WKX1351" s="2"/>
      <c r="WKY1351" s="2"/>
      <c r="WKZ1351" s="2"/>
      <c r="WLA1351" s="2"/>
      <c r="WLB1351" s="2"/>
      <c r="WLC1351" s="2"/>
      <c r="WLD1351" s="2"/>
      <c r="WLE1351" s="2"/>
      <c r="WLF1351" s="2"/>
      <c r="WLG1351" s="2"/>
      <c r="WLH1351" s="2"/>
      <c r="WLI1351" s="2"/>
      <c r="WLJ1351" s="2"/>
      <c r="WLK1351" s="2"/>
      <c r="WLL1351" s="2"/>
      <c r="WLM1351" s="2"/>
      <c r="WLN1351" s="2"/>
      <c r="WLO1351" s="2"/>
      <c r="WLP1351" s="2"/>
      <c r="WLQ1351" s="2"/>
      <c r="WLR1351" s="2"/>
      <c r="WLS1351" s="2"/>
      <c r="WLT1351" s="2"/>
      <c r="WLU1351" s="2"/>
      <c r="WLV1351" s="2"/>
      <c r="WLW1351" s="2"/>
      <c r="WLX1351" s="2"/>
      <c r="WLY1351" s="2"/>
      <c r="WLZ1351" s="2"/>
      <c r="WMA1351" s="2"/>
      <c r="WMB1351" s="2"/>
      <c r="WMC1351" s="2"/>
      <c r="WMD1351" s="2"/>
      <c r="WME1351" s="2"/>
      <c r="WMF1351" s="2"/>
      <c r="WMG1351" s="2"/>
      <c r="WMH1351" s="2"/>
      <c r="WMI1351" s="2"/>
      <c r="WMJ1351" s="2"/>
      <c r="WMK1351" s="2"/>
      <c r="WML1351" s="2"/>
      <c r="WMM1351" s="2"/>
      <c r="WMN1351" s="2"/>
      <c r="WMO1351" s="2"/>
      <c r="WMP1351" s="2"/>
      <c r="WMQ1351" s="2"/>
      <c r="WMR1351" s="2"/>
      <c r="WMS1351" s="2"/>
      <c r="WMT1351" s="2"/>
      <c r="WMU1351" s="2"/>
      <c r="WMV1351" s="2"/>
      <c r="WMW1351" s="2"/>
      <c r="WMX1351" s="2"/>
      <c r="WMY1351" s="2"/>
      <c r="WMZ1351" s="2"/>
      <c r="WNA1351" s="2"/>
      <c r="WNB1351" s="2"/>
      <c r="WNC1351" s="2"/>
      <c r="WND1351" s="2"/>
      <c r="WNE1351" s="2"/>
      <c r="WNF1351" s="2"/>
      <c r="WNG1351" s="2"/>
      <c r="WNH1351" s="2"/>
      <c r="WNI1351" s="2"/>
      <c r="WNJ1351" s="2"/>
      <c r="WNK1351" s="2"/>
      <c r="WNL1351" s="2"/>
      <c r="WNM1351" s="2"/>
      <c r="WNN1351" s="2"/>
      <c r="WNO1351" s="2"/>
      <c r="WNP1351" s="2"/>
      <c r="WNQ1351" s="2"/>
      <c r="WNR1351" s="2"/>
      <c r="WNS1351" s="2"/>
      <c r="WNT1351" s="2"/>
      <c r="WNU1351" s="2"/>
      <c r="WNV1351" s="2"/>
      <c r="WNW1351" s="2"/>
      <c r="WNX1351" s="2"/>
      <c r="WNY1351" s="2"/>
      <c r="WNZ1351" s="2"/>
      <c r="WOA1351" s="2"/>
      <c r="WOB1351" s="2"/>
      <c r="WOC1351" s="2"/>
      <c r="WOD1351" s="2"/>
      <c r="WOE1351" s="2"/>
      <c r="WOF1351" s="2"/>
      <c r="WOG1351" s="2"/>
      <c r="WOH1351" s="2"/>
      <c r="WOI1351" s="2"/>
      <c r="WOJ1351" s="2"/>
      <c r="WOK1351" s="2"/>
      <c r="WOL1351" s="2"/>
      <c r="WOM1351" s="2"/>
      <c r="WON1351" s="2"/>
      <c r="WOO1351" s="2"/>
      <c r="WOP1351" s="2"/>
      <c r="WOQ1351" s="2"/>
      <c r="WOR1351" s="2"/>
      <c r="WOS1351" s="2"/>
      <c r="WOT1351" s="2"/>
      <c r="WOU1351" s="2"/>
      <c r="WOV1351" s="2"/>
      <c r="WOW1351" s="2"/>
      <c r="WOX1351" s="2"/>
      <c r="WOY1351" s="2"/>
      <c r="WOZ1351" s="2"/>
      <c r="WPA1351" s="2"/>
      <c r="WPB1351" s="2"/>
      <c r="WPC1351" s="2"/>
      <c r="WPD1351" s="2"/>
      <c r="WPE1351" s="2"/>
      <c r="WPF1351" s="2"/>
      <c r="WPG1351" s="2"/>
      <c r="WPH1351" s="2"/>
      <c r="WPI1351" s="2"/>
      <c r="WPJ1351" s="2"/>
      <c r="WPK1351" s="2"/>
      <c r="WPL1351" s="2"/>
      <c r="WPM1351" s="2"/>
      <c r="WPN1351" s="2"/>
      <c r="WPO1351" s="2"/>
      <c r="WPP1351" s="2"/>
      <c r="WPQ1351" s="2"/>
      <c r="WPR1351" s="2"/>
      <c r="WPS1351" s="2"/>
      <c r="WPT1351" s="2"/>
      <c r="WPU1351" s="2"/>
      <c r="WPV1351" s="2"/>
      <c r="WPW1351" s="2"/>
      <c r="WPX1351" s="2"/>
      <c r="WPY1351" s="2"/>
      <c r="WPZ1351" s="2"/>
      <c r="WQA1351" s="2"/>
      <c r="WQB1351" s="2"/>
      <c r="WQC1351" s="2"/>
      <c r="WQD1351" s="2"/>
      <c r="WQE1351" s="2"/>
      <c r="WQF1351" s="2"/>
      <c r="WQG1351" s="2"/>
      <c r="WQH1351" s="2"/>
      <c r="WQI1351" s="2"/>
      <c r="WQJ1351" s="2"/>
      <c r="WQK1351" s="2"/>
      <c r="WQL1351" s="2"/>
      <c r="WQM1351" s="2"/>
      <c r="WQN1351" s="2"/>
      <c r="WQO1351" s="2"/>
      <c r="WQP1351" s="2"/>
      <c r="WQQ1351" s="2"/>
      <c r="WQR1351" s="2"/>
      <c r="WQS1351" s="2"/>
      <c r="WQT1351" s="2"/>
      <c r="WQU1351" s="2"/>
      <c r="WQV1351" s="2"/>
      <c r="WQW1351" s="2"/>
      <c r="WQX1351" s="2"/>
      <c r="WQY1351" s="2"/>
      <c r="WQZ1351" s="2"/>
      <c r="WRA1351" s="2"/>
      <c r="WRB1351" s="2"/>
      <c r="WRC1351" s="2"/>
      <c r="WRD1351" s="2"/>
      <c r="WRE1351" s="2"/>
      <c r="WRF1351" s="2"/>
      <c r="WRG1351" s="2"/>
      <c r="WRH1351" s="2"/>
      <c r="WRI1351" s="2"/>
      <c r="WRJ1351" s="2"/>
      <c r="WRK1351" s="2"/>
      <c r="WRL1351" s="2"/>
      <c r="WRM1351" s="2"/>
      <c r="WRN1351" s="2"/>
      <c r="WRO1351" s="2"/>
      <c r="WRP1351" s="2"/>
      <c r="WRQ1351" s="2"/>
      <c r="WRR1351" s="2"/>
      <c r="WRS1351" s="2"/>
      <c r="WRT1351" s="2"/>
      <c r="WRU1351" s="2"/>
      <c r="WRV1351" s="2"/>
      <c r="WRW1351" s="2"/>
      <c r="WRX1351" s="2"/>
      <c r="WRY1351" s="2"/>
      <c r="WRZ1351" s="2"/>
      <c r="WSA1351" s="2"/>
      <c r="WSB1351" s="2"/>
      <c r="WSC1351" s="2"/>
      <c r="WSD1351" s="2"/>
      <c r="WSE1351" s="2"/>
      <c r="WSF1351" s="2"/>
      <c r="WSG1351" s="2"/>
      <c r="WSH1351" s="2"/>
      <c r="WSI1351" s="2"/>
      <c r="WSJ1351" s="2"/>
      <c r="WSK1351" s="2"/>
      <c r="WSL1351" s="2"/>
      <c r="WSM1351" s="2"/>
      <c r="WSN1351" s="2"/>
      <c r="WSO1351" s="2"/>
      <c r="WSP1351" s="2"/>
      <c r="WSQ1351" s="2"/>
      <c r="WSR1351" s="2"/>
      <c r="WSS1351" s="2"/>
      <c r="WST1351" s="2"/>
      <c r="WSU1351" s="2"/>
      <c r="WSV1351" s="2"/>
      <c r="WSW1351" s="2"/>
      <c r="WSX1351" s="2"/>
      <c r="WSY1351" s="2"/>
      <c r="WSZ1351" s="2"/>
      <c r="WTA1351" s="2"/>
      <c r="WTB1351" s="2"/>
      <c r="WTC1351" s="2"/>
      <c r="WTD1351" s="2"/>
      <c r="WTE1351" s="2"/>
      <c r="WTF1351" s="2"/>
      <c r="WTG1351" s="2"/>
      <c r="WTH1351" s="2"/>
      <c r="WTI1351" s="2"/>
      <c r="WTJ1351" s="2"/>
      <c r="WTK1351" s="2"/>
      <c r="WTL1351" s="2"/>
      <c r="WTM1351" s="2"/>
      <c r="WTN1351" s="2"/>
      <c r="WTO1351" s="2"/>
      <c r="WTP1351" s="2"/>
      <c r="WTQ1351" s="2"/>
      <c r="WTR1351" s="2"/>
      <c r="WTS1351" s="2"/>
      <c r="WTT1351" s="2"/>
      <c r="WTU1351" s="2"/>
      <c r="WTV1351" s="2"/>
      <c r="WTW1351" s="2"/>
      <c r="WTX1351" s="2"/>
      <c r="WTY1351" s="2"/>
      <c r="WTZ1351" s="2"/>
      <c r="WUA1351" s="2"/>
      <c r="WUB1351" s="2"/>
      <c r="WUC1351" s="2"/>
      <c r="WUD1351" s="2"/>
      <c r="WUE1351" s="2"/>
      <c r="WUF1351" s="2"/>
      <c r="WUG1351" s="2"/>
      <c r="WUH1351" s="2"/>
      <c r="WUI1351" s="2"/>
      <c r="WUJ1351" s="2"/>
      <c r="WUK1351" s="2"/>
      <c r="WUL1351" s="2"/>
      <c r="WUM1351" s="2"/>
      <c r="WUN1351" s="2"/>
      <c r="WUO1351" s="2"/>
      <c r="WUP1351" s="2"/>
      <c r="WUQ1351" s="2"/>
      <c r="WUR1351" s="2"/>
      <c r="WUS1351" s="2"/>
      <c r="WUT1351" s="2"/>
      <c r="WUU1351" s="2"/>
      <c r="WUV1351" s="2"/>
      <c r="WUW1351" s="2"/>
      <c r="WUX1351" s="2"/>
      <c r="WUY1351" s="2"/>
      <c r="WUZ1351" s="2"/>
      <c r="WVA1351" s="2"/>
      <c r="WVB1351" s="2"/>
      <c r="WVC1351" s="2"/>
      <c r="WVD1351" s="2"/>
      <c r="WVE1351" s="2"/>
      <c r="WVF1351" s="2"/>
      <c r="WVG1351" s="2"/>
      <c r="WVH1351" s="2"/>
      <c r="WVI1351" s="2"/>
      <c r="WVJ1351" s="2"/>
      <c r="WVK1351" s="2"/>
      <c r="WVL1351" s="2"/>
      <c r="WVM1351" s="2"/>
      <c r="WVN1351" s="2"/>
      <c r="WVO1351" s="2"/>
      <c r="WVP1351" s="2"/>
      <c r="WVQ1351" s="2"/>
      <c r="WVR1351" s="2"/>
      <c r="WVS1351" s="2"/>
      <c r="WVT1351" s="2"/>
      <c r="WVU1351" s="2"/>
      <c r="WVV1351" s="2"/>
      <c r="WVW1351" s="2"/>
      <c r="WVX1351" s="2"/>
      <c r="WVY1351" s="2"/>
      <c r="WVZ1351" s="2"/>
      <c r="WWA1351" s="2"/>
      <c r="WWB1351" s="2"/>
      <c r="WWC1351" s="2"/>
      <c r="WWD1351" s="2"/>
      <c r="WWE1351" s="2"/>
      <c r="WWF1351" s="2"/>
      <c r="WWG1351" s="2"/>
      <c r="WWH1351" s="2"/>
      <c r="WWI1351" s="2"/>
      <c r="WWJ1351" s="2"/>
      <c r="WWK1351" s="2"/>
      <c r="WWL1351" s="2"/>
      <c r="WWM1351" s="2"/>
      <c r="WWN1351" s="2"/>
      <c r="WWO1351" s="2"/>
      <c r="WWP1351" s="2"/>
      <c r="WWQ1351" s="2"/>
      <c r="WWR1351" s="2"/>
      <c r="WWS1351" s="2"/>
      <c r="WWT1351" s="2"/>
      <c r="WWU1351" s="2"/>
      <c r="WWV1351" s="2"/>
      <c r="WWW1351" s="2"/>
      <c r="WWX1351" s="2"/>
      <c r="WWY1351" s="2"/>
      <c r="WWZ1351" s="2"/>
      <c r="WXA1351" s="2"/>
      <c r="WXB1351" s="2"/>
      <c r="WXC1351" s="2"/>
      <c r="WXD1351" s="2"/>
      <c r="WXE1351" s="2"/>
      <c r="WXF1351" s="2"/>
      <c r="WXG1351" s="2"/>
      <c r="WXH1351" s="2"/>
      <c r="WXI1351" s="2"/>
      <c r="WXJ1351" s="2"/>
      <c r="WXK1351" s="2"/>
      <c r="WXL1351" s="2"/>
      <c r="WXM1351" s="2"/>
      <c r="WXN1351" s="2"/>
      <c r="WXO1351" s="2"/>
      <c r="WXP1351" s="2"/>
      <c r="WXQ1351" s="2"/>
      <c r="WXR1351" s="2"/>
      <c r="WXS1351" s="2"/>
      <c r="WXT1351" s="2"/>
      <c r="WXU1351" s="2"/>
      <c r="WXV1351" s="2"/>
      <c r="WXW1351" s="2"/>
      <c r="WXX1351" s="2"/>
      <c r="WXY1351" s="2"/>
      <c r="WXZ1351" s="2"/>
      <c r="WYA1351" s="2"/>
      <c r="WYB1351" s="2"/>
      <c r="WYC1351" s="2"/>
      <c r="WYD1351" s="2"/>
      <c r="WYE1351" s="2"/>
      <c r="WYF1351" s="2"/>
      <c r="WYG1351" s="2"/>
      <c r="WYH1351" s="2"/>
      <c r="WYI1351" s="2"/>
      <c r="WYJ1351" s="2"/>
      <c r="WYK1351" s="2"/>
      <c r="WYL1351" s="2"/>
      <c r="WYM1351" s="2"/>
      <c r="WYN1351" s="2"/>
      <c r="WYO1351" s="2"/>
      <c r="WYP1351" s="2"/>
      <c r="WYQ1351" s="2"/>
      <c r="WYR1351" s="2"/>
      <c r="WYS1351" s="2"/>
      <c r="WYT1351" s="2"/>
      <c r="WYU1351" s="2"/>
      <c r="WYV1351" s="2"/>
      <c r="WYW1351" s="2"/>
      <c r="WYX1351" s="2"/>
      <c r="WYY1351" s="2"/>
      <c r="WYZ1351" s="2"/>
      <c r="WZA1351" s="2"/>
      <c r="WZB1351" s="2"/>
      <c r="WZC1351" s="2"/>
      <c r="WZD1351" s="2"/>
      <c r="WZE1351" s="2"/>
      <c r="WZF1351" s="2"/>
      <c r="WZG1351" s="2"/>
      <c r="WZH1351" s="2"/>
      <c r="WZI1351" s="2"/>
      <c r="WZJ1351" s="2"/>
      <c r="WZK1351" s="2"/>
      <c r="WZL1351" s="2"/>
      <c r="WZM1351" s="2"/>
      <c r="WZN1351" s="2"/>
      <c r="WZO1351" s="2"/>
      <c r="WZP1351" s="2"/>
      <c r="WZQ1351" s="2"/>
      <c r="WZR1351" s="2"/>
      <c r="WZS1351" s="2"/>
      <c r="WZT1351" s="2"/>
      <c r="WZU1351" s="2"/>
      <c r="WZV1351" s="2"/>
      <c r="WZW1351" s="2"/>
      <c r="WZX1351" s="2"/>
      <c r="WZY1351" s="2"/>
      <c r="WZZ1351" s="2"/>
      <c r="XAA1351" s="2"/>
      <c r="XAB1351" s="2"/>
      <c r="XAC1351" s="2"/>
      <c r="XAD1351" s="2"/>
      <c r="XAE1351" s="2"/>
      <c r="XAF1351" s="2"/>
      <c r="XAG1351" s="2"/>
      <c r="XAH1351" s="2"/>
      <c r="XAI1351" s="2"/>
      <c r="XAJ1351" s="2"/>
      <c r="XAK1351" s="2"/>
      <c r="XAL1351" s="2"/>
      <c r="XAM1351" s="2"/>
      <c r="XAN1351" s="2"/>
      <c r="XAO1351" s="2"/>
      <c r="XAP1351" s="2"/>
      <c r="XAQ1351" s="2"/>
      <c r="XAR1351" s="2"/>
      <c r="XAS1351" s="2"/>
      <c r="XAT1351" s="2"/>
      <c r="XAU1351" s="2"/>
      <c r="XAV1351" s="2"/>
      <c r="XAW1351" s="2"/>
      <c r="XAX1351" s="2"/>
      <c r="XAY1351" s="2"/>
      <c r="XAZ1351" s="2"/>
      <c r="XBA1351" s="2"/>
      <c r="XBB1351" s="2"/>
      <c r="XBC1351" s="2"/>
      <c r="XBD1351" s="2"/>
      <c r="XBE1351" s="2"/>
      <c r="XBF1351" s="2"/>
      <c r="XBG1351" s="2"/>
      <c r="XBH1351" s="2"/>
      <c r="XBI1351" s="2"/>
      <c r="XBJ1351" s="2"/>
      <c r="XBK1351" s="2"/>
      <c r="XBL1351" s="2"/>
      <c r="XBM1351" s="2"/>
      <c r="XBN1351" s="2"/>
      <c r="XBO1351" s="2"/>
      <c r="XBP1351" s="2"/>
      <c r="XBQ1351" s="2"/>
      <c r="XBR1351" s="2"/>
      <c r="XBS1351" s="2"/>
      <c r="XBT1351" s="2"/>
      <c r="XBU1351" s="2"/>
      <c r="XBV1351" s="2"/>
      <c r="XBW1351" s="2"/>
      <c r="XBX1351" s="2"/>
      <c r="XBY1351" s="2"/>
      <c r="XBZ1351" s="2"/>
      <c r="XCA1351" s="2"/>
      <c r="XCB1351" s="2"/>
      <c r="XCC1351" s="2"/>
      <c r="XCD1351" s="2"/>
      <c r="XCE1351" s="2"/>
      <c r="XCF1351" s="2"/>
      <c r="XCG1351" s="2"/>
      <c r="XCH1351" s="2"/>
      <c r="XCI1351" s="2"/>
      <c r="XCJ1351" s="2"/>
      <c r="XCK1351" s="2"/>
      <c r="XCL1351" s="2"/>
      <c r="XCM1351" s="2"/>
      <c r="XCN1351" s="2"/>
      <c r="XCO1351" s="2"/>
      <c r="XCP1351" s="2"/>
      <c r="XCQ1351" s="2"/>
      <c r="XCR1351" s="2"/>
      <c r="XCS1351" s="2"/>
      <c r="XCT1351" s="2"/>
      <c r="XCU1351" s="2"/>
      <c r="XCV1351" s="2"/>
      <c r="XCW1351" s="2"/>
      <c r="XCX1351" s="2"/>
      <c r="XCY1351" s="2"/>
      <c r="XCZ1351" s="2"/>
      <c r="XDA1351" s="2"/>
      <c r="XDB1351" s="2"/>
      <c r="XDC1351" s="2"/>
      <c r="XDD1351" s="2"/>
      <c r="XDE1351" s="2"/>
      <c r="XDF1351" s="2"/>
      <c r="XDG1351" s="2"/>
      <c r="XDH1351" s="2"/>
      <c r="XDI1351" s="2"/>
      <c r="XDJ1351" s="2"/>
      <c r="XDK1351" s="2"/>
      <c r="XDL1351" s="2"/>
      <c r="XDM1351" s="2"/>
      <c r="XDN1351" s="2"/>
      <c r="XDO1351" s="2"/>
      <c r="XDP1351" s="2"/>
      <c r="XDQ1351" s="2"/>
      <c r="XDR1351" s="2"/>
      <c r="XDS1351" s="2"/>
      <c r="XDT1351" s="2"/>
      <c r="XDU1351" s="2"/>
      <c r="XDV1351" s="2"/>
      <c r="XDW1351" s="2"/>
      <c r="XDX1351" s="2"/>
      <c r="XDY1351" s="2"/>
      <c r="XDZ1351" s="2"/>
      <c r="XEA1351" s="2"/>
      <c r="XEB1351" s="2"/>
      <c r="XEC1351" s="2"/>
      <c r="XED1351" s="2"/>
      <c r="XEE1351" s="2"/>
      <c r="XEF1351" s="2"/>
      <c r="XEG1351" s="2"/>
      <c r="XEH1351" s="2"/>
      <c r="XEI1351" s="2"/>
      <c r="XEJ1351" s="124"/>
      <c r="XEK1351" s="113"/>
      <c r="XEL1351" s="118"/>
      <c r="XEM1351" s="135"/>
      <c r="XEN1351" s="124"/>
      <c r="XEO1351" s="113"/>
      <c r="XEP1351" s="118"/>
      <c r="XEQ1351" s="135"/>
      <c r="XER1351" s="124"/>
      <c r="XES1351" s="113"/>
      <c r="XET1351" s="118"/>
      <c r="XEU1351" s="135"/>
    </row>
    <row r="1352" spans="1:16375" s="92" customFormat="1" ht="15.75" x14ac:dyDescent="0.25">
      <c r="A1352" s="31" t="s">
        <v>691</v>
      </c>
      <c r="B1352" s="172" t="s">
        <v>241</v>
      </c>
      <c r="C1352" s="44"/>
      <c r="D1352" s="62">
        <f>D1353+D1359+D1363+D1367</f>
        <v>26086</v>
      </c>
    </row>
    <row r="1353" spans="1:16375" s="92" customFormat="1" ht="15.75" x14ac:dyDescent="0.25">
      <c r="A1353" s="68" t="s">
        <v>799</v>
      </c>
      <c r="B1353" s="79" t="s">
        <v>682</v>
      </c>
      <c r="C1353" s="35"/>
      <c r="D1353" s="57">
        <f>D1354+D1357</f>
        <v>3000</v>
      </c>
    </row>
    <row r="1354" spans="1:16375" s="92" customFormat="1" ht="15.75" x14ac:dyDescent="0.25">
      <c r="A1354" s="31" t="s">
        <v>23</v>
      </c>
      <c r="B1354" s="172" t="s">
        <v>682</v>
      </c>
      <c r="C1354" s="25" t="s">
        <v>24</v>
      </c>
      <c r="D1354" s="62">
        <f>D1355</f>
        <v>1080</v>
      </c>
    </row>
    <row r="1355" spans="1:16375" s="92" customFormat="1" ht="15.75" x14ac:dyDescent="0.25">
      <c r="A1355" s="127" t="s">
        <v>134</v>
      </c>
      <c r="B1355" s="172" t="s">
        <v>682</v>
      </c>
      <c r="C1355" s="25" t="s">
        <v>161</v>
      </c>
      <c r="D1355" s="62">
        <f>D1356</f>
        <v>1080</v>
      </c>
    </row>
    <row r="1356" spans="1:16375" s="92" customFormat="1" ht="31.5" x14ac:dyDescent="0.25">
      <c r="A1356" s="127" t="s">
        <v>145</v>
      </c>
      <c r="B1356" s="172" t="s">
        <v>682</v>
      </c>
      <c r="C1356" s="25" t="s">
        <v>162</v>
      </c>
      <c r="D1356" s="62">
        <f>1250-250+20+20+40</f>
        <v>1080</v>
      </c>
    </row>
    <row r="1357" spans="1:16375" s="92" customFormat="1" ht="15.75" x14ac:dyDescent="0.25">
      <c r="A1357" s="31" t="s">
        <v>13</v>
      </c>
      <c r="B1357" s="172" t="s">
        <v>682</v>
      </c>
      <c r="C1357" s="25">
        <v>800</v>
      </c>
      <c r="D1357" s="62">
        <f>D1358</f>
        <v>1920</v>
      </c>
    </row>
    <row r="1358" spans="1:16375" s="92" customFormat="1" ht="15.75" x14ac:dyDescent="0.25">
      <c r="A1358" s="31" t="s">
        <v>2</v>
      </c>
      <c r="B1358" s="172" t="s">
        <v>682</v>
      </c>
      <c r="C1358" s="25">
        <v>870</v>
      </c>
      <c r="D1358" s="62">
        <f>1960-40</f>
        <v>1920</v>
      </c>
    </row>
    <row r="1359" spans="1:16375" s="92" customFormat="1" ht="15.75" x14ac:dyDescent="0.25">
      <c r="A1359" s="47" t="s">
        <v>718</v>
      </c>
      <c r="B1359" s="35" t="s">
        <v>784</v>
      </c>
      <c r="C1359" s="35"/>
      <c r="D1359" s="57">
        <f>D1360</f>
        <v>22393</v>
      </c>
    </row>
    <row r="1360" spans="1:16375" s="92" customFormat="1" ht="15.75" x14ac:dyDescent="0.25">
      <c r="A1360" s="169" t="s">
        <v>13</v>
      </c>
      <c r="B1360" s="25" t="s">
        <v>784</v>
      </c>
      <c r="C1360" s="25" t="s">
        <v>14</v>
      </c>
      <c r="D1360" s="62">
        <f>D1361</f>
        <v>22393</v>
      </c>
    </row>
    <row r="1361" spans="1:4" s="92" customFormat="1" ht="15.75" x14ac:dyDescent="0.25">
      <c r="A1361" s="31" t="s">
        <v>719</v>
      </c>
      <c r="B1361" s="25" t="s">
        <v>784</v>
      </c>
      <c r="C1361" s="25" t="s">
        <v>720</v>
      </c>
      <c r="D1361" s="62">
        <f>D1362</f>
        <v>22393</v>
      </c>
    </row>
    <row r="1362" spans="1:4" s="92" customFormat="1" ht="15.75" x14ac:dyDescent="0.25">
      <c r="A1362" s="31" t="s">
        <v>721</v>
      </c>
      <c r="B1362" s="25" t="s">
        <v>784</v>
      </c>
      <c r="C1362" s="25" t="s">
        <v>722</v>
      </c>
      <c r="D1362" s="62">
        <f>19225+3168</f>
        <v>22393</v>
      </c>
    </row>
    <row r="1363" spans="1:4" s="92" customFormat="1" ht="15.75" x14ac:dyDescent="0.25">
      <c r="A1363" s="47" t="s">
        <v>684</v>
      </c>
      <c r="B1363" s="79" t="s">
        <v>683</v>
      </c>
      <c r="C1363" s="25"/>
      <c r="D1363" s="57">
        <f>D1364</f>
        <v>193</v>
      </c>
    </row>
    <row r="1364" spans="1:4" s="92" customFormat="1" ht="15.75" x14ac:dyDescent="0.25">
      <c r="A1364" s="31" t="s">
        <v>13</v>
      </c>
      <c r="B1364" s="172" t="s">
        <v>683</v>
      </c>
      <c r="C1364" s="25" t="s">
        <v>14</v>
      </c>
      <c r="D1364" s="62">
        <f>D1365</f>
        <v>193</v>
      </c>
    </row>
    <row r="1365" spans="1:4" s="92" customFormat="1" ht="15.75" x14ac:dyDescent="0.25">
      <c r="A1365" s="31" t="s">
        <v>35</v>
      </c>
      <c r="B1365" s="172" t="s">
        <v>683</v>
      </c>
      <c r="C1365" s="25" t="s">
        <v>34</v>
      </c>
      <c r="D1365" s="62">
        <f>D1366</f>
        <v>193</v>
      </c>
    </row>
    <row r="1366" spans="1:4" s="92" customFormat="1" ht="15.75" x14ac:dyDescent="0.25">
      <c r="A1366" s="31" t="s">
        <v>429</v>
      </c>
      <c r="B1366" s="172" t="s">
        <v>683</v>
      </c>
      <c r="C1366" s="25" t="s">
        <v>428</v>
      </c>
      <c r="D1366" s="62">
        <v>193</v>
      </c>
    </row>
    <row r="1367" spans="1:4" s="92" customFormat="1" ht="15.75" x14ac:dyDescent="0.25">
      <c r="A1367" s="47" t="s">
        <v>808</v>
      </c>
      <c r="B1367" s="79" t="s">
        <v>809</v>
      </c>
      <c r="C1367" s="25"/>
      <c r="D1367" s="57">
        <f>D1368</f>
        <v>500</v>
      </c>
    </row>
    <row r="1368" spans="1:4" s="92" customFormat="1" ht="15.75" x14ac:dyDescent="0.25">
      <c r="A1368" s="31" t="s">
        <v>22</v>
      </c>
      <c r="B1368" s="172" t="s">
        <v>809</v>
      </c>
      <c r="C1368" s="25" t="s">
        <v>15</v>
      </c>
      <c r="D1368" s="62">
        <f>D1369</f>
        <v>500</v>
      </c>
    </row>
    <row r="1369" spans="1:4" s="92" customFormat="1" ht="15.75" x14ac:dyDescent="0.25">
      <c r="A1369" s="31" t="s">
        <v>17</v>
      </c>
      <c r="B1369" s="172" t="s">
        <v>809</v>
      </c>
      <c r="C1369" s="25" t="s">
        <v>16</v>
      </c>
      <c r="D1369" s="62">
        <f>D1370</f>
        <v>500</v>
      </c>
    </row>
    <row r="1370" spans="1:4" s="92" customFormat="1" ht="31.5" x14ac:dyDescent="0.25">
      <c r="A1370" s="31" t="s">
        <v>81</v>
      </c>
      <c r="B1370" s="172" t="s">
        <v>809</v>
      </c>
      <c r="C1370" s="25" t="s">
        <v>82</v>
      </c>
      <c r="D1370" s="62">
        <v>500</v>
      </c>
    </row>
    <row r="1371" spans="1:4" s="92" customFormat="1" ht="15.75" x14ac:dyDescent="0.25">
      <c r="A1371" s="47" t="s">
        <v>52</v>
      </c>
      <c r="B1371" s="79" t="s">
        <v>220</v>
      </c>
      <c r="C1371" s="35"/>
      <c r="D1371" s="57">
        <f>D1372</f>
        <v>200</v>
      </c>
    </row>
    <row r="1372" spans="1:4" s="92" customFormat="1" ht="15.75" x14ac:dyDescent="0.25">
      <c r="A1372" s="31" t="s">
        <v>22</v>
      </c>
      <c r="B1372" s="172" t="s">
        <v>220</v>
      </c>
      <c r="C1372" s="25" t="s">
        <v>15</v>
      </c>
      <c r="D1372" s="62">
        <f>D1373</f>
        <v>200</v>
      </c>
    </row>
    <row r="1373" spans="1:4" s="92" customFormat="1" ht="15.75" x14ac:dyDescent="0.25">
      <c r="A1373" s="31" t="s">
        <v>17</v>
      </c>
      <c r="B1373" s="172" t="s">
        <v>220</v>
      </c>
      <c r="C1373" s="25" t="s">
        <v>16</v>
      </c>
      <c r="D1373" s="62">
        <f>D1374</f>
        <v>200</v>
      </c>
    </row>
    <row r="1374" spans="1:4" s="92" customFormat="1" ht="31.5" x14ac:dyDescent="0.25">
      <c r="A1374" s="31" t="s">
        <v>81</v>
      </c>
      <c r="B1374" s="172" t="s">
        <v>220</v>
      </c>
      <c r="C1374" s="25" t="s">
        <v>82</v>
      </c>
      <c r="D1374" s="62">
        <v>200</v>
      </c>
    </row>
    <row r="1375" spans="1:4" s="92" customFormat="1" ht="15.75" x14ac:dyDescent="0.25">
      <c r="A1375" s="47" t="s">
        <v>53</v>
      </c>
      <c r="B1375" s="79" t="s">
        <v>221</v>
      </c>
      <c r="C1375" s="35"/>
      <c r="D1375" s="57">
        <f>D1376</f>
        <v>700</v>
      </c>
    </row>
    <row r="1376" spans="1:4" s="92" customFormat="1" ht="15.75" x14ac:dyDescent="0.25">
      <c r="A1376" s="31" t="s">
        <v>23</v>
      </c>
      <c r="B1376" s="172" t="s">
        <v>221</v>
      </c>
      <c r="C1376" s="25" t="s">
        <v>24</v>
      </c>
      <c r="D1376" s="62">
        <v>700</v>
      </c>
    </row>
    <row r="1377" spans="1:4" s="92" customFormat="1" ht="15.75" x14ac:dyDescent="0.25">
      <c r="A1377" s="31" t="s">
        <v>68</v>
      </c>
      <c r="B1377" s="172" t="s">
        <v>221</v>
      </c>
      <c r="C1377" s="25" t="s">
        <v>69</v>
      </c>
      <c r="D1377" s="62">
        <v>700</v>
      </c>
    </row>
    <row r="1378" spans="1:4" s="92" customFormat="1" ht="18.75" x14ac:dyDescent="0.3">
      <c r="A1378" s="142" t="s">
        <v>106</v>
      </c>
      <c r="B1378" s="25"/>
      <c r="C1378" s="113"/>
      <c r="D1378" s="116">
        <f>D1321+D1351</f>
        <v>52313</v>
      </c>
    </row>
    <row r="1379" spans="1:4" s="92" customFormat="1" ht="18.75" x14ac:dyDescent="0.25">
      <c r="A1379" s="143" t="s">
        <v>41</v>
      </c>
      <c r="B1379" s="25"/>
      <c r="C1379" s="107"/>
      <c r="D1379" s="116">
        <f>D1320+D1378</f>
        <v>9442878.5700000003</v>
      </c>
    </row>
    <row r="1380" spans="1:4" s="92" customFormat="1" ht="18.75" x14ac:dyDescent="0.25">
      <c r="A1380" s="144"/>
      <c r="B1380" s="145"/>
      <c r="C1380" s="146"/>
      <c r="D1380" s="147"/>
    </row>
    <row r="1381" spans="1:4" s="92" customFormat="1" ht="18.75" x14ac:dyDescent="0.25">
      <c r="A1381" s="144"/>
      <c r="C1381" s="146"/>
      <c r="D1381" s="147"/>
    </row>
    <row r="1382" spans="1:4" s="92" customFormat="1" ht="18.75" x14ac:dyDescent="0.3">
      <c r="A1382" s="148" t="s">
        <v>73</v>
      </c>
      <c r="B1382" s="149"/>
      <c r="C1382" s="150"/>
      <c r="D1382" s="151" t="s">
        <v>74</v>
      </c>
    </row>
    <row r="1383" spans="1:4" s="92" customFormat="1" x14ac:dyDescent="0.2">
      <c r="A1383" s="1"/>
      <c r="B1383" s="152"/>
      <c r="C1383" s="153"/>
      <c r="D1383" s="154"/>
    </row>
    <row r="1384" spans="1:4" s="92" customFormat="1" ht="18.75" x14ac:dyDescent="0.3">
      <c r="A1384" s="1"/>
      <c r="B1384" s="152"/>
      <c r="C1384" s="155"/>
      <c r="D1384" s="156"/>
    </row>
    <row r="1385" spans="1:4" s="92" customFormat="1" ht="18.75" x14ac:dyDescent="0.3">
      <c r="A1385" s="1"/>
      <c r="B1385" s="152"/>
      <c r="C1385" s="155"/>
      <c r="D1385" s="156"/>
    </row>
    <row r="1386" spans="1:4" s="92" customFormat="1" ht="18.75" x14ac:dyDescent="0.3">
      <c r="A1386" s="1"/>
      <c r="B1386" s="152"/>
      <c r="C1386" s="157"/>
      <c r="D1386" s="158"/>
    </row>
    <row r="1387" spans="1:4" s="92" customFormat="1" x14ac:dyDescent="0.2">
      <c r="A1387" s="1"/>
      <c r="B1387" s="152"/>
      <c r="C1387" s="153"/>
      <c r="D1387" s="154"/>
    </row>
    <row r="1388" spans="1:4" s="92" customFormat="1" x14ac:dyDescent="0.2">
      <c r="A1388" s="1"/>
      <c r="B1388" s="152"/>
      <c r="C1388" s="153"/>
      <c r="D1388" s="154"/>
    </row>
    <row r="1389" spans="1:4" s="92" customFormat="1" x14ac:dyDescent="0.2">
      <c r="A1389" s="1"/>
      <c r="B1389" s="152"/>
      <c r="C1389" s="153"/>
      <c r="D1389" s="154"/>
    </row>
    <row r="1390" spans="1:4" s="92" customFormat="1" x14ac:dyDescent="0.2">
      <c r="A1390" s="1"/>
      <c r="B1390" s="152"/>
      <c r="C1390" s="153"/>
      <c r="D1390" s="154"/>
    </row>
    <row r="1391" spans="1:4" s="92" customFormat="1" x14ac:dyDescent="0.2">
      <c r="A1391" s="1"/>
      <c r="B1391" s="152"/>
      <c r="C1391" s="153"/>
      <c r="D1391" s="154"/>
    </row>
    <row r="1392" spans="1:4" s="92" customFormat="1" x14ac:dyDescent="0.2">
      <c r="A1392" s="1"/>
      <c r="B1392" s="152"/>
      <c r="C1392" s="153"/>
      <c r="D1392" s="154"/>
    </row>
    <row r="1393" spans="1:4" s="92" customFormat="1" x14ac:dyDescent="0.2">
      <c r="A1393" s="1"/>
      <c r="B1393" s="152"/>
      <c r="C1393" s="153"/>
      <c r="D1393" s="154"/>
    </row>
    <row r="1394" spans="1:4" s="159" customFormat="1" ht="15.75" x14ac:dyDescent="0.25">
      <c r="A1394" s="1"/>
      <c r="B1394" s="152"/>
      <c r="C1394" s="153"/>
      <c r="D1394" s="154"/>
    </row>
  </sheetData>
  <autoFilter ref="A4:D1379"/>
  <mergeCells count="2">
    <mergeCell ref="B1:D1"/>
    <mergeCell ref="A2:D2"/>
  </mergeCells>
  <phoneticPr fontId="0" type="noConversion"/>
  <printOptions verticalCentered="1"/>
  <pageMargins left="0.78740157480314965" right="0.39370078740157483" top="0.19685039370078741" bottom="0.39370078740157483" header="0.15748031496062992" footer="0.23622047244094491"/>
  <pageSetup paperSize="9" scale="64" fitToHeight="28" orientation="portrait" blackAndWhite="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2017-10</vt:lpstr>
      <vt:lpstr>'2017-10'!Заголовки_для_печати</vt:lpstr>
      <vt:lpstr>'2017-10'!Область_печати</vt:lpstr>
    </vt:vector>
  </TitlesOfParts>
  <Company>MinFin 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504_bei</dc:creator>
  <cp:lastModifiedBy>Никифорова Ирина Анатольевна</cp:lastModifiedBy>
  <cp:lastPrinted>2017-12-04T11:56:23Z</cp:lastPrinted>
  <dcterms:created xsi:type="dcterms:W3CDTF">2007-08-15T05:41:05Z</dcterms:created>
  <dcterms:modified xsi:type="dcterms:W3CDTF">2017-12-14T16:38:47Z</dcterms:modified>
</cp:coreProperties>
</file>