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618" windowHeight="11178"/>
  </bookViews>
  <sheets>
    <sheet name="2017" sheetId="1" r:id="rId1"/>
  </sheets>
  <definedNames>
    <definedName name="_xlnm._FilterDatabase" localSheetId="0" hidden="1">'2017'!$A$4:$L$1875</definedName>
    <definedName name="_xlnm.Print_Titles" localSheetId="0">'2017'!$4:$4</definedName>
    <definedName name="_xlnm.Print_Area" localSheetId="0">'2017'!$A$1:$G$1877</definedName>
  </definedNames>
  <calcPr calcId="162913"/>
  <fileRecoveryPr autoRecover="0"/>
</workbook>
</file>

<file path=xl/calcChain.xml><?xml version="1.0" encoding="utf-8"?>
<calcChain xmlns="http://schemas.openxmlformats.org/spreadsheetml/2006/main">
  <c r="G867" i="1" l="1"/>
  <c r="G1299" i="1"/>
  <c r="G973" i="1" l="1"/>
  <c r="G593" i="1" l="1"/>
  <c r="G592" i="1" s="1"/>
  <c r="G653" i="1" l="1"/>
  <c r="G656" i="1"/>
  <c r="G1552" i="1" l="1"/>
  <c r="G1550" i="1"/>
  <c r="G695" i="1" l="1"/>
  <c r="G707" i="1" l="1"/>
  <c r="G598" i="1" l="1"/>
  <c r="G537" i="1"/>
  <c r="G254" i="1" l="1"/>
  <c r="G253" i="1"/>
  <c r="G249" i="1"/>
  <c r="G248" i="1"/>
  <c r="G244" i="1"/>
  <c r="G243" i="1"/>
  <c r="G242" i="1"/>
  <c r="G1037" i="1" l="1"/>
  <c r="G394" i="1"/>
  <c r="G392" i="1"/>
  <c r="G425" i="1"/>
  <c r="G423" i="1"/>
  <c r="G432" i="1"/>
  <c r="G431" i="1" s="1"/>
  <c r="G429" i="1"/>
  <c r="G428" i="1"/>
  <c r="G703" i="1" l="1"/>
  <c r="G252" i="1" l="1"/>
  <c r="G251" i="1" s="1"/>
  <c r="G260" i="1"/>
  <c r="G259" i="1" s="1"/>
  <c r="G258" i="1" s="1"/>
  <c r="G766" i="1"/>
  <c r="G765" i="1" s="1"/>
  <c r="G764" i="1" s="1"/>
  <c r="G763" i="1" s="1"/>
  <c r="G762" i="1" s="1"/>
  <c r="G761" i="1"/>
  <c r="G1549" i="1"/>
  <c r="G1551" i="1"/>
  <c r="G1524" i="1"/>
  <c r="G1523" i="1" s="1"/>
  <c r="G1522" i="1" s="1"/>
  <c r="G1521" i="1" s="1"/>
  <c r="G229" i="1"/>
  <c r="G228" i="1" s="1"/>
  <c r="G301" i="1"/>
  <c r="G300" i="1" s="1"/>
  <c r="G299" i="1" s="1"/>
  <c r="G298" i="1" s="1"/>
  <c r="G292" i="1"/>
  <c r="G290" i="1" s="1"/>
  <c r="G289" i="1" s="1"/>
  <c r="G288" i="1" s="1"/>
  <c r="G287" i="1" s="1"/>
  <c r="G605" i="1"/>
  <c r="G604" i="1" s="1"/>
  <c r="G267" i="1"/>
  <c r="G266" i="1" s="1"/>
  <c r="G265" i="1" s="1"/>
  <c r="G264" i="1" s="1"/>
  <c r="G233" i="1"/>
  <c r="G232" i="1" s="1"/>
  <c r="G231" i="1" s="1"/>
  <c r="G218" i="1"/>
  <c r="G217" i="1" s="1"/>
  <c r="G216" i="1" s="1"/>
  <c r="G215" i="1" s="1"/>
  <c r="G139" i="1"/>
  <c r="G138" i="1" s="1"/>
  <c r="G137" i="1" s="1"/>
  <c r="G133" i="1"/>
  <c r="G132" i="1" s="1"/>
  <c r="G131" i="1" s="1"/>
  <c r="G88" i="1"/>
  <c r="G87" i="1" s="1"/>
  <c r="G86" i="1" s="1"/>
  <c r="G85" i="1" s="1"/>
  <c r="G84" i="1" s="1"/>
  <c r="G552" i="1"/>
  <c r="G551" i="1" s="1"/>
  <c r="G550" i="1" s="1"/>
  <c r="G989" i="1"/>
  <c r="G988" i="1" s="1"/>
  <c r="G987" i="1" s="1"/>
  <c r="G986" i="1" s="1"/>
  <c r="G1002" i="1"/>
  <c r="G1001" i="1" s="1"/>
  <c r="G1000" i="1" s="1"/>
  <c r="G999" i="1" s="1"/>
  <c r="G998" i="1" s="1"/>
  <c r="G981" i="1"/>
  <c r="G980" i="1" s="1"/>
  <c r="G979" i="1" s="1"/>
  <c r="G978" i="1" s="1"/>
  <c r="G1042" i="1"/>
  <c r="G1041" i="1" s="1"/>
  <c r="G1040" i="1" s="1"/>
  <c r="G1039" i="1" s="1"/>
  <c r="G972" i="1"/>
  <c r="G971" i="1" s="1"/>
  <c r="G970" i="1" s="1"/>
  <c r="G424" i="1"/>
  <c r="G422" i="1" s="1"/>
  <c r="G421" i="1" s="1"/>
  <c r="G393" i="1"/>
  <c r="G391" i="1" s="1"/>
  <c r="G390" i="1" s="1"/>
  <c r="G315" i="1"/>
  <c r="G314" i="1" s="1"/>
  <c r="G313" i="1" s="1"/>
  <c r="G312" i="1"/>
  <c r="G308" i="1"/>
  <c r="G307" i="1"/>
  <c r="G306" i="1"/>
  <c r="G652" i="1"/>
  <c r="G651" i="1" s="1"/>
  <c r="G650" i="1" s="1"/>
  <c r="G649" i="1"/>
  <c r="G647" i="1"/>
  <c r="G195" i="1"/>
  <c r="G193" i="1" s="1"/>
  <c r="G192" i="1" s="1"/>
  <c r="G191" i="1"/>
  <c r="G190" i="1"/>
  <c r="G189" i="1"/>
  <c r="G1743" i="1"/>
  <c r="G1741" i="1" s="1"/>
  <c r="G1740" i="1" s="1"/>
  <c r="G1739" i="1"/>
  <c r="G1737" i="1"/>
  <c r="G699" i="1"/>
  <c r="G698" i="1" s="1"/>
  <c r="G697" i="1" s="1"/>
  <c r="G696" i="1" s="1"/>
  <c r="G738" i="1"/>
  <c r="G737" i="1" s="1"/>
  <c r="G736" i="1" s="1"/>
  <c r="G733" i="1"/>
  <c r="G732" i="1" s="1"/>
  <c r="G940" i="1"/>
  <c r="G939" i="1" s="1"/>
  <c r="G938" i="1" s="1"/>
  <c r="G937" i="1" s="1"/>
  <c r="G936" i="1" s="1"/>
  <c r="G1333" i="1"/>
  <c r="G1332" i="1"/>
  <c r="G1331" i="1"/>
  <c r="G548" i="1"/>
  <c r="G547" i="1" s="1"/>
  <c r="G546" i="1" s="1"/>
  <c r="G1863" i="1"/>
  <c r="G1862" i="1"/>
  <c r="G655" i="1"/>
  <c r="G654" i="1" s="1"/>
  <c r="G1092" i="1"/>
  <c r="G1091" i="1" s="1"/>
  <c r="G1090" i="1" s="1"/>
  <c r="G1089" i="1" s="1"/>
  <c r="G1088" i="1" s="1"/>
  <c r="G1085" i="1"/>
  <c r="G1084" i="1" s="1"/>
  <c r="G1083" i="1" s="1"/>
  <c r="G1082" i="1" s="1"/>
  <c r="G1069" i="1"/>
  <c r="G1068" i="1" s="1"/>
  <c r="G1067" i="1" s="1"/>
  <c r="G274" i="1"/>
  <c r="G273" i="1" s="1"/>
  <c r="G272" i="1" s="1"/>
  <c r="G608" i="1"/>
  <c r="G607" i="1" s="1"/>
  <c r="G1774" i="1"/>
  <c r="G1773" i="1" s="1"/>
  <c r="G1772" i="1" s="1"/>
  <c r="G1771" i="1" s="1"/>
  <c r="G1770" i="1" s="1"/>
  <c r="G1758" i="1"/>
  <c r="G1757" i="1"/>
  <c r="G1756" i="1"/>
  <c r="G1676" i="1"/>
  <c r="G1675" i="1" s="1"/>
  <c r="G1674" i="1" s="1"/>
  <c r="G1673" i="1"/>
  <c r="G1672" i="1" s="1"/>
  <c r="G1671" i="1" s="1"/>
  <c r="G715" i="1"/>
  <c r="G714" i="1" s="1"/>
  <c r="G713" i="1" s="1"/>
  <c r="G712" i="1" s="1"/>
  <c r="G1640" i="1"/>
  <c r="G1639" i="1" s="1"/>
  <c r="G1638" i="1" s="1"/>
  <c r="G1637" i="1" s="1"/>
  <c r="G1564" i="1"/>
  <c r="G1563" i="1" s="1"/>
  <c r="G1562" i="1" s="1"/>
  <c r="G1561" i="1" s="1"/>
  <c r="G1556" i="1"/>
  <c r="G1555" i="1" s="1"/>
  <c r="G1554" i="1" s="1"/>
  <c r="G1553" i="1" s="1"/>
  <c r="G1546" i="1"/>
  <c r="G1545" i="1" s="1"/>
  <c r="G1544" i="1" s="1"/>
  <c r="G1543" i="1" s="1"/>
  <c r="G1542" i="1"/>
  <c r="G1540" i="1" s="1"/>
  <c r="G1539" i="1" s="1"/>
  <c r="G1534" i="1"/>
  <c r="G1533" i="1" s="1"/>
  <c r="G1532" i="1" s="1"/>
  <c r="G1520" i="1"/>
  <c r="G1519" i="1" s="1"/>
  <c r="G1518" i="1" s="1"/>
  <c r="G1517" i="1" s="1"/>
  <c r="G946" i="1"/>
  <c r="G945" i="1" s="1"/>
  <c r="G944" i="1" s="1"/>
  <c r="G1852" i="1"/>
  <c r="G1851" i="1" s="1"/>
  <c r="G1850" i="1" s="1"/>
  <c r="G1849" i="1" s="1"/>
  <c r="G1848" i="1" s="1"/>
  <c r="G115" i="1"/>
  <c r="G114" i="1" s="1"/>
  <c r="G113" i="1" s="1"/>
  <c r="G112" i="1" s="1"/>
  <c r="G111" i="1" s="1"/>
  <c r="G1847" i="1"/>
  <c r="G1846" i="1" s="1"/>
  <c r="G1845" i="1" s="1"/>
  <c r="G1844" i="1" s="1"/>
  <c r="G1843" i="1" s="1"/>
  <c r="G110" i="1"/>
  <c r="G1257" i="1"/>
  <c r="G1256" i="1"/>
  <c r="G511" i="1"/>
  <c r="G510" i="1" s="1"/>
  <c r="G509" i="1" s="1"/>
  <c r="G508" i="1" s="1"/>
  <c r="G1365" i="1"/>
  <c r="G1360" i="1"/>
  <c r="G1359" i="1" s="1"/>
  <c r="G1358" i="1" s="1"/>
  <c r="G1357" i="1" s="1"/>
  <c r="G1356" i="1" s="1"/>
  <c r="G828" i="1"/>
  <c r="G827" i="1" s="1"/>
  <c r="G826" i="1" s="1"/>
  <c r="G831" i="1"/>
  <c r="G830" i="1" s="1"/>
  <c r="G829" i="1" s="1"/>
  <c r="G894" i="1"/>
  <c r="G893" i="1" s="1"/>
  <c r="G892" i="1" s="1"/>
  <c r="G897" i="1"/>
  <c r="G896" i="1" s="1"/>
  <c r="G895" i="1" s="1"/>
  <c r="G849" i="1"/>
  <c r="G848" i="1" s="1"/>
  <c r="G847" i="1" s="1"/>
  <c r="G852" i="1"/>
  <c r="G851" i="1" s="1"/>
  <c r="G850" i="1" s="1"/>
  <c r="G864" i="1"/>
  <c r="G863" i="1" s="1"/>
  <c r="G862" i="1" s="1"/>
  <c r="G866" i="1"/>
  <c r="G865" i="1" s="1"/>
  <c r="G1440" i="1"/>
  <c r="G1439" i="1" s="1"/>
  <c r="G1247" i="1"/>
  <c r="G1246" i="1" s="1"/>
  <c r="G1245" i="1" s="1"/>
  <c r="G1244" i="1" s="1"/>
  <c r="G1308" i="1"/>
  <c r="G1307" i="1" s="1"/>
  <c r="G1306" i="1" s="1"/>
  <c r="G1305" i="1" s="1"/>
  <c r="G1344" i="1"/>
  <c r="G1345" i="1"/>
  <c r="G1346" i="1"/>
  <c r="G1349" i="1"/>
  <c r="G1350" i="1"/>
  <c r="G1353" i="1"/>
  <c r="G1352" i="1" s="1"/>
  <c r="G1351" i="1" s="1"/>
  <c r="G1097" i="1"/>
  <c r="G1096" i="1" s="1"/>
  <c r="G1095" i="1" s="1"/>
  <c r="G1094" i="1" s="1"/>
  <c r="G1093" i="1" s="1"/>
  <c r="G1813" i="1"/>
  <c r="G1812" i="1" s="1"/>
  <c r="G1811" i="1" s="1"/>
  <c r="G1810" i="1"/>
  <c r="G1809" i="1" s="1"/>
  <c r="G1808" i="1" s="1"/>
  <c r="G1472" i="1"/>
  <c r="G1471" i="1" s="1"/>
  <c r="G1470" i="1" s="1"/>
  <c r="G1469" i="1" s="1"/>
  <c r="G1468" i="1"/>
  <c r="G1467" i="1" s="1"/>
  <c r="G1466" i="1" s="1"/>
  <c r="G1465" i="1" s="1"/>
  <c r="G1460" i="1"/>
  <c r="G1459" i="1" s="1"/>
  <c r="G1456" i="1"/>
  <c r="G1455" i="1" s="1"/>
  <c r="G1454" i="1" s="1"/>
  <c r="G1453" i="1" s="1"/>
  <c r="G723" i="1"/>
  <c r="G722" i="1" s="1"/>
  <c r="G721" i="1" s="1"/>
  <c r="G720" i="1" s="1"/>
  <c r="G747" i="1"/>
  <c r="G746" i="1" s="1"/>
  <c r="G745" i="1" s="1"/>
  <c r="G581" i="1"/>
  <c r="G580" i="1" s="1"/>
  <c r="G579" i="1" s="1"/>
  <c r="G578" i="1" s="1"/>
  <c r="G585" i="1"/>
  <c r="G584" i="1" s="1"/>
  <c r="G583" i="1" s="1"/>
  <c r="G582" i="1" s="1"/>
  <c r="G407" i="1"/>
  <c r="G406" i="1" s="1"/>
  <c r="G405" i="1" s="1"/>
  <c r="G404" i="1" s="1"/>
  <c r="G616" i="1"/>
  <c r="G615" i="1" s="1"/>
  <c r="G614" i="1" s="1"/>
  <c r="G612" i="1"/>
  <c r="G611" i="1" s="1"/>
  <c r="G610" i="1" s="1"/>
  <c r="G1020" i="1"/>
  <c r="G1019" i="1" s="1"/>
  <c r="G1018" i="1" s="1"/>
  <c r="G1017" i="1" s="1"/>
  <c r="G1016" i="1" s="1"/>
  <c r="G667" i="1"/>
  <c r="G668" i="1"/>
  <c r="G627" i="1"/>
  <c r="G626" i="1" s="1"/>
  <c r="G625" i="1" s="1"/>
  <c r="G624" i="1" s="1"/>
  <c r="G345" i="1"/>
  <c r="G344" i="1" s="1"/>
  <c r="G343" i="1" s="1"/>
  <c r="G342" i="1" s="1"/>
  <c r="G341" i="1" s="1"/>
  <c r="G340" i="1" s="1"/>
  <c r="G327" i="1"/>
  <c r="G326" i="1" s="1"/>
  <c r="G325" i="1" s="1"/>
  <c r="G324" i="1" s="1"/>
  <c r="G323" i="1" s="1"/>
  <c r="G321" i="1"/>
  <c r="G322" i="1"/>
  <c r="G297" i="1"/>
  <c r="G296" i="1" s="1"/>
  <c r="G295" i="1" s="1"/>
  <c r="G294" i="1" s="1"/>
  <c r="G71" i="1"/>
  <c r="G70" i="1" s="1"/>
  <c r="G69" i="1" s="1"/>
  <c r="G68" i="1" s="1"/>
  <c r="G67" i="1" s="1"/>
  <c r="G1762" i="1"/>
  <c r="G1761" i="1"/>
  <c r="G1680" i="1"/>
  <c r="G1679" i="1" s="1"/>
  <c r="G1678" i="1" s="1"/>
  <c r="G1677" i="1" s="1"/>
  <c r="G1629" i="1"/>
  <c r="G1628" i="1" s="1"/>
  <c r="G1627" i="1" s="1"/>
  <c r="G1626" i="1" s="1"/>
  <c r="G1625" i="1" s="1"/>
  <c r="G1624" i="1" s="1"/>
  <c r="G1623" i="1" s="1"/>
  <c r="G1573" i="1"/>
  <c r="G1572" i="1" s="1"/>
  <c r="G1571" i="1" s="1"/>
  <c r="G1516" i="1"/>
  <c r="G1515" i="1" s="1"/>
  <c r="G1514" i="1" s="1"/>
  <c r="G1513" i="1" s="1"/>
  <c r="G792" i="1"/>
  <c r="G791" i="1" s="1"/>
  <c r="G790" i="1" s="1"/>
  <c r="G789" i="1" s="1"/>
  <c r="G934" i="1"/>
  <c r="G933" i="1" s="1"/>
  <c r="G931" i="1"/>
  <c r="G930" i="1" s="1"/>
  <c r="G806" i="1"/>
  <c r="G805" i="1" s="1"/>
  <c r="G803" i="1"/>
  <c r="G802" i="1" s="1"/>
  <c r="G801" i="1" s="1"/>
  <c r="G180" i="1"/>
  <c r="G179" i="1" s="1"/>
  <c r="G178" i="1" s="1"/>
  <c r="G177" i="1" s="1"/>
  <c r="G175" i="1"/>
  <c r="G174" i="1" s="1"/>
  <c r="G173" i="1" s="1"/>
  <c r="G172" i="1" s="1"/>
  <c r="G171" i="1" s="1"/>
  <c r="G1161" i="1"/>
  <c r="G1160" i="1" s="1"/>
  <c r="G1159" i="1" s="1"/>
  <c r="G1158" i="1" s="1"/>
  <c r="G1451" i="1"/>
  <c r="G1450" i="1" s="1"/>
  <c r="G1449" i="1" s="1"/>
  <c r="G845" i="1"/>
  <c r="G844" i="1" s="1"/>
  <c r="G843" i="1" s="1"/>
  <c r="G842" i="1"/>
  <c r="G841" i="1" s="1"/>
  <c r="G840" i="1" s="1"/>
  <c r="G926" i="1"/>
  <c r="G925" i="1" s="1"/>
  <c r="G756" i="1"/>
  <c r="G755" i="1" s="1"/>
  <c r="G754" i="1" s="1"/>
  <c r="G876" i="1"/>
  <c r="G875" i="1" s="1"/>
  <c r="G874" i="1"/>
  <c r="G873" i="1" s="1"/>
  <c r="G222" i="1"/>
  <c r="G221" i="1" s="1"/>
  <c r="G220" i="1" s="1"/>
  <c r="G1586" i="1"/>
  <c r="G1585" i="1" s="1"/>
  <c r="G1559" i="1"/>
  <c r="G1583" i="1"/>
  <c r="G1582" i="1" s="1"/>
  <c r="G127" i="1"/>
  <c r="G126" i="1" s="1"/>
  <c r="G1529" i="1"/>
  <c r="G1527" i="1" s="1"/>
  <c r="G1526" i="1" s="1"/>
  <c r="G439" i="1"/>
  <c r="G438" i="1" s="1"/>
  <c r="G437" i="1" s="1"/>
  <c r="G436" i="1" s="1"/>
  <c r="G1278" i="1"/>
  <c r="G1280" i="1"/>
  <c r="G1531" i="1"/>
  <c r="G1530" i="1" s="1"/>
  <c r="G48" i="1"/>
  <c r="G47" i="1" s="1"/>
  <c r="G46" i="1" s="1"/>
  <c r="G45" i="1" s="1"/>
  <c r="G44" i="1" s="1"/>
  <c r="G43" i="1"/>
  <c r="G59" i="1"/>
  <c r="G58" i="1" s="1"/>
  <c r="G57" i="1" s="1"/>
  <c r="G56" i="1" s="1"/>
  <c r="G55" i="1" s="1"/>
  <c r="G53" i="1"/>
  <c r="G52" i="1" s="1"/>
  <c r="G51" i="1" s="1"/>
  <c r="G50" i="1" s="1"/>
  <c r="G49" i="1" s="1"/>
  <c r="G37" i="1"/>
  <c r="G36" i="1" s="1"/>
  <c r="G35" i="1" s="1"/>
  <c r="G34" i="1" s="1"/>
  <c r="G957" i="1"/>
  <c r="G956" i="1" s="1"/>
  <c r="G955" i="1" s="1"/>
  <c r="G954" i="1" s="1"/>
  <c r="G953" i="1" s="1"/>
  <c r="G952" i="1" s="1"/>
  <c r="G480" i="1"/>
  <c r="G478" i="1" s="1"/>
  <c r="G477" i="1" s="1"/>
  <c r="G476" i="1" s="1"/>
  <c r="G475" i="1" s="1"/>
  <c r="G474" i="1" s="1"/>
  <c r="G473" i="1" s="1"/>
  <c r="G448" i="1"/>
  <c r="G447" i="1" s="1"/>
  <c r="G446" i="1" s="1"/>
  <c r="G445" i="1" s="1"/>
  <c r="G387" i="1"/>
  <c r="G386" i="1" s="1"/>
  <c r="G385" i="1" s="1"/>
  <c r="G384" i="1" s="1"/>
  <c r="G311" i="1"/>
  <c r="G783" i="1"/>
  <c r="G782" i="1" s="1"/>
  <c r="G781" i="1" s="1"/>
  <c r="G780" i="1" s="1"/>
  <c r="G779" i="1" s="1"/>
  <c r="G778" i="1" s="1"/>
  <c r="G777" i="1" s="1"/>
  <c r="G776" i="1" s="1"/>
  <c r="G775" i="1" s="1"/>
  <c r="G1738" i="1"/>
  <c r="G1718" i="1"/>
  <c r="G1717" i="1" s="1"/>
  <c r="G1716" i="1" s="1"/>
  <c r="G1715" i="1" s="1"/>
  <c r="G749" i="1"/>
  <c r="G748" i="1" s="1"/>
  <c r="G742" i="1"/>
  <c r="G741" i="1" s="1"/>
  <c r="G730" i="1"/>
  <c r="G729" i="1" s="1"/>
  <c r="G728" i="1" s="1"/>
  <c r="G727" i="1" s="1"/>
  <c r="G719" i="1"/>
  <c r="G718" i="1" s="1"/>
  <c r="G717" i="1" s="1"/>
  <c r="G716" i="1" s="1"/>
  <c r="G570" i="1"/>
  <c r="G569" i="1" s="1"/>
  <c r="G568" i="1" s="1"/>
  <c r="G485" i="1"/>
  <c r="G484" i="1" s="1"/>
  <c r="G483" i="1" s="1"/>
  <c r="G482" i="1" s="1"/>
  <c r="G1537" i="1"/>
  <c r="G1536" i="1" s="1"/>
  <c r="G1535" i="1" s="1"/>
  <c r="G1482" i="1"/>
  <c r="G1481" i="1" s="1"/>
  <c r="G1480" i="1" s="1"/>
  <c r="G1479" i="1" s="1"/>
  <c r="G1478" i="1" s="1"/>
  <c r="G1436" i="1"/>
  <c r="G1435" i="1" s="1"/>
  <c r="G1434" i="1" s="1"/>
  <c r="G1433" i="1" s="1"/>
  <c r="G1147" i="1"/>
  <c r="G1146" i="1" s="1"/>
  <c r="G1145" i="1" s="1"/>
  <c r="G760" i="1"/>
  <c r="G759" i="1" s="1"/>
  <c r="G758" i="1" s="1"/>
  <c r="G1379" i="1"/>
  <c r="G1378" i="1" s="1"/>
  <c r="G1377" i="1"/>
  <c r="G1376" i="1" s="1"/>
  <c r="G574" i="1"/>
  <c r="G573" i="1" s="1"/>
  <c r="G572" i="1" s="1"/>
  <c r="G101" i="1"/>
  <c r="G100" i="1" s="1"/>
  <c r="G99" i="1" s="1"/>
  <c r="G156" i="1"/>
  <c r="G155" i="1" s="1"/>
  <c r="G151" i="1"/>
  <c r="G150" i="1" s="1"/>
  <c r="G1253" i="1"/>
  <c r="G1251" i="1"/>
  <c r="G1765" i="1"/>
  <c r="G1764" i="1" s="1"/>
  <c r="G1763" i="1" s="1"/>
  <c r="G1805" i="1"/>
  <c r="G1804" i="1" s="1"/>
  <c r="G1803" i="1" s="1"/>
  <c r="G1802" i="1"/>
  <c r="G1801" i="1" s="1"/>
  <c r="G1800" i="1" s="1"/>
  <c r="G1428" i="1"/>
  <c r="G1427" i="1" s="1"/>
  <c r="G1426" i="1" s="1"/>
  <c r="G1425" i="1" s="1"/>
  <c r="G964" i="1"/>
  <c r="G963" i="1" s="1"/>
  <c r="G962" i="1" s="1"/>
  <c r="G961" i="1" s="1"/>
  <c r="G960" i="1" s="1"/>
  <c r="G959" i="1" s="1"/>
  <c r="G958" i="1" s="1"/>
  <c r="G1073" i="1"/>
  <c r="G1072" i="1" s="1"/>
  <c r="G1071" i="1" s="1"/>
  <c r="G1065" i="1"/>
  <c r="G1064" i="1" s="1"/>
  <c r="G1063" i="1" s="1"/>
  <c r="G397" i="1"/>
  <c r="G396" i="1" s="1"/>
  <c r="G395" i="1" s="1"/>
  <c r="G400" i="1"/>
  <c r="G399" i="1" s="1"/>
  <c r="G398" i="1" s="1"/>
  <c r="G664" i="1"/>
  <c r="G663" i="1"/>
  <c r="G662" i="1"/>
  <c r="G383" i="1"/>
  <c r="G382" i="1" s="1"/>
  <c r="G381" i="1" s="1"/>
  <c r="G380" i="1" s="1"/>
  <c r="G374" i="1"/>
  <c r="G373" i="1" s="1"/>
  <c r="G372" i="1" s="1"/>
  <c r="G370" i="1"/>
  <c r="G369" i="1" s="1"/>
  <c r="G368" i="1" s="1"/>
  <c r="G226" i="1"/>
  <c r="G225" i="1" s="1"/>
  <c r="G601" i="1"/>
  <c r="G600" i="1" s="1"/>
  <c r="G599" i="1" s="1"/>
  <c r="G146" i="1"/>
  <c r="G145" i="1" s="1"/>
  <c r="G144" i="1" s="1"/>
  <c r="G143" i="1" s="1"/>
  <c r="G1062" i="1"/>
  <c r="G1061" i="1" s="1"/>
  <c r="G1060" i="1" s="1"/>
  <c r="G1059" i="1" s="1"/>
  <c r="G1464" i="1"/>
  <c r="G1463" i="1" s="1"/>
  <c r="G1462" i="1" s="1"/>
  <c r="G1461" i="1" s="1"/>
  <c r="G1447" i="1"/>
  <c r="G1446" i="1" s="1"/>
  <c r="G1445" i="1" s="1"/>
  <c r="G1691" i="1"/>
  <c r="G1690" i="1" s="1"/>
  <c r="G1689" i="1" s="1"/>
  <c r="G1688" i="1" s="1"/>
  <c r="G1698" i="1"/>
  <c r="G1697" i="1" s="1"/>
  <c r="G1696" i="1" s="1"/>
  <c r="G1695" i="1"/>
  <c r="G1694" i="1" s="1"/>
  <c r="G1693" i="1" s="1"/>
  <c r="G1284" i="1"/>
  <c r="G1283" i="1" s="1"/>
  <c r="G1282" i="1" s="1"/>
  <c r="G1292" i="1"/>
  <c r="G1291" i="1" s="1"/>
  <c r="G1290" i="1" s="1"/>
  <c r="G1297" i="1"/>
  <c r="G1296" i="1" s="1"/>
  <c r="G1234" i="1"/>
  <c r="G1233" i="1" s="1"/>
  <c r="G1232" i="1" s="1"/>
  <c r="G1231" i="1" s="1"/>
  <c r="G1242" i="1"/>
  <c r="G1241" i="1" s="1"/>
  <c r="G1240" i="1" s="1"/>
  <c r="G1239" i="1" s="1"/>
  <c r="G1237" i="1"/>
  <c r="G1236" i="1" s="1"/>
  <c r="G1235" i="1" s="1"/>
  <c r="G1507" i="1"/>
  <c r="G1506" i="1" s="1"/>
  <c r="G1505" i="1" s="1"/>
  <c r="G1504" i="1" s="1"/>
  <c r="G1510" i="1"/>
  <c r="G1509" i="1" s="1"/>
  <c r="G1508" i="1" s="1"/>
  <c r="G1558" i="1"/>
  <c r="G1557" i="1" s="1"/>
  <c r="G1260" i="1"/>
  <c r="G1259" i="1" s="1"/>
  <c r="G536" i="1"/>
  <c r="G532" i="1"/>
  <c r="G531" i="1" s="1"/>
  <c r="G1131" i="1"/>
  <c r="G1130" i="1" s="1"/>
  <c r="G1129" i="1"/>
  <c r="G1128" i="1" s="1"/>
  <c r="G597" i="1"/>
  <c r="G596" i="1" s="1"/>
  <c r="G595" i="1" s="1"/>
  <c r="G1745" i="1"/>
  <c r="G1744" i="1" s="1"/>
  <c r="G1610" i="1"/>
  <c r="G1609" i="1" s="1"/>
  <c r="G1608" i="1" s="1"/>
  <c r="G1607" i="1" s="1"/>
  <c r="G1636" i="1"/>
  <c r="G1635" i="1" s="1"/>
  <c r="G1634" i="1" s="1"/>
  <c r="G1633" i="1" s="1"/>
  <c r="G1632" i="1" s="1"/>
  <c r="G1580" i="1"/>
  <c r="G1579" i="1" s="1"/>
  <c r="G1578" i="1" s="1"/>
  <c r="G1577" i="1" s="1"/>
  <c r="G620" i="1"/>
  <c r="G619" i="1" s="1"/>
  <c r="G618" i="1" s="1"/>
  <c r="G1336" i="1"/>
  <c r="G1335" i="1" s="1"/>
  <c r="G1334" i="1" s="1"/>
  <c r="G1191" i="1"/>
  <c r="G1190" i="1" s="1"/>
  <c r="G1189" i="1" s="1"/>
  <c r="G1184" i="1"/>
  <c r="G1183" i="1" s="1"/>
  <c r="G1177" i="1"/>
  <c r="G1176" i="1" s="1"/>
  <c r="G820" i="1"/>
  <c r="G819" i="1" s="1"/>
  <c r="G818" i="1" s="1"/>
  <c r="G817" i="1"/>
  <c r="G816" i="1" s="1"/>
  <c r="G815" i="1" s="1"/>
  <c r="G1398" i="1"/>
  <c r="G1397" i="1" s="1"/>
  <c r="G1396" i="1" s="1"/>
  <c r="G1395" i="1" s="1"/>
  <c r="G1394" i="1" s="1"/>
  <c r="G1403" i="1"/>
  <c r="G1402" i="1" s="1"/>
  <c r="G1401" i="1" s="1"/>
  <c r="G1400" i="1" s="1"/>
  <c r="G1399" i="1" s="1"/>
  <c r="G1121" i="1"/>
  <c r="G1120" i="1" s="1"/>
  <c r="G1119" i="1" s="1"/>
  <c r="G1118" i="1" s="1"/>
  <c r="G1117" i="1" s="1"/>
  <c r="G353" i="1"/>
  <c r="G352" i="1" s="1"/>
  <c r="G351" i="1" s="1"/>
  <c r="G350" i="1" s="1"/>
  <c r="G349" i="1" s="1"/>
  <c r="G1493" i="1"/>
  <c r="G1492" i="1" s="1"/>
  <c r="G1491" i="1" s="1"/>
  <c r="G1490" i="1" s="1"/>
  <c r="G1443" i="1"/>
  <c r="G1442" i="1" s="1"/>
  <c r="G1441" i="1" s="1"/>
  <c r="G1139" i="1"/>
  <c r="G1138" i="1" s="1"/>
  <c r="G1137" i="1" s="1"/>
  <c r="G1204" i="1"/>
  <c r="G1203" i="1" s="1"/>
  <c r="G1202" i="1" s="1"/>
  <c r="G1268" i="1"/>
  <c r="G1267" i="1" s="1"/>
  <c r="G1266" i="1" s="1"/>
  <c r="G951" i="1"/>
  <c r="G950" i="1" s="1"/>
  <c r="G949" i="1" s="1"/>
  <c r="G948" i="1" s="1"/>
  <c r="G1113" i="1"/>
  <c r="G1112" i="1" s="1"/>
  <c r="G1111" i="1"/>
  <c r="G1110" i="1" s="1"/>
  <c r="G556" i="1"/>
  <c r="G555" i="1"/>
  <c r="G554" i="1" s="1"/>
  <c r="G525" i="1"/>
  <c r="G524" i="1" s="1"/>
  <c r="G523" i="1" s="1"/>
  <c r="G506" i="1"/>
  <c r="G505" i="1" s="1"/>
  <c r="G504" i="1" s="1"/>
  <c r="G910" i="1"/>
  <c r="G909" i="1" s="1"/>
  <c r="G908" i="1" s="1"/>
  <c r="G907" i="1" s="1"/>
  <c r="G906" i="1" s="1"/>
  <c r="G794" i="1"/>
  <c r="G793" i="1" s="1"/>
  <c r="G671" i="1"/>
  <c r="G670" i="1" s="1"/>
  <c r="G669" i="1" s="1"/>
  <c r="G124" i="1"/>
  <c r="G123" i="1" s="1"/>
  <c r="G1200" i="1"/>
  <c r="G1199" i="1" s="1"/>
  <c r="G1198" i="1" s="1"/>
  <c r="G1208" i="1"/>
  <c r="G1207" i="1" s="1"/>
  <c r="G1206" i="1" s="1"/>
  <c r="G1220" i="1"/>
  <c r="G1219" i="1" s="1"/>
  <c r="G1218" i="1" s="1"/>
  <c r="G1217" i="1" s="1"/>
  <c r="G1216" i="1" s="1"/>
  <c r="G1214" i="1"/>
  <c r="G1213" i="1" s="1"/>
  <c r="G1212" i="1" s="1"/>
  <c r="G1211" i="1" s="1"/>
  <c r="G1210" i="1" s="1"/>
  <c r="G25" i="1"/>
  <c r="G24" i="1" s="1"/>
  <c r="G1865" i="1"/>
  <c r="G1864" i="1" s="1"/>
  <c r="G270" i="1"/>
  <c r="G269" i="1" s="1"/>
  <c r="G268" i="1" s="1"/>
  <c r="G1049" i="1"/>
  <c r="G1048" i="1" s="1"/>
  <c r="G1047" i="1" s="1"/>
  <c r="G977" i="1"/>
  <c r="G976" i="1" s="1"/>
  <c r="G975" i="1" s="1"/>
  <c r="G974" i="1" s="1"/>
  <c r="G411" i="1"/>
  <c r="G410" i="1" s="1"/>
  <c r="G409" i="1" s="1"/>
  <c r="G408" i="1" s="1"/>
  <c r="G1081" i="1"/>
  <c r="G1080" i="1" s="1"/>
  <c r="G1079" i="1" s="1"/>
  <c r="G1078" i="1" s="1"/>
  <c r="G1077" i="1" s="1"/>
  <c r="G706" i="1"/>
  <c r="G705" i="1" s="1"/>
  <c r="G704" i="1" s="1"/>
  <c r="G702" i="1"/>
  <c r="G701" i="1" s="1"/>
  <c r="G700" i="1" s="1"/>
  <c r="G694" i="1"/>
  <c r="G693" i="1" s="1"/>
  <c r="G692" i="1" s="1"/>
  <c r="G163" i="1"/>
  <c r="G162" i="1" s="1"/>
  <c r="G161" i="1" s="1"/>
  <c r="G160" i="1" s="1"/>
  <c r="G159" i="1" s="1"/>
  <c r="G158" i="1" s="1"/>
  <c r="G996" i="1"/>
  <c r="G995" i="1" s="1"/>
  <c r="G994" i="1" s="1"/>
  <c r="G1053" i="1"/>
  <c r="G1052" i="1" s="1"/>
  <c r="G1051" i="1" s="1"/>
  <c r="G1045" i="1"/>
  <c r="G1044" i="1" s="1"/>
  <c r="G1043" i="1" s="1"/>
  <c r="G1036" i="1"/>
  <c r="G1034" i="1"/>
  <c r="G1031" i="1"/>
  <c r="G1030" i="1" s="1"/>
  <c r="G1024" i="1"/>
  <c r="G1023" i="1" s="1"/>
  <c r="G1022" i="1" s="1"/>
  <c r="G1021" i="1" s="1"/>
  <c r="G1012" i="1"/>
  <c r="G1011" i="1" s="1"/>
  <c r="G1010" i="1" s="1"/>
  <c r="G1009" i="1" s="1"/>
  <c r="G1008" i="1" s="1"/>
  <c r="G1006" i="1"/>
  <c r="G1005" i="1" s="1"/>
  <c r="G1004" i="1" s="1"/>
  <c r="G1003" i="1" s="1"/>
  <c r="G992" i="1"/>
  <c r="G991" i="1" s="1"/>
  <c r="G990" i="1" s="1"/>
  <c r="G984" i="1"/>
  <c r="G983" i="1" s="1"/>
  <c r="G982" i="1" s="1"/>
  <c r="G923" i="1"/>
  <c r="G773" i="1"/>
  <c r="G772" i="1" s="1"/>
  <c r="G771" i="1" s="1"/>
  <c r="G770" i="1" s="1"/>
  <c r="G769" i="1" s="1"/>
  <c r="G768" i="1" s="1"/>
  <c r="G767" i="1" s="1"/>
  <c r="G364" i="1"/>
  <c r="G362" i="1"/>
  <c r="G334" i="1"/>
  <c r="G332" i="1"/>
  <c r="G1298" i="1"/>
  <c r="G1196" i="1"/>
  <c r="G904" i="1"/>
  <c r="G903" i="1" s="1"/>
  <c r="G472" i="1"/>
  <c r="G471" i="1" s="1"/>
  <c r="G470" i="1" s="1"/>
  <c r="G469" i="1" s="1"/>
  <c r="G467" i="1"/>
  <c r="G466" i="1" s="1"/>
  <c r="G465" i="1" s="1"/>
  <c r="G458" i="1"/>
  <c r="G457" i="1" s="1"/>
  <c r="G456" i="1" s="1"/>
  <c r="G455" i="1"/>
  <c r="G454" i="1" s="1"/>
  <c r="G453" i="1" s="1"/>
  <c r="G452" i="1" s="1"/>
  <c r="G338" i="1"/>
  <c r="G337" i="1" s="1"/>
  <c r="G336" i="1" s="1"/>
  <c r="G464" i="1"/>
  <c r="G463" i="1" s="1"/>
  <c r="G462" i="1" s="1"/>
  <c r="G461" i="1" s="1"/>
  <c r="G1422" i="1"/>
  <c r="G517" i="1"/>
  <c r="G516" i="1" s="1"/>
  <c r="G515" i="1" s="1"/>
  <c r="G1373" i="1"/>
  <c r="G1372" i="1" s="1"/>
  <c r="G1364" i="1"/>
  <c r="G1363" i="1" s="1"/>
  <c r="G1362" i="1" s="1"/>
  <c r="G1361" i="1" s="1"/>
  <c r="G1340" i="1"/>
  <c r="G1339" i="1" s="1"/>
  <c r="G1338" i="1" s="1"/>
  <c r="G1323" i="1"/>
  <c r="G1322" i="1" s="1"/>
  <c r="G1321" i="1" s="1"/>
  <c r="G1319" i="1"/>
  <c r="G1317" i="1"/>
  <c r="G1311" i="1"/>
  <c r="G1310" i="1" s="1"/>
  <c r="G1309" i="1" s="1"/>
  <c r="G1302" i="1"/>
  <c r="G1301" i="1" s="1"/>
  <c r="G1300" i="1" s="1"/>
  <c r="G1293" i="1"/>
  <c r="G1274" i="1"/>
  <c r="G1272" i="1"/>
  <c r="G1264" i="1"/>
  <c r="G1263" i="1" s="1"/>
  <c r="G1261" i="1"/>
  <c r="G1229" i="1"/>
  <c r="G1228" i="1" s="1"/>
  <c r="G1227" i="1" s="1"/>
  <c r="G1873" i="1"/>
  <c r="G1872" i="1" s="1"/>
  <c r="G1871" i="1" s="1"/>
  <c r="G1870" i="1" s="1"/>
  <c r="G1869" i="1" s="1"/>
  <c r="G1868" i="1" s="1"/>
  <c r="G590" i="1"/>
  <c r="G589" i="1" s="1"/>
  <c r="G588" i="1" s="1"/>
  <c r="G1569" i="1"/>
  <c r="G1568" i="1" s="1"/>
  <c r="G1619" i="1"/>
  <c r="G1618" i="1" s="1"/>
  <c r="G1617" i="1" s="1"/>
  <c r="G1616" i="1" s="1"/>
  <c r="G1615" i="1" s="1"/>
  <c r="G1498" i="1"/>
  <c r="G1497" i="1" s="1"/>
  <c r="G1496" i="1" s="1"/>
  <c r="G1495" i="1" s="1"/>
  <c r="G1494" i="1" s="1"/>
  <c r="G1412" i="1"/>
  <c r="G1411" i="1" s="1"/>
  <c r="G1410" i="1" s="1"/>
  <c r="G1409" i="1" s="1"/>
  <c r="G1407" i="1"/>
  <c r="G1406" i="1" s="1"/>
  <c r="G1405" i="1" s="1"/>
  <c r="G1404" i="1" s="1"/>
  <c r="G1389" i="1"/>
  <c r="G1388" i="1" s="1"/>
  <c r="G1387" i="1" s="1"/>
  <c r="G1386" i="1" s="1"/>
  <c r="G1385" i="1" s="1"/>
  <c r="G1384" i="1" s="1"/>
  <c r="G1383" i="1" s="1"/>
  <c r="G1125" i="1"/>
  <c r="G1124" i="1" s="1"/>
  <c r="G1107" i="1"/>
  <c r="G1106" i="1" s="1"/>
  <c r="G639" i="1"/>
  <c r="G638" i="1" s="1"/>
  <c r="G637" i="1" s="1"/>
  <c r="G635" i="1"/>
  <c r="G634" i="1" s="1"/>
  <c r="G633" i="1" s="1"/>
  <c r="G631" i="1"/>
  <c r="G630" i="1" s="1"/>
  <c r="G629" i="1" s="1"/>
  <c r="G443" i="1"/>
  <c r="G442" i="1" s="1"/>
  <c r="G441" i="1" s="1"/>
  <c r="G433" i="1"/>
  <c r="G430" i="1" s="1"/>
  <c r="G418" i="1"/>
  <c r="G417" i="1" s="1"/>
  <c r="G416" i="1" s="1"/>
  <c r="G414" i="1"/>
  <c r="G413" i="1" s="1"/>
  <c r="G412" i="1" s="1"/>
  <c r="G357" i="1"/>
  <c r="G356" i="1" s="1"/>
  <c r="G355" i="1" s="1"/>
  <c r="G354" i="1" s="1"/>
  <c r="G1488" i="1"/>
  <c r="G1487" i="1" s="1"/>
  <c r="G1486" i="1" s="1"/>
  <c r="G241" i="1"/>
  <c r="G240" i="1" s="1"/>
  <c r="G239" i="1" s="1"/>
  <c r="G256" i="1"/>
  <c r="G255" i="1" s="1"/>
  <c r="G807" i="1"/>
  <c r="G1826" i="1"/>
  <c r="G1825" i="1" s="1"/>
  <c r="G494" i="1"/>
  <c r="G493" i="1" s="1"/>
  <c r="G492" i="1" s="1"/>
  <c r="G490" i="1"/>
  <c r="G489" i="1" s="1"/>
  <c r="G488" i="1" s="1"/>
  <c r="G502" i="1"/>
  <c r="G501" i="1" s="1"/>
  <c r="G500" i="1" s="1"/>
  <c r="G544" i="1"/>
  <c r="G543" i="1" s="1"/>
  <c r="G540" i="1"/>
  <c r="G539" i="1" s="1"/>
  <c r="G538" i="1" s="1"/>
  <c r="G535" i="1"/>
  <c r="G168" i="1"/>
  <c r="G167" i="1" s="1"/>
  <c r="G166" i="1" s="1"/>
  <c r="G165" i="1" s="1"/>
  <c r="G1856" i="1"/>
  <c r="G1855" i="1" s="1"/>
  <c r="G1834" i="1"/>
  <c r="G1833" i="1" s="1"/>
  <c r="G1832" i="1" s="1"/>
  <c r="G1830" i="1"/>
  <c r="G1829" i="1" s="1"/>
  <c r="G281" i="1"/>
  <c r="G280" i="1" s="1"/>
  <c r="G279" i="1" s="1"/>
  <c r="G277" i="1" s="1"/>
  <c r="G276" i="1" s="1"/>
  <c r="G213" i="1"/>
  <c r="G212" i="1" s="1"/>
  <c r="G211" i="1" s="1"/>
  <c r="G209" i="1"/>
  <c r="G208" i="1" s="1"/>
  <c r="G207" i="1" s="1"/>
  <c r="G563" i="1"/>
  <c r="G562" i="1" s="1"/>
  <c r="G561" i="1" s="1"/>
  <c r="G560" i="1" s="1"/>
  <c r="G559" i="1" s="1"/>
  <c r="G558" i="1" s="1"/>
  <c r="G521" i="1"/>
  <c r="G520" i="1" s="1"/>
  <c r="G519" i="1" s="1"/>
  <c r="G684" i="1"/>
  <c r="G683" i="1" s="1"/>
  <c r="G682" i="1" s="1"/>
  <c r="G681" i="1" s="1"/>
  <c r="G679" i="1"/>
  <c r="G197" i="1"/>
  <c r="G196" i="1" s="1"/>
  <c r="G202" i="1"/>
  <c r="G201" i="1" s="1"/>
  <c r="G200" i="1" s="1"/>
  <c r="G199" i="1" s="1"/>
  <c r="G119" i="1"/>
  <c r="G118" i="1" s="1"/>
  <c r="G109" i="1"/>
  <c r="G108" i="1" s="1"/>
  <c r="G107" i="1" s="1"/>
  <c r="G106" i="1" s="1"/>
  <c r="G97" i="1"/>
  <c r="G96" i="1" s="1"/>
  <c r="G95" i="1" s="1"/>
  <c r="G94" i="1" s="1"/>
  <c r="G30" i="1"/>
  <c r="G29" i="1" s="1"/>
  <c r="G28" i="1" s="1"/>
  <c r="G21" i="1"/>
  <c r="G20" i="1" s="1"/>
  <c r="G15" i="1"/>
  <c r="G14" i="1" s="1"/>
  <c r="G11" i="1"/>
  <c r="G10" i="1" s="1"/>
  <c r="G9" i="1" s="1"/>
  <c r="G1778" i="1"/>
  <c r="G1777" i="1" s="1"/>
  <c r="G1776" i="1" s="1"/>
  <c r="G1775" i="1" s="1"/>
  <c r="G1793" i="1"/>
  <c r="G1792" i="1" s="1"/>
  <c r="G1791" i="1" s="1"/>
  <c r="G1790" i="1" s="1"/>
  <c r="G1789" i="1" s="1"/>
  <c r="G1787" i="1"/>
  <c r="G1786" i="1" s="1"/>
  <c r="G1785" i="1" s="1"/>
  <c r="G1784" i="1" s="1"/>
  <c r="G1783" i="1" s="1"/>
  <c r="G1144" i="1"/>
  <c r="G1143" i="1" s="1"/>
  <c r="G1142" i="1" s="1"/>
  <c r="G1141" i="1" s="1"/>
  <c r="G1152" i="1"/>
  <c r="G1151" i="1" s="1"/>
  <c r="G1150" i="1" s="1"/>
  <c r="G1592" i="1"/>
  <c r="G1591" i="1" s="1"/>
  <c r="G1590" i="1" s="1"/>
  <c r="G1589" i="1" s="1"/>
  <c r="G1588" i="1" s="1"/>
  <c r="G1194" i="1"/>
  <c r="G1187" i="1"/>
  <c r="G1186" i="1" s="1"/>
  <c r="G1181" i="1"/>
  <c r="G1174" i="1"/>
  <c r="G917" i="1"/>
  <c r="G916" i="1" s="1"/>
  <c r="G914" i="1"/>
  <c r="G913" i="1" s="1"/>
  <c r="G901" i="1"/>
  <c r="G900" i="1" s="1"/>
  <c r="G889" i="1"/>
  <c r="G888" i="1"/>
  <c r="G886" i="1"/>
  <c r="G885" i="1" s="1"/>
  <c r="G882" i="1"/>
  <c r="G881" i="1" s="1"/>
  <c r="G879" i="1"/>
  <c r="G878" i="1" s="1"/>
  <c r="G870" i="1"/>
  <c r="G869" i="1" s="1"/>
  <c r="G858" i="1"/>
  <c r="G857" i="1" s="1"/>
  <c r="G855" i="1"/>
  <c r="G854" i="1" s="1"/>
  <c r="G837" i="1"/>
  <c r="G836" i="1" s="1"/>
  <c r="G834" i="1"/>
  <c r="G833" i="1" s="1"/>
  <c r="G1166" i="1"/>
  <c r="G1165" i="1" s="1"/>
  <c r="G1164" i="1" s="1"/>
  <c r="G1163" i="1" s="1"/>
  <c r="G1162" i="1" s="1"/>
  <c r="G1613" i="1"/>
  <c r="G1612" i="1" s="1"/>
  <c r="G1611" i="1" s="1"/>
  <c r="G79" i="1"/>
  <c r="G78" i="1" s="1"/>
  <c r="G77" i="1" s="1"/>
  <c r="G76" i="1" s="1"/>
  <c r="G75" i="1" s="1"/>
  <c r="G74" i="1" s="1"/>
  <c r="G1751" i="1"/>
  <c r="G1750" i="1" s="1"/>
  <c r="G1749" i="1" s="1"/>
  <c r="G1748" i="1" s="1"/>
  <c r="G1730" i="1"/>
  <c r="G1729" i="1" s="1"/>
  <c r="G1728" i="1" s="1"/>
  <c r="G1727" i="1" s="1"/>
  <c r="G1726" i="1" s="1"/>
  <c r="G1724" i="1"/>
  <c r="G1723" i="1" s="1"/>
  <c r="G1722" i="1" s="1"/>
  <c r="G1721" i="1" s="1"/>
  <c r="G1720" i="1" s="1"/>
  <c r="G1713" i="1"/>
  <c r="G1712" i="1" s="1"/>
  <c r="G1711" i="1" s="1"/>
  <c r="G1705" i="1"/>
  <c r="G1704" i="1" s="1"/>
  <c r="G1703" i="1" s="1"/>
  <c r="G1702" i="1" s="1"/>
  <c r="G1701" i="1" s="1"/>
  <c r="G1686" i="1"/>
  <c r="G1685" i="1" s="1"/>
  <c r="G1683" i="1"/>
  <c r="G1682" i="1" s="1"/>
  <c r="G1669" i="1"/>
  <c r="G1668" i="1" s="1"/>
  <c r="G1662" i="1"/>
  <c r="G1661" i="1" s="1"/>
  <c r="G1660" i="1" s="1"/>
  <c r="G1659" i="1" s="1"/>
  <c r="G1658" i="1" s="1"/>
  <c r="G1657" i="1" s="1"/>
  <c r="G1654" i="1"/>
  <c r="G1653" i="1" s="1"/>
  <c r="G1652" i="1" s="1"/>
  <c r="G1651" i="1" s="1"/>
  <c r="G1650" i="1" s="1"/>
  <c r="G1649" i="1" s="1"/>
  <c r="G1647" i="1"/>
  <c r="G1646" i="1" s="1"/>
  <c r="G1645" i="1" s="1"/>
  <c r="G1644" i="1" s="1"/>
  <c r="G1643" i="1" s="1"/>
  <c r="G1605" i="1"/>
  <c r="G1604" i="1" s="1"/>
  <c r="G1603" i="1" s="1"/>
  <c r="G1599" i="1"/>
  <c r="G1598" i="1" s="1"/>
  <c r="G1597" i="1" s="1"/>
  <c r="G1596" i="1" s="1"/>
  <c r="G1595" i="1" s="1"/>
  <c r="G1594" i="1" s="1"/>
  <c r="G1476" i="1"/>
  <c r="G1475" i="1" s="1"/>
  <c r="G1474" i="1" s="1"/>
  <c r="G1473" i="1" s="1"/>
  <c r="G1431" i="1"/>
  <c r="G1430" i="1" s="1"/>
  <c r="G1429" i="1" s="1"/>
  <c r="G1421" i="1"/>
  <c r="G1420" i="1" s="1"/>
  <c r="G1419" i="1" s="1"/>
  <c r="G1418" i="1" s="1"/>
  <c r="G42" i="1"/>
  <c r="G41" i="1" s="1"/>
  <c r="G40" i="1" s="1"/>
  <c r="G39" i="1" s="1"/>
  <c r="G1156" i="1"/>
  <c r="G1155" i="1" s="1"/>
  <c r="G1154" i="1" s="1"/>
  <c r="G427" i="1"/>
  <c r="G426" i="1" s="1"/>
  <c r="G1821" i="1"/>
  <c r="G1820" i="1" s="1"/>
  <c r="G1250" i="1" l="1"/>
  <c r="G1249" i="1" s="1"/>
  <c r="G666" i="1"/>
  <c r="G665" i="1" s="1"/>
  <c r="G1755" i="1"/>
  <c r="G1754" i="1" s="1"/>
  <c r="G310" i="1"/>
  <c r="G309" i="1" s="1"/>
  <c r="G1348" i="1"/>
  <c r="G1347" i="1" s="1"/>
  <c r="G646" i="1"/>
  <c r="G645" i="1" s="1"/>
  <c r="G691" i="1"/>
  <c r="G690" i="1" s="1"/>
  <c r="G689" i="1" s="1"/>
  <c r="G688" i="1" s="1"/>
  <c r="G687" i="1" s="1"/>
  <c r="G1458" i="1"/>
  <c r="G1457" i="1" s="1"/>
  <c r="G1438" i="1"/>
  <c r="G1437" i="1" s="1"/>
  <c r="G1173" i="1"/>
  <c r="G1172" i="1" s="1"/>
  <c r="G1171" i="1" s="1"/>
  <c r="G1330" i="1"/>
  <c r="G1329" i="1" s="1"/>
  <c r="G1328" i="1" s="1"/>
  <c r="G379" i="1"/>
  <c r="G1087" i="1"/>
  <c r="G1086" i="1" s="1"/>
  <c r="G1736" i="1"/>
  <c r="G1735" i="1" s="1"/>
  <c r="G1734" i="1" s="1"/>
  <c r="G188" i="1"/>
  <c r="G187" i="1" s="1"/>
  <c r="G186" i="1" s="1"/>
  <c r="G185" i="1" s="1"/>
  <c r="G305" i="1"/>
  <c r="G304" i="1" s="1"/>
  <c r="G303" i="1" s="1"/>
  <c r="G302" i="1" s="1"/>
  <c r="G1760" i="1"/>
  <c r="G1759" i="1" s="1"/>
  <c r="G832" i="1"/>
  <c r="G846" i="1"/>
  <c r="G278" i="1"/>
  <c r="G293" i="1"/>
  <c r="G1631" i="1"/>
  <c r="G1630" i="1" s="1"/>
  <c r="G1375" i="1"/>
  <c r="G1371" i="1" s="1"/>
  <c r="G1370" i="1" s="1"/>
  <c r="G1369" i="1" s="1"/>
  <c r="G361" i="1"/>
  <c r="G360" i="1" s="1"/>
  <c r="G359" i="1" s="1"/>
  <c r="G348" i="1" s="1"/>
  <c r="G1193" i="1"/>
  <c r="G1192" i="1" s="1"/>
  <c r="G1295" i="1"/>
  <c r="G1289" i="1" s="1"/>
  <c r="G1288" i="1" s="1"/>
  <c r="G1109" i="1"/>
  <c r="G1105" i="1" s="1"/>
  <c r="G1104" i="1" s="1"/>
  <c r="G1103" i="1" s="1"/>
  <c r="G1102" i="1" s="1"/>
  <c r="G1101" i="1" s="1"/>
  <c r="G1355" i="1"/>
  <c r="G1354" i="1" s="1"/>
  <c r="G1304" i="1"/>
  <c r="G451" i="1"/>
  <c r="G1548" i="1"/>
  <c r="G1547" i="1" s="1"/>
  <c r="G877" i="1"/>
  <c r="G1127" i="1"/>
  <c r="G1123" i="1" s="1"/>
  <c r="G1122" i="1" s="1"/>
  <c r="G1116" i="1" s="1"/>
  <c r="G1115" i="1" s="1"/>
  <c r="G1114" i="1" s="1"/>
  <c r="G389" i="1"/>
  <c r="G388" i="1" s="1"/>
  <c r="G1819" i="1"/>
  <c r="G1818" i="1" s="1"/>
  <c r="G1817" i="1" s="1"/>
  <c r="G1816" i="1" s="1"/>
  <c r="G1815" i="1" s="1"/>
  <c r="G1033" i="1"/>
  <c r="G1258" i="1"/>
  <c r="G247" i="1"/>
  <c r="G246" i="1" s="1"/>
  <c r="G245" i="1" s="1"/>
  <c r="G1541" i="1"/>
  <c r="G487" i="1"/>
  <c r="G481" i="1" s="1"/>
  <c r="G1316" i="1"/>
  <c r="G1315" i="1" s="1"/>
  <c r="G1314" i="1" s="1"/>
  <c r="G1313" i="1" s="1"/>
  <c r="G814" i="1"/>
  <c r="G813" i="1" s="1"/>
  <c r="G812" i="1" s="1"/>
  <c r="G811" i="1" s="1"/>
  <c r="G661" i="1"/>
  <c r="G660" i="1" s="1"/>
  <c r="G1343" i="1"/>
  <c r="G1342" i="1" s="1"/>
  <c r="G861" i="1"/>
  <c r="G804" i="1"/>
  <c r="G800" i="1" s="1"/>
  <c r="G799" i="1" s="1"/>
  <c r="G798" i="1" s="1"/>
  <c r="G797" i="1" s="1"/>
  <c r="G796" i="1" s="1"/>
  <c r="G331" i="1"/>
  <c r="G330" i="1" s="1"/>
  <c r="G329" i="1" s="1"/>
  <c r="G328" i="1" s="1"/>
  <c r="G1029" i="1"/>
  <c r="G1028" i="1" s="1"/>
  <c r="G367" i="1"/>
  <c r="G366" i="1" s="1"/>
  <c r="G250" i="1"/>
  <c r="G1567" i="1"/>
  <c r="G1566" i="1" s="1"/>
  <c r="G1565" i="1" s="1"/>
  <c r="G1271" i="1"/>
  <c r="G1270" i="1" s="1"/>
  <c r="G1525" i="1"/>
  <c r="G1512" i="1" s="1"/>
  <c r="G577" i="1"/>
  <c r="G576" i="1" s="1"/>
  <c r="G263" i="1"/>
  <c r="G420" i="1"/>
  <c r="G403" i="1" s="1"/>
  <c r="G839" i="1"/>
  <c r="G1485" i="1"/>
  <c r="G1484" i="1" s="1"/>
  <c r="G1015" i="1"/>
  <c r="G1014" i="1" s="1"/>
  <c r="G514" i="1"/>
  <c r="G513" i="1" s="1"/>
  <c r="G512" i="1" s="1"/>
  <c r="G1667" i="1"/>
  <c r="G1622" i="1"/>
  <c r="G1621" i="1" s="1"/>
  <c r="G1149" i="1"/>
  <c r="G1136" i="1" s="1"/>
  <c r="G1135" i="1" s="1"/>
  <c r="G1134" i="1" s="1"/>
  <c r="G1133" i="1" s="1"/>
  <c r="G83" i="1"/>
  <c r="G1719" i="1"/>
  <c r="G1710" i="1"/>
  <c r="G1709" i="1" s="1"/>
  <c r="G1708" i="1" s="1"/>
  <c r="G969" i="1"/>
  <c r="G968" i="1" s="1"/>
  <c r="G967" i="1" s="1"/>
  <c r="G1226" i="1"/>
  <c r="G1277" i="1"/>
  <c r="G1276" i="1" s="1"/>
  <c r="G922" i="1"/>
  <c r="G921" i="1" s="1"/>
  <c r="G920" i="1" s="1"/>
  <c r="G919" i="1" s="1"/>
  <c r="G603" i="1"/>
  <c r="G587" i="1" s="1"/>
  <c r="G586" i="1" s="1"/>
  <c r="G530" i="1"/>
  <c r="G529" i="1" s="1"/>
  <c r="G528" i="1" s="1"/>
  <c r="G527" i="1" s="1"/>
  <c r="G1185" i="1"/>
  <c r="G1076" i="1"/>
  <c r="G1075" i="1" s="1"/>
  <c r="G943" i="1"/>
  <c r="G942" i="1" s="1"/>
  <c r="G941" i="1" s="1"/>
  <c r="G1393" i="1"/>
  <c r="G1392" i="1" s="1"/>
  <c r="G1391" i="1" s="1"/>
  <c r="G1382" i="1" s="1"/>
  <c r="G872" i="1"/>
  <c r="G868" i="1" s="1"/>
  <c r="G644" i="1"/>
  <c r="G643" i="1" s="1"/>
  <c r="G642" i="1" s="1"/>
  <c r="G1782" i="1"/>
  <c r="G1781" i="1" s="1"/>
  <c r="G1799" i="1"/>
  <c r="G1798" i="1" s="1"/>
  <c r="G731" i="1"/>
  <c r="G726" i="1" s="1"/>
  <c r="G1807" i="1"/>
  <c r="G1806" i="1" s="1"/>
  <c r="G440" i="1"/>
  <c r="G1602" i="1"/>
  <c r="G1601" i="1" s="1"/>
  <c r="G1581" i="1"/>
  <c r="G1576" i="1" s="1"/>
  <c r="G1575" i="1" s="1"/>
  <c r="G1574" i="1" s="1"/>
  <c r="G1038" i="1"/>
  <c r="G13" i="1"/>
  <c r="G8" i="1" s="1"/>
  <c r="G7" i="1" s="1"/>
  <c r="G6" i="1" s="1"/>
  <c r="G1255" i="1"/>
  <c r="G1254" i="1" s="1"/>
  <c r="G884" i="1"/>
  <c r="G891" i="1"/>
  <c r="G460" i="1"/>
  <c r="G149" i="1"/>
  <c r="G148" i="1" s="1"/>
  <c r="G147" i="1" s="1"/>
  <c r="G33" i="1"/>
  <c r="G853" i="1"/>
  <c r="G912" i="1"/>
  <c r="G911" i="1" s="1"/>
  <c r="G1180" i="1"/>
  <c r="G1179" i="1" s="1"/>
  <c r="G117" i="1"/>
  <c r="G116" i="1" s="1"/>
  <c r="G105" i="1" s="1"/>
  <c r="G499" i="1"/>
  <c r="G498" i="1" s="1"/>
  <c r="G1692" i="1"/>
  <c r="G753" i="1"/>
  <c r="G752" i="1" s="1"/>
  <c r="G751" i="1" s="1"/>
  <c r="G711" i="1"/>
  <c r="G710" i="1" s="1"/>
  <c r="G709" i="1" s="1"/>
  <c r="G66" i="1"/>
  <c r="G65" i="1" s="1"/>
  <c r="G64" i="1"/>
  <c r="G675" i="1"/>
  <c r="G674" i="1" s="1"/>
  <c r="G673" i="1" s="1"/>
  <c r="G678" i="1"/>
  <c r="G677" i="1" s="1"/>
  <c r="G676" i="1" s="1"/>
  <c r="G623" i="1"/>
  <c r="G622" i="1" s="1"/>
  <c r="G1642" i="1"/>
  <c r="G1641" i="1" s="1"/>
  <c r="G1769" i="1"/>
  <c r="G1768" i="1" s="1"/>
  <c r="G1681" i="1"/>
  <c r="G825" i="1"/>
  <c r="G899" i="1"/>
  <c r="G898" i="1" s="1"/>
  <c r="G1058" i="1"/>
  <c r="G1057" i="1" s="1"/>
  <c r="G1056" i="1" s="1"/>
  <c r="G170" i="1"/>
  <c r="G93" i="1"/>
  <c r="G788" i="1"/>
  <c r="G787" i="1" s="1"/>
  <c r="G786" i="1" s="1"/>
  <c r="G785" i="1" s="1"/>
  <c r="G567" i="1"/>
  <c r="G566" i="1" s="1"/>
  <c r="G740" i="1"/>
  <c r="G739" i="1" s="1"/>
  <c r="G224" i="1"/>
  <c r="G206" i="1" s="1"/>
  <c r="G1861" i="1"/>
  <c r="G1860" i="1" s="1"/>
  <c r="G1854" i="1" s="1"/>
  <c r="G1853" i="1" s="1"/>
  <c r="G1842" i="1" s="1"/>
  <c r="G1841" i="1" s="1"/>
  <c r="G1840" i="1" s="1"/>
  <c r="G1839" i="1" s="1"/>
  <c r="G1838" i="1" s="1"/>
  <c r="G929" i="1"/>
  <c r="G928" i="1" s="1"/>
  <c r="G927" i="1" s="1"/>
  <c r="G320" i="1"/>
  <c r="G319" i="1" s="1"/>
  <c r="G318" i="1" s="1"/>
  <c r="G317" i="1" s="1"/>
  <c r="G316" i="1" s="1"/>
  <c r="G659" i="1" l="1"/>
  <c r="G658" i="1" s="1"/>
  <c r="G657" i="1" s="1"/>
  <c r="G1753" i="1"/>
  <c r="G1733" i="1" s="1"/>
  <c r="G1341" i="1"/>
  <c r="G1327" i="1" s="1"/>
  <c r="G1326" i="1" s="1"/>
  <c r="G1325" i="1" s="1"/>
  <c r="G1424" i="1"/>
  <c r="G1417" i="1" s="1"/>
  <c r="G1416" i="1" s="1"/>
  <c r="G1415" i="1" s="1"/>
  <c r="G286" i="1"/>
  <c r="G285" i="1" s="1"/>
  <c r="G284" i="1" s="1"/>
  <c r="G1503" i="1"/>
  <c r="G1502" i="1" s="1"/>
  <c r="G1501" i="1" s="1"/>
  <c r="G1500" i="1" s="1"/>
  <c r="G1055" i="1"/>
  <c r="G1248" i="1"/>
  <c r="G1243" i="1" s="1"/>
  <c r="G1225" i="1" s="1"/>
  <c r="G1287" i="1"/>
  <c r="G402" i="1"/>
  <c r="G401" i="1" s="1"/>
  <c r="G347" i="1"/>
  <c r="G346" i="1" s="1"/>
  <c r="G1100" i="1"/>
  <c r="G205" i="1"/>
  <c r="G204" i="1" s="1"/>
  <c r="G1797" i="1"/>
  <c r="G1796" i="1" s="1"/>
  <c r="G1795" i="1" s="1"/>
  <c r="G1780" i="1" s="1"/>
  <c r="G238" i="1"/>
  <c r="G237" i="1" s="1"/>
  <c r="G236" i="1" s="1"/>
  <c r="G235" i="1" s="1"/>
  <c r="G1027" i="1"/>
  <c r="G1026" i="1" s="1"/>
  <c r="G966" i="1" s="1"/>
  <c r="G810" i="1"/>
  <c r="G378" i="1"/>
  <c r="G377" i="1" s="1"/>
  <c r="G784" i="1"/>
  <c r="G450" i="1"/>
  <c r="G449" i="1" s="1"/>
  <c r="G1178" i="1"/>
  <c r="G1170" i="1" s="1"/>
  <c r="G1169" i="1" s="1"/>
  <c r="G1168" i="1" s="1"/>
  <c r="G1132" i="1" s="1"/>
  <c r="G497" i="1"/>
  <c r="G184" i="1"/>
  <c r="G183" i="1" s="1"/>
  <c r="G824" i="1"/>
  <c r="G860" i="1"/>
  <c r="G725" i="1"/>
  <c r="G708" i="1" s="1"/>
  <c r="G686" i="1" s="1"/>
  <c r="G1666" i="1"/>
  <c r="G1665" i="1" s="1"/>
  <c r="G1664" i="1" s="1"/>
  <c r="G1656" i="1" s="1"/>
  <c r="G641" i="1"/>
  <c r="G565" i="1"/>
  <c r="G5" i="1"/>
  <c r="G1368" i="1"/>
  <c r="G1367" i="1"/>
  <c r="G1366" i="1" s="1"/>
  <c r="G92" i="1"/>
  <c r="G73" i="1" s="1"/>
  <c r="G1732" i="1" l="1"/>
  <c r="G1700" i="1" s="1"/>
  <c r="G1699" i="1" s="1"/>
  <c r="G1414" i="1" s="1"/>
  <c r="G1381" i="1" s="1"/>
  <c r="G283" i="1"/>
  <c r="G823" i="1"/>
  <c r="G822" i="1" s="1"/>
  <c r="G821" i="1" s="1"/>
  <c r="G809" i="1" s="1"/>
  <c r="G182" i="1"/>
  <c r="G63" i="1" s="1"/>
  <c r="G1224" i="1"/>
  <c r="G1223" i="1" s="1"/>
  <c r="G1222" i="1" s="1"/>
  <c r="G1099" i="1" s="1"/>
  <c r="G376" i="1"/>
  <c r="G496" i="1"/>
  <c r="G62" i="1" l="1"/>
  <c r="G1875" i="1" s="1"/>
</calcChain>
</file>

<file path=xl/sharedStrings.xml><?xml version="1.0" encoding="utf-8"?>
<sst xmlns="http://schemas.openxmlformats.org/spreadsheetml/2006/main" count="8237" uniqueCount="919">
  <si>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</si>
  <si>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</si>
  <si>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</si>
  <si>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</si>
  <si>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</si>
  <si>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</si>
  <si>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</si>
  <si>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Подпрограмма  "Общее образование"</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</si>
  <si>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</si>
  <si>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</si>
  <si>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</si>
  <si>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</si>
  <si>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</si>
  <si>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</si>
  <si>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</si>
  <si>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</si>
  <si>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</si>
  <si>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</si>
  <si>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</si>
  <si>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</si>
  <si>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</si>
  <si>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</si>
  <si>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</si>
  <si>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</si>
  <si>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</si>
  <si>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</si>
  <si>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</si>
  <si>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</si>
  <si>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</si>
  <si>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</si>
  <si>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</si>
  <si>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</si>
  <si>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</si>
  <si>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</si>
  <si>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</si>
  <si>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</si>
  <si>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</si>
  <si>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</si>
  <si>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 xml:space="preserve">Мероприятия в сфере культуры </t>
  </si>
  <si>
    <t>Муниципальная программа Красногорского муниципального района  на 2014-2018 годы "Образование"</t>
  </si>
  <si>
    <t>Глава муниципального образования</t>
  </si>
  <si>
    <t xml:space="preserve">Председатель Контрольно-счетной палаты </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</si>
  <si>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</si>
  <si>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</si>
  <si>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</si>
  <si>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</si>
  <si>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</si>
  <si>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870</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</si>
  <si>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</si>
  <si>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</si>
  <si>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РЗ</t>
  </si>
  <si>
    <t>ПР</t>
  </si>
  <si>
    <t>Общегосударственные вопросы</t>
  </si>
  <si>
    <t xml:space="preserve">01 </t>
  </si>
  <si>
    <t>02</t>
  </si>
  <si>
    <t>Функционирование высшего должностного лица муниципального образования</t>
  </si>
  <si>
    <t>Функционирование представительных органов муниципальных образований</t>
  </si>
  <si>
    <t>03</t>
  </si>
  <si>
    <t>04</t>
  </si>
  <si>
    <t>Функционирование местных администраций</t>
  </si>
  <si>
    <t>Обеспечение деятельности финансовых, налоговых и таможенных  органов и органов финансово-бюджетного надзора</t>
  </si>
  <si>
    <t>06</t>
  </si>
  <si>
    <t>Культура и кинематография</t>
  </si>
  <si>
    <t>08</t>
  </si>
  <si>
    <t>01</t>
  </si>
  <si>
    <t>Культура</t>
  </si>
  <si>
    <t>Резервный фонд</t>
  </si>
  <si>
    <t>Дошкольное образование</t>
  </si>
  <si>
    <t>07</t>
  </si>
  <si>
    <t xml:space="preserve">Образование </t>
  </si>
  <si>
    <t>Общее образование</t>
  </si>
  <si>
    <t xml:space="preserve"> Молодежная политика и оздоровление детей                                        </t>
  </si>
  <si>
    <t>11</t>
  </si>
  <si>
    <t>Резервные фонды</t>
  </si>
  <si>
    <t>13</t>
  </si>
  <si>
    <t>Другие общегосударственные вопросы</t>
  </si>
  <si>
    <t>Национальная оборона</t>
  </si>
  <si>
    <t>Мобилизационная подготовка экономики</t>
  </si>
  <si>
    <t>09</t>
  </si>
  <si>
    <t>14</t>
  </si>
  <si>
    <t>Национальная экономика</t>
  </si>
  <si>
    <t>12</t>
  </si>
  <si>
    <t>Транспорт</t>
  </si>
  <si>
    <t>Жилищно-коммунальное хозяйство</t>
  </si>
  <si>
    <t>05</t>
  </si>
  <si>
    <t>Жилищное хозяйство</t>
  </si>
  <si>
    <t>Коммунальное хозяйство</t>
  </si>
  <si>
    <t>Другие мероприятия в области государственного и муниципального управления</t>
  </si>
  <si>
    <t>Руководство в сфере установленных функций органов местного самоуправления</t>
  </si>
  <si>
    <t>Другие непрограммные расходы</t>
  </si>
  <si>
    <t>Здравоохранение</t>
  </si>
  <si>
    <t>Массовый спорт</t>
  </si>
  <si>
    <t>Спорт высших достижений</t>
  </si>
  <si>
    <t xml:space="preserve">Сумма                    </t>
  </si>
  <si>
    <t>КОД</t>
  </si>
  <si>
    <t>Средства массовой информации</t>
  </si>
  <si>
    <t xml:space="preserve">   </t>
  </si>
  <si>
    <t>Организация отдыха детей и молодежи</t>
  </si>
  <si>
    <t xml:space="preserve">  </t>
  </si>
  <si>
    <t xml:space="preserve">Общее образование                                                               </t>
  </si>
  <si>
    <t>Подпрограмма "Дополнительное образование, воспитание и социализация детей в сфере образования"</t>
  </si>
  <si>
    <t xml:space="preserve">Переподготовка и повышение квалификации                                         </t>
  </si>
  <si>
    <t xml:space="preserve">Другие вопросы в области образования                                            </t>
  </si>
  <si>
    <t xml:space="preserve">Социальная политика                                                             </t>
  </si>
  <si>
    <t>Социальное обеспечение населения</t>
  </si>
  <si>
    <t>Публичные нормативные социальные выплаты гражданам</t>
  </si>
  <si>
    <t>Охрана семьи и детства</t>
  </si>
  <si>
    <t>10</t>
  </si>
  <si>
    <t>310</t>
  </si>
  <si>
    <t>Социальная политика</t>
  </si>
  <si>
    <t>Пенсионное обеспечение</t>
  </si>
  <si>
    <t>Телевидение и радиовещание</t>
  </si>
  <si>
    <t>Другие вопросы в области средств массовой информации</t>
  </si>
  <si>
    <t>Единовременное пособие при рождении ребёнка</t>
  </si>
  <si>
    <t>Оказание финансовой поддержки социально-ориентированным некоммерческим организациям</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</si>
  <si>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</si>
  <si>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Бюджетные инвестиции</t>
  </si>
  <si>
    <t>912</t>
  </si>
  <si>
    <t>Подпрограмма "Молодое поколение"</t>
  </si>
  <si>
    <t>Комплектование книжных фондов</t>
  </si>
  <si>
    <t>Совершенствование и развитие библиотечного дела</t>
  </si>
  <si>
    <t xml:space="preserve">Обеспечение деятельности библиотек </t>
  </si>
  <si>
    <t>Обеспечение деятельности дворцов и домов культуры</t>
  </si>
  <si>
    <t xml:space="preserve">Обеспечение деятельности методических центров, централизованных бухгалтерий в области культуры   </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</si>
  <si>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</si>
  <si>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</si>
  <si>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Физическая культура и спорт</t>
  </si>
  <si>
    <t>350</t>
  </si>
  <si>
    <t>Премии и гранты</t>
  </si>
  <si>
    <t>Иные выплаты персоналу государственных (муниципальных) органов, за исключением фонда оплаты труда</t>
  </si>
  <si>
    <t>Прочая закупка товаров, работ и услуг для обеспечения государственных (муниципальных) нужд</t>
  </si>
  <si>
    <t>Уплата налога на имущество организаций и земельного налога</t>
  </si>
  <si>
    <t>121</t>
  </si>
  <si>
    <t>122</t>
  </si>
  <si>
    <t>244</t>
  </si>
  <si>
    <t>851</t>
  </si>
  <si>
    <t>Подпрограмма "Развитие архивного дела"</t>
  </si>
  <si>
    <t>Иные выплаты персоналу казенных учреждений, за исключением фонда оплаты труда</t>
  </si>
  <si>
    <t>111</t>
  </si>
  <si>
    <t>112</t>
  </si>
  <si>
    <t>Уплата прочих налогов, сборов</t>
  </si>
  <si>
    <t>852</t>
  </si>
  <si>
    <t>Бюджетные инвестиции в объекты капитального строительства государственной (муниципальной) собственности</t>
  </si>
  <si>
    <t>414</t>
  </si>
  <si>
    <t>Субсидии бюджетным учреждениям на иные цели</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</si>
  <si>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</si>
  <si>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</si>
  <si>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</si>
  <si>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</si>
  <si>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</si>
  <si>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</si>
  <si>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</si>
  <si>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611</t>
  </si>
  <si>
    <t>Содержание кладбищ</t>
  </si>
  <si>
    <t>Подпрограмма "Управление муниципальным имуществом и земельными ресурсами"</t>
  </si>
  <si>
    <t>Субсидии автономным учреждениям на иные цели</t>
  </si>
  <si>
    <t>622</t>
  </si>
  <si>
    <t>621</t>
  </si>
  <si>
    <t>Другие  вопросы в области национальной безопасности и правоохранительной деятельности</t>
  </si>
  <si>
    <t>Размещение информации о деятельности органов местного самоуправления в СМИ</t>
  </si>
  <si>
    <t>Прочая  закупка товаров, работ и услуг для обеспечения государственных (муниципальных) нужд</t>
  </si>
  <si>
    <t>Социальная реклама</t>
  </si>
  <si>
    <t>Пособия, компенсации, меры социальной поддержки по публичным нормативным обязательствам</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</si>
  <si>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</si>
  <si>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Оказание материальной помощи отдельным категориям граждан на возмещение расходов по зубопротезированию</t>
  </si>
  <si>
    <t>Социальные выплаты гражданам, кроме публичных нормативных социальных выплат</t>
  </si>
  <si>
    <t xml:space="preserve">Пособия, компенсации и иные социальные выплаты гражданам, кроме публичных нормативных обязательств </t>
  </si>
  <si>
    <t>Бюджетные инвестиции на приобретение объектов недвижимого имущества в государственную (муниципальную) собственность</t>
  </si>
  <si>
    <t>313</t>
  </si>
  <si>
    <t>320</t>
  </si>
  <si>
    <t>321</t>
  </si>
  <si>
    <t>410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</si>
  <si>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</si>
  <si>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Использование и сохранение объектов культурного наследия</t>
  </si>
  <si>
    <t>Совершенствование и развитие объектов культурного наследия</t>
  </si>
  <si>
    <t>Обеспечение деятельности объектов культурного наследия</t>
  </si>
  <si>
    <t>Другие вопросы в области культуры, кинематографии</t>
  </si>
  <si>
    <t>Иные выплаты персоналу государственных (муниципальных) органов за исключением фонда оплаты труда</t>
  </si>
  <si>
    <t>Субсидии некоммерческих организациям (за исключением государственных (муниципальных) учреждений)</t>
  </si>
  <si>
    <t>Содержание автомобильных дорог общего пользования</t>
  </si>
  <si>
    <t>Содержание внутриквартальных дорог</t>
  </si>
  <si>
    <t>Организация сбора и вывоза бытовых отходов и мусора</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</si>
  <si>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</si>
  <si>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</si>
  <si>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</si>
  <si>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</si>
  <si>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</si>
  <si>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</si>
  <si>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</si>
  <si>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Мероприятия в области дополнительного образования</t>
  </si>
  <si>
    <t>Прочие мероприятия в области дополнительного образования</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</si>
  <si>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</si>
  <si>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</si>
  <si>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</si>
  <si>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Прочая закупка товаров, работ и услуг для обеспечения государственных (муниципальных) нужд </t>
  </si>
  <si>
    <t>Организация занятости детей и молодежи</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</si>
  <si>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</si>
  <si>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Организация безопасности детского и молодёжного отдыха</t>
  </si>
  <si>
    <t xml:space="preserve">Обеспечение деятельности методических центров, централизованных бухгалтерий в области образования   </t>
  </si>
  <si>
    <t>Субсидии автономным учреждениям</t>
  </si>
  <si>
    <t xml:space="preserve">Национальная безопасность </t>
  </si>
  <si>
    <t>Охрана окружающей среды</t>
  </si>
  <si>
    <t>ПИР и строительство детского сада на 340 мест по ул. Большая Комсомольская,д.13</t>
  </si>
  <si>
    <t>ПИР и строительство детского сада на 280 мест по ул. Лесная</t>
  </si>
  <si>
    <t>ПИР и строительство детского сада на 320 мест по ул. Пионерская, д. 25</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</si>
  <si>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</si>
  <si>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Подпрограмма  "Обеспечение жильём детей-сирот и детей, оставшихся без попечения родителей, а также лиц из их числа "</t>
  </si>
  <si>
    <t>Другие  вопросы в области национальной экономики</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</si>
  <si>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</si>
  <si>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</si>
  <si>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Другие вопросы в области здравоохранения</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</si>
  <si>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</si>
  <si>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Осуществление государственных полномочий в соответствии с Законом МО №107/2014-ОЗ </t>
  </si>
  <si>
    <t>Приобретение, формирование, постановка на государственный кадастровый учет земельных участков</t>
  </si>
  <si>
    <t>Пособия, компенсации и иные социальные выплаты гражданам, кроме публичных нормативных обязательств</t>
  </si>
  <si>
    <t>Мероприятия по развитию информационно-коммуникационных технологий</t>
  </si>
  <si>
    <t>Подпрограмма "Содействие развитию предпринимательства и привлечению инвестиций"</t>
  </si>
  <si>
    <t>Благоустройство</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</si>
  <si>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</si>
  <si>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Другие вопросы в области ЖКХ</t>
  </si>
  <si>
    <t>Обеспечение деятельности МКУ "Красногорский центр торгов"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</si>
  <si>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</si>
  <si>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95 0 00 00000</t>
  </si>
  <si>
    <t>95 0 00 04000</t>
  </si>
  <si>
    <t>129</t>
  </si>
  <si>
    <t>95 0 00 10000</t>
  </si>
  <si>
    <t>Основное мероприятие "Совершенствование профессионального развития сотрудников"</t>
  </si>
  <si>
    <t>10 0 00 00000</t>
  </si>
  <si>
    <t>10 2 00 00000</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</si>
  <si>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</si>
  <si>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Подпрограмма "Развитие информационно-коммуникационных технологий для повышения эффективности процесса управления и создания благоприятных условий жизни и ведения бизнеса в муниципальном районе"</t>
  </si>
  <si>
    <t>Основное мероприятие "Внедрение и использование информационно-коммуникационных технологий"</t>
  </si>
  <si>
    <t>99 0 00 00000</t>
  </si>
  <si>
    <t>99 0 00 01000</t>
  </si>
  <si>
    <t>99 0 00 01010</t>
  </si>
  <si>
    <t>Фонд оплаты труда казенных учреждений</t>
  </si>
  <si>
    <t>Основное мероприятие "Ликвидация очередности в дошкольные образовательные учреждения и развитие инфраструктуры дошкольного образования"</t>
  </si>
  <si>
    <t>Содержание и поддержка созданных мест в негосударственных частных дошкольных образовательных учреждениях</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</si>
  <si>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</si>
  <si>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</si>
  <si>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</si>
  <si>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Взносы по обязательному социальному страхованию на выплаты по оплате труда работников и иные выплаты работникам казенных учреждений</t>
  </si>
  <si>
    <t>Основное мероприятие: " Повышение эффективности деятельности дошкольных образовательных учреждений"</t>
  </si>
  <si>
    <t>01 1 01 00000</t>
  </si>
  <si>
    <t>01 1 01 21020</t>
  </si>
  <si>
    <t>01 1 01 40010</t>
  </si>
  <si>
    <t>01 1 01 40020</t>
  </si>
  <si>
    <t>01 1 01 40030</t>
  </si>
  <si>
    <t>01 1 01 40040</t>
  </si>
  <si>
    <t>01 1 02 00000</t>
  </si>
  <si>
    <t>01 1 02 20000</t>
  </si>
  <si>
    <t>01 1 02 21010</t>
  </si>
  <si>
    <t>01 1 02 21020</t>
  </si>
  <si>
    <t>01 1 02 62110</t>
  </si>
  <si>
    <t>01 1 02 62140</t>
  </si>
  <si>
    <t>119</t>
  </si>
  <si>
    <t>01 1 02 62120</t>
  </si>
  <si>
    <t>01 1 02 62330</t>
  </si>
  <si>
    <t>01 1 02 71590</t>
  </si>
  <si>
    <t>01 1 03 21110</t>
  </si>
  <si>
    <t>09 0 00 00000</t>
  </si>
  <si>
    <t>99 0 00 20000</t>
  </si>
  <si>
    <t>Основное мероприятие "Повышение качества использования муниципального имущества и земельных ресурсов"</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</si>
  <si>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</si>
  <si>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</si>
  <si>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99 0 00 02000</t>
  </si>
  <si>
    <t>11 0 00 00000</t>
  </si>
  <si>
    <t>Основное мероприятие "Безопасность дорожного движения"</t>
  </si>
  <si>
    <t>11 0 03 00000</t>
  </si>
  <si>
    <t>11 0 03 00010</t>
  </si>
  <si>
    <t>Мероприятия по обеспечению безопасности дорожного движения</t>
  </si>
  <si>
    <t>11 0 03 00020</t>
  </si>
  <si>
    <t>Основное мероприятие "Организация транспортного обслуживания населения Красногорского муниципального района"</t>
  </si>
  <si>
    <t>11 0 01 00000</t>
  </si>
  <si>
    <t>Организация транспортного обслуживания по маршрутам регулярных перевозок</t>
  </si>
  <si>
    <t>11 0 01 00010</t>
  </si>
  <si>
    <t>Предоставление транспортных услуг по перевозке организованных групп населения для участия в общественных, праздничных мероприятиях</t>
  </si>
  <si>
    <t>11 0 01 00030</t>
  </si>
  <si>
    <t>Дорожное хозяйство</t>
  </si>
  <si>
    <t>Основное мероприятие "Развитие дорожно-транспортной сети"</t>
  </si>
  <si>
    <t>11 0 02 00000</t>
  </si>
  <si>
    <t>11 0 02 00020</t>
  </si>
  <si>
    <t>11 0 02 00030</t>
  </si>
  <si>
    <t>Ремонт автомобильных дорог общего пользования</t>
  </si>
  <si>
    <t>11 0 02 00040</t>
  </si>
  <si>
    <t>Обеспечение деятельности МКУ "Красногорская дорожная служба"</t>
  </si>
  <si>
    <t>11 0 02 00590</t>
  </si>
  <si>
    <t>08 0 00 00000</t>
  </si>
  <si>
    <t>08 0 01 00000</t>
  </si>
  <si>
    <t>08 0 01 00010</t>
  </si>
  <si>
    <t>08 0 02 00000</t>
  </si>
  <si>
    <t xml:space="preserve">Финансово - имущественная поддержка субъектов малого и среднего предпринимательства </t>
  </si>
  <si>
    <t>08 0 02 00020</t>
  </si>
  <si>
    <t>Нормативно-правовое и организационное обеспечение развития малого и среднего предпринимательства</t>
  </si>
  <si>
    <t>08 0 02 00030</t>
  </si>
  <si>
    <t>Основное мероприятие "Подготовка градостроительной документации для обеспечения территориального развития муниципального района"</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</si>
  <si>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</si>
  <si>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</si>
  <si>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</si>
  <si>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</si>
  <si>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Основное мероприятие "Развитие похоронного дела в Красногорском муниципальном районе"</t>
  </si>
  <si>
    <t>Транспортировка умерших в морг</t>
  </si>
  <si>
    <t>Основное мероприятие "Улучшение качества и комфорта проживания на территории муниципального района"</t>
  </si>
  <si>
    <t>12 0 03 00000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</si>
  <si>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</si>
  <si>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95 0 00 05000</t>
  </si>
  <si>
    <t>Основное мероприятие "Создание условий для энергосбережения в бюджетной сфере  муниципального района"</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</si>
  <si>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</si>
  <si>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09 0 01 00000</t>
  </si>
  <si>
    <t>09 0 01 00030</t>
  </si>
  <si>
    <t>Основное мероприятие "Повышение качества и эффективности муниципальных услуг в системе образования"</t>
  </si>
  <si>
    <t>01 4 00 00000</t>
  </si>
  <si>
    <t>01 4 01 21100</t>
  </si>
  <si>
    <t>01 4 01 21110</t>
  </si>
  <si>
    <t>01 0 00 00000</t>
  </si>
  <si>
    <t>01 1 00 00000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</si>
  <si>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</si>
  <si>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01 3 00 00000</t>
  </si>
  <si>
    <t>01 3 01 00000</t>
  </si>
  <si>
    <t>01 3 01 20000</t>
  </si>
  <si>
    <t>Содержание учреждений по внешкольной работе с детьми в области культуры</t>
  </si>
  <si>
    <t>Мероприятия в учреждениях по внешкольной работе с детьми в области культуры</t>
  </si>
  <si>
    <t>Обеспечение деятельности учреждений по внешкольной работе с детьми в области культуры</t>
  </si>
  <si>
    <t>01 3 01 77000</t>
  </si>
  <si>
    <t>01 3 01 77010</t>
  </si>
  <si>
    <t>01 3 01 77590</t>
  </si>
  <si>
    <t>Приобретение, установка, замена  энергосберегающих светильников и  энергосберегающих ламп</t>
  </si>
  <si>
    <t>09 0 01 00020</t>
  </si>
  <si>
    <t>01 4 01 00000</t>
  </si>
  <si>
    <t>Защита населения и территории от последствий чрезвычайных ситуаций природного и техногенного характера, гражданская оборона</t>
  </si>
  <si>
    <t>07 0 00 00000</t>
  </si>
  <si>
    <t>07 2 00 00000</t>
  </si>
  <si>
    <t>07 2 01 00000</t>
  </si>
  <si>
    <t>07 2 01 00010</t>
  </si>
  <si>
    <t>07 2 01 00020</t>
  </si>
  <si>
    <t>07 2 02 00000</t>
  </si>
  <si>
    <t>Обеспечение деятельности  МКУ "ЕДДС"</t>
  </si>
  <si>
    <t xml:space="preserve">Фонд оплаты труда казенных учреждений </t>
  </si>
  <si>
    <t>07 2 03 00000</t>
  </si>
  <si>
    <t>Подпрограмма "Профилактика преступлений и иных правонарушений"</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</si>
  <si>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</si>
  <si>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</si>
  <si>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</si>
  <si>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</si>
  <si>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</si>
  <si>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</si>
  <si>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</si>
  <si>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</si>
  <si>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Другие расходы в области охраны окружающей среды</t>
  </si>
  <si>
    <t>13 0 00 00000</t>
  </si>
  <si>
    <t>Основное мероприятие "Мониторинг окружающей среды"</t>
  </si>
  <si>
    <t>Мероприятия в области охраны окружающей среды</t>
  </si>
  <si>
    <t>13 0 01 00010</t>
  </si>
  <si>
    <t>Основное мероприятие "Экологическое образование, воспитание и информирование населения о состоянии окружающей среды"</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</si>
  <si>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</si>
  <si>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</si>
  <si>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</si>
  <si>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Основное мероприятие "Социальная поддержка беременных женщин, кормящих матерей, детей в возрасте до трех лет"</t>
  </si>
  <si>
    <t>Социальная поддержка беременных женщин, кормящих матерей, детей в  возрасте до трех лет</t>
  </si>
  <si>
    <t>07 1 04 00000</t>
  </si>
  <si>
    <t>Обеспечение антитеррористической защищенности объектов с массовым пребыванием людей</t>
  </si>
  <si>
    <t>07 1 04 00010</t>
  </si>
  <si>
    <t xml:space="preserve">Физическая культура </t>
  </si>
  <si>
    <t>05 0 00 00000</t>
  </si>
  <si>
    <t>Основное мероприятие "Укрепление материально-технической базы для занятий физической культурой и спортом"</t>
  </si>
  <si>
    <t>05 0 01 00000</t>
  </si>
  <si>
    <t>Ремонт и развитие материально-технической базы в муниципальных спортивно-оздоровительных учреждениях</t>
  </si>
  <si>
    <t>05 0 01 00010</t>
  </si>
  <si>
    <t>Мероприятия в рамках реализации наказов избирателей</t>
  </si>
  <si>
    <t>05 0 01 20000</t>
  </si>
  <si>
    <t>Основное мероприятие "Создание условий для привлечения жителей к занятиям физической культуры и спортом"</t>
  </si>
  <si>
    <t>05 0 02 00000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</si>
  <si>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</si>
  <si>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</si>
  <si>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</si>
  <si>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</si>
  <si>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</si>
  <si>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05 0 02 00010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</si>
  <si>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</si>
  <si>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</si>
  <si>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</si>
  <si>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</si>
  <si>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01 2 00 00000</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</si>
  <si>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</si>
  <si>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</si>
  <si>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01 2 01 40010</t>
  </si>
  <si>
    <t>11 0 01 62270</t>
  </si>
  <si>
    <t>01 2 01 20000</t>
  </si>
  <si>
    <t>01 2 01 21000</t>
  </si>
  <si>
    <t>01 2 01 21010</t>
  </si>
  <si>
    <t>01 2 01 21020</t>
  </si>
  <si>
    <t>01 2 01 21110</t>
  </si>
  <si>
    <t>01 2 01 62200</t>
  </si>
  <si>
    <t>01 2 01 62210</t>
  </si>
  <si>
    <t>01 2 01 62220</t>
  </si>
  <si>
    <t>01 2 01 72590</t>
  </si>
  <si>
    <t>01 2 02 00000</t>
  </si>
  <si>
    <t>01 2 02 21000</t>
  </si>
  <si>
    <t>01 2 02 21110</t>
  </si>
  <si>
    <t>01 3 01 21000</t>
  </si>
  <si>
    <t>01 3 01 21110</t>
  </si>
  <si>
    <t>01 3 01 73590</t>
  </si>
  <si>
    <t>01 3 02 00000</t>
  </si>
  <si>
    <t>01 3 02 21000</t>
  </si>
  <si>
    <t>01 3 02 21110</t>
  </si>
  <si>
    <t>06 0 00 00000</t>
  </si>
  <si>
    <t>06 2 00 00000</t>
  </si>
  <si>
    <t>Основное мероприятие "Организация свободного времени детей и молодёжи через различные формы отдыха и занятости"</t>
  </si>
  <si>
    <t>06 2 01 00000</t>
  </si>
  <si>
    <t>06 2 01 00010</t>
  </si>
  <si>
    <t>06 2 01 00020</t>
  </si>
  <si>
    <t>06 2 01 00030</t>
  </si>
  <si>
    <t>06 2 01 00040</t>
  </si>
  <si>
    <t>01 4 01 04000</t>
  </si>
  <si>
    <t>01 4 01 75590</t>
  </si>
  <si>
    <t>04 0 00 00000</t>
  </si>
  <si>
    <t>12 0 03 00020</t>
  </si>
  <si>
    <t>01 3 02 60680</t>
  </si>
  <si>
    <t>Муниципальная программа Красногорского муниципального района на 2014-2018 годы  "Социальная поддержка населения"</t>
  </si>
  <si>
    <t>Основное мероприятие "Сохранение и развитие народной культуры, использование и популяризация объектов культурного наследия"</t>
  </si>
  <si>
    <t>02 0 02 00000</t>
  </si>
  <si>
    <t>02 0 02 03010</t>
  </si>
  <si>
    <t>02 0 00 00000</t>
  </si>
  <si>
    <t>14 0 00 00000</t>
  </si>
  <si>
    <t>Основное мероприятие "Предоставление жилых помещений детям-сиротам и детям, оставшимся без попечения родителей, а также лиц из их числа"</t>
  </si>
  <si>
    <t>14 4 00 00000</t>
  </si>
  <si>
    <t>14 4 01 00000</t>
  </si>
  <si>
    <t>15 0 00 00000</t>
  </si>
  <si>
    <t>Основное мероприятие "Создание и развитие комплексной системы информирования населения о деятельности органов местного самоуправления муниципального района"</t>
  </si>
  <si>
    <t>15 0 01 00000</t>
  </si>
  <si>
    <t>15 0 01 00010</t>
  </si>
  <si>
    <t>15 0 02 00020</t>
  </si>
  <si>
    <t>15 0 02 00000</t>
  </si>
  <si>
    <t>06 1 00 00000</t>
  </si>
  <si>
    <t>06 1 01 00010</t>
  </si>
  <si>
    <t>06 1 01 00000</t>
  </si>
  <si>
    <t>Основное мероприятие "Поддержка молодёжных творческих инициатив "</t>
  </si>
  <si>
    <t>Мероприятия по поддержке молодёжных творческих инициатив</t>
  </si>
  <si>
    <t>06 1 02 00000</t>
  </si>
  <si>
    <t>Основное мероприятие "Организация досуга и предоставление услуг в сфере культуры"</t>
  </si>
  <si>
    <t>Развитие библиотечного дела</t>
  </si>
  <si>
    <t>Создание условий для обеспечения населения услугами культуры и организация досуга</t>
  </si>
  <si>
    <t>Развитие туризма</t>
  </si>
  <si>
    <t>02 0 01 00000</t>
  </si>
  <si>
    <t>02 0 01 01000</t>
  </si>
  <si>
    <t>02 0 01 01010</t>
  </si>
  <si>
    <t>02 0 01 01020</t>
  </si>
  <si>
    <t>02 0 01 01590</t>
  </si>
  <si>
    <t>02 0 01 02000</t>
  </si>
  <si>
    <t>02 0 01 02590</t>
  </si>
  <si>
    <t>02 0 01 20000</t>
  </si>
  <si>
    <t>02 0 02 03000</t>
  </si>
  <si>
    <t>02 0 02 03020</t>
  </si>
  <si>
    <t>02 0 02 05000</t>
  </si>
  <si>
    <t>02 0 02 05010</t>
  </si>
  <si>
    <t>02 0 02 05890</t>
  </si>
  <si>
    <t>01 1 01 40000</t>
  </si>
  <si>
    <t>Основное мероприятие "Профилактика терроризма и экстремизма"</t>
  </si>
  <si>
    <t>Выплата компенсации родителям в связи со снятием с очереди в дошкольные образовательные учреждения</t>
  </si>
  <si>
    <t>(тыс. рублей)</t>
  </si>
  <si>
    <t>Основное мероприятие "Предоставление субсидий по оплате жилого помещения и коммунальных услуг гражданам, имеющим место жительства в Московской области"</t>
  </si>
  <si>
    <t>НДС с сумм оплаты права на установку и эксплуатацию рекламных конструкций и платы за установку и эксплуатацию рекламных конструкций</t>
  </si>
  <si>
    <t>Разработка проектов организации дорожного движения на дорогах общего пользования</t>
  </si>
  <si>
    <t>Основное мероприятие "Оформление наружного информационного информационного пространства муниципального района"</t>
  </si>
  <si>
    <t>Основное мероприятие "Гражданско-патриотическое и духовно-нравственное воспитание детей и молодёжи "</t>
  </si>
  <si>
    <t>Обеспечение деятельности учреждений в области физической культуры и спорта</t>
  </si>
  <si>
    <t>01 1 01 21030</t>
  </si>
  <si>
    <t>01 1 03 00000</t>
  </si>
  <si>
    <t>Основное мероприятие:  "Ликвидация очередности в дошкольные образовательные учреждения и развитие инфраструктуры дошкольного образования"</t>
  </si>
  <si>
    <t>Основное мероприятие:  "Создание условий для энергосбережения в бюджетной сфере  муниципального района"</t>
  </si>
  <si>
    <t>Ремонт внутриквартальных дорог</t>
  </si>
  <si>
    <t>11 0 02 00060</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</si>
  <si>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</si>
  <si>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</si>
  <si>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</si>
  <si>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</si>
  <si>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Проектирование и строительство физкультурно-оздоровительного комплекса с искусственным льдом</t>
  </si>
  <si>
    <t>Стационарная медицинская помощь</t>
  </si>
  <si>
    <t>915</t>
  </si>
  <si>
    <t>02 0 01 02020</t>
  </si>
  <si>
    <t>Фонд оплаты труда государственных (муниципальных) органов</t>
  </si>
  <si>
    <t>Капитальные вложения в объекты государственной (муниципальной) собственности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</si>
  <si>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</si>
  <si>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Основное мероприятие: "Ликвидация очередности в дошкольные образовательные учреждения и развитие инфраструктуры дошкольного образования"</t>
  </si>
  <si>
    <t>Капитальные вложения в объекты недвижимого имущества муниципальной собственности</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</si>
  <si>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</si>
  <si>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</si>
  <si>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911</t>
  </si>
  <si>
    <t>Замена, обслуживание и ремонт внутриквартирного газового оборудования</t>
  </si>
  <si>
    <t>12 0 03 00030</t>
  </si>
  <si>
    <t>Уход за захоронениями малоимущих граждан</t>
  </si>
  <si>
    <t>Организация перевозок учащихся из сельских населенных пунктов в муниципальные общеобразовательные учреждения</t>
  </si>
  <si>
    <t>11 0 01 00020</t>
  </si>
  <si>
    <t xml:space="preserve"> Капитальные вложения в объекты государственной (муниципальной) собственности</t>
  </si>
  <si>
    <t>Представительские расходы</t>
  </si>
  <si>
    <t>95 0 00 02000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</si>
  <si>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</si>
  <si>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01 2 01 62230</t>
  </si>
  <si>
    <t>Компенсация части арендной платы за наем жилых помещений педагогическим работникам</t>
  </si>
  <si>
    <t>01 2 02 21200</t>
  </si>
  <si>
    <t>Погребение по гарантированному перечню услуг</t>
  </si>
  <si>
    <t>Бюджетные инвестиции в строительство и приобретение детских дошкольных учреждений муниципальной собственности</t>
  </si>
  <si>
    <t>09 0 01 00040</t>
  </si>
  <si>
    <t xml:space="preserve">Установка АУУ системами теплоснабжения и ИТП </t>
  </si>
  <si>
    <t>853</t>
  </si>
  <si>
    <t>Уплата иных платежей</t>
  </si>
  <si>
    <t>Проектирование, реконструкция, строительство, техническое обслуживание и ремонт объектов инженерной инфраструктуры</t>
  </si>
  <si>
    <t>Начальник финансового управления</t>
  </si>
  <si>
    <t>Н.А.Гереш</t>
  </si>
  <si>
    <t xml:space="preserve">Ведомственная структура  расходов бюджета Красногорского муниципального района на 2017 год </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</si>
  <si>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</si>
  <si>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Муниципальная программа Красногорского муниципального района  на 2017-2021 годы "Образование"</t>
  </si>
  <si>
    <t>Муниципальная программа  Красногорского муниципального района на 2017-2021 годы "Развитие транспортной системы"</t>
  </si>
  <si>
    <t xml:space="preserve">Муниципальная программа Красногорского муниципального района на 2017-2021 годы "Безопасность населения" </t>
  </si>
  <si>
    <t xml:space="preserve">Муниципальная программа  Красногорского муниципального района на 2017-2021 годы "Энергосбережение" </t>
  </si>
  <si>
    <t>Муниципальная программа Красногорского муниципального района на 2017-2021 годы "Дети и молодёжь"</t>
  </si>
  <si>
    <t>Муниципальная программа  Красногорского муниципального района на 2017-2021 годы "Эффективное управление"</t>
  </si>
  <si>
    <t>Муниципальная программа Красногорского муниципального района на 2017-2021 годы "Социальная поддержка населения"</t>
  </si>
  <si>
    <t>Мероприятия по вовлечению молодых граждан в работу молодёжных общественных организаций и добровольческую деятельность</t>
  </si>
  <si>
    <t>Мероприятия по увеличению числа специалистов занятых в сфере работы с молодёжью</t>
  </si>
  <si>
    <t>06 1 02 00010</t>
  </si>
  <si>
    <t>Основное мероприятие "Оказание материальной помощи гражданам"</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</si>
  <si>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</si>
  <si>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</si>
  <si>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Оказание материальной помощи отдельным категориям граждан на возмещение расходов по слухопротезированию</t>
  </si>
  <si>
    <t>Основное мероприятие "Предоставление мер социальной поддержки"</t>
  </si>
  <si>
    <t>Иные пенсии, социальные доплаты к пенсиям</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</si>
  <si>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</si>
  <si>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СПОи т.д., прибывших на территорию Красногорского муниципального района для постоянного проживания на обустройство по месту жительства</t>
  </si>
  <si>
    <t>Основное мероприятие "Организация социально-культурных мероприятий для социально незащищенных категорий населения"</t>
  </si>
  <si>
    <t>Мероприятия для социально незащищенных категорий населения"</t>
  </si>
  <si>
    <t>Основное мероприятие "Поддержка общественных организаций, объединяющих граждан социально незащищенных категорий"</t>
  </si>
  <si>
    <t>Основное мероприятие "Предоставление субсидий по оплате жилого помещения и коммунальных услуг"</t>
  </si>
  <si>
    <t>Подпрограмма "Доступная среда"</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</si>
  <si>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</si>
  <si>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04 1 00 00000</t>
  </si>
  <si>
    <t>04 1 01 00000</t>
  </si>
  <si>
    <t>04 1 01 00010</t>
  </si>
  <si>
    <t>04 1  01 00010</t>
  </si>
  <si>
    <t>04 1 01 00020</t>
  </si>
  <si>
    <t>04 1 01 00030</t>
  </si>
  <si>
    <t>04 1 01 00040</t>
  </si>
  <si>
    <t>04 1 01 00050</t>
  </si>
  <si>
    <t>04 1 02 00000</t>
  </si>
  <si>
    <t>04 1 02 00010</t>
  </si>
  <si>
    <t>04 1 02 00020</t>
  </si>
  <si>
    <t>04 1 02 00030</t>
  </si>
  <si>
    <t>04 1 02 00040</t>
  </si>
  <si>
    <t>04 1 02 00050</t>
  </si>
  <si>
    <t>04 1 02 00060</t>
  </si>
  <si>
    <t>04 1 03 00000</t>
  </si>
  <si>
    <t>04 1 03 00010</t>
  </si>
  <si>
    <t>04 1 04 00000</t>
  </si>
  <si>
    <t>04 1 04 00010</t>
  </si>
  <si>
    <t>04 1 05 00000</t>
  </si>
  <si>
    <t>04 1 05 61410</t>
  </si>
  <si>
    <t>04 2 00 00000</t>
  </si>
  <si>
    <t>04 2 01 00000</t>
  </si>
  <si>
    <t>04 2 01 00010</t>
  </si>
  <si>
    <t>04 3 00 00000</t>
  </si>
  <si>
    <t>06 1 02 00020</t>
  </si>
  <si>
    <t>06 1 02 00030</t>
  </si>
  <si>
    <t>04 3 03 00000</t>
  </si>
  <si>
    <t>04 3 03 62080</t>
  </si>
  <si>
    <t>Дополнительное образование детей</t>
  </si>
  <si>
    <t>Закупка товаров, работ и услуг в сфере информационно-коммуникационных технологий</t>
  </si>
  <si>
    <t>242</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</si>
  <si>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</si>
  <si>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 Информирование населения о деятельности органов местного самоуправления муниципального района, о мероприятиях социально-экономического развития и общественно-политической жизни"</t>
  </si>
  <si>
    <t>Периодическая печать и издательства</t>
  </si>
  <si>
    <t>Подпрограмма "Содействие развитию здравоохранения"</t>
  </si>
  <si>
    <t>04 3 01 00000</t>
  </si>
  <si>
    <t>Проектирование пристройки ГБУЗ МО "Нахабинская городская больница</t>
  </si>
  <si>
    <t>04 3 01 00010</t>
  </si>
  <si>
    <t>04 3 02 00000</t>
  </si>
  <si>
    <t>04 3 02 00010</t>
  </si>
  <si>
    <t>Основное мероприятие "Развитие кадрового потенциала"</t>
  </si>
  <si>
    <t xml:space="preserve">Муниципальная программа Красногорского муниципального района на 2019-2021 годы "Развитие малого и среднего предпринимательства"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</si>
  <si>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</si>
  <si>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</si>
  <si>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</si>
  <si>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08 0 02 00010</t>
  </si>
  <si>
    <t>Информационно-консультационная поддержка субъектов малого и среднего предпринимательства</t>
  </si>
  <si>
    <t>Подпрограмма "Муниципальное управление"</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</si>
  <si>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</si>
  <si>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</si>
  <si>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Организация работы по повышению квалификации кадров</t>
  </si>
  <si>
    <t>10 4 00 00000</t>
  </si>
  <si>
    <t>10 4 03 00000</t>
  </si>
  <si>
    <t>10 4 03 00010</t>
  </si>
  <si>
    <t>10 4 04 00000</t>
  </si>
  <si>
    <t>10 4 04 00010</t>
  </si>
  <si>
    <t>Основное мероприятие "Профилактика экстремизма и национализма"</t>
  </si>
  <si>
    <t>Профилактика и предупреждение проявлений экстремизма, расовой и национальной неприязни</t>
  </si>
  <si>
    <t>07 1 02 00000</t>
  </si>
  <si>
    <t>07 1 02 00010</t>
  </si>
  <si>
    <t>Подпрограмма "Обеспечение пожарной безопасности"</t>
  </si>
  <si>
    <t>Основное мероприятие "Профилактика и ликвидация пожаров"</t>
  </si>
  <si>
    <t>Обеспечение пожарной безопасности</t>
  </si>
  <si>
    <t>07 4 00 00000</t>
  </si>
  <si>
    <t>07 4 01 00000</t>
  </si>
  <si>
    <t>07 4 01 00010</t>
  </si>
  <si>
    <t xml:space="preserve">Центральный аппарат </t>
  </si>
  <si>
    <t xml:space="preserve">Заместитель председателя Совета депутатов </t>
  </si>
  <si>
    <t>Основное мероприятие "Обеспечение деятельности органов местного самоуправления"</t>
  </si>
  <si>
    <t>10 4 06 00000</t>
  </si>
  <si>
    <t>10 4 06 01000</t>
  </si>
  <si>
    <t>Обеспечение деятельности архивного отдела</t>
  </si>
  <si>
    <t>Фонд оплаты труда государственных (муниципальных) органов и взносы по обязательному социальному страхованию</t>
  </si>
  <si>
    <t>Аппарат администрации</t>
  </si>
  <si>
    <t>Развитие социального партнерства</t>
  </si>
  <si>
    <t>10 2 01 00000</t>
  </si>
  <si>
    <t>10 2 01 00010</t>
  </si>
  <si>
    <t>10 2 01 60690</t>
  </si>
  <si>
    <t>10 4 06 04000</t>
  </si>
  <si>
    <t>10 4 06 60700</t>
  </si>
  <si>
    <t>10 4 06 70000</t>
  </si>
  <si>
    <t>17 0 00 00000</t>
  </si>
  <si>
    <t>10 3 05 00000</t>
  </si>
  <si>
    <t>10 3 05 00590</t>
  </si>
  <si>
    <t>Муниципальная программа  Красногорского муниципального района на 2017-2021 годы "Земельно-имущественные отношения и охрана окружающей среды"</t>
  </si>
  <si>
    <t>Исследование воздуха, воды, почв</t>
  </si>
  <si>
    <t>13 2 01 00000</t>
  </si>
  <si>
    <t>13 2 01 00010</t>
  </si>
  <si>
    <t>13 2 02 00000</t>
  </si>
  <si>
    <t>13 2 02 00010</t>
  </si>
  <si>
    <t>Содержание жилых помещений, состоящих на учете в муниципальной казне</t>
  </si>
  <si>
    <t>13 1 00 00000</t>
  </si>
  <si>
    <t>13 1 01 00000</t>
  </si>
  <si>
    <t>13 1 01 00040</t>
  </si>
  <si>
    <t>13 1 01 00050</t>
  </si>
  <si>
    <t>Содержание нежилых помещений, состоящих на учете в муниципальной казне</t>
  </si>
  <si>
    <t>13 1 01 00010</t>
  </si>
  <si>
    <t>13 1 01 00020</t>
  </si>
  <si>
    <t>13 1 01 00070</t>
  </si>
  <si>
    <t>13 1 01 00060</t>
  </si>
  <si>
    <t>Муниципальная программа  Красногорского муниципального района на 2017-2021 годы "Территориальное развитие"</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</si>
  <si>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</si>
  <si>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</si>
  <si>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</si>
  <si>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</si>
  <si>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</si>
  <si>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 xml:space="preserve">Подготовка проектов планировки и межевания территорий при строительстве капитальных объектов </t>
  </si>
  <si>
    <t>Проведение независимой строительной экспертизы объектов</t>
  </si>
  <si>
    <t>18 0 00 00000</t>
  </si>
  <si>
    <t>Муниципальная программа Красногорского муниципального района на 2017-2021 годы "Жилище"</t>
  </si>
  <si>
    <t>Муниципальная программа Красногорского муниципального района на 2017-2021 годы "Культура"</t>
  </si>
  <si>
    <t>10 4 03 00020</t>
  </si>
  <si>
    <t>17 1 02 00000</t>
  </si>
  <si>
    <t>17 1 02 00590</t>
  </si>
  <si>
    <t>17 1 02 01590</t>
  </si>
  <si>
    <t>17 1 02 02590</t>
  </si>
  <si>
    <t>17 1 02 03590</t>
  </si>
  <si>
    <t>Закупка товаров, работ, услуг в сфере информационно-коммуникационных технологий</t>
  </si>
  <si>
    <t>Закупка товаров, работ и услуг для обеспечения государственных (муниципальных) нужд</t>
  </si>
  <si>
    <t>Обеспечение деятельности АУП</t>
  </si>
  <si>
    <t>Обеспечение деятельности отделений и ТОСП(УРМ)</t>
  </si>
  <si>
    <t>Общехозяйственные расходы</t>
  </si>
  <si>
    <t>17 2 00 00000</t>
  </si>
  <si>
    <t>17 2 01 00000</t>
  </si>
  <si>
    <t>17 2 01 00010</t>
  </si>
  <si>
    <t>Подпрограмма "Развитие информационно-коммуникационных технологий для повышения эффективности процессов управления"</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</si>
  <si>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</si>
  <si>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</si>
  <si>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</si>
  <si>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18 0 04 00000</t>
  </si>
  <si>
    <t>18 0 04 00040</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</si>
  <si>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</si>
  <si>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</si>
  <si>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</si>
  <si>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безопасности людей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</si>
  <si>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</si>
  <si>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</si>
  <si>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</si>
  <si>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</si>
  <si>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</si>
  <si>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</si>
  <si>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</si>
  <si>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</si>
  <si>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</si>
  <si>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</si>
  <si>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</si>
  <si>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</si>
  <si>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</si>
  <si>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</si>
  <si>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</si>
  <si>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</si>
  <si>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</si>
  <si>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</si>
  <si>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</si>
  <si>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</si>
  <si>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</si>
  <si>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 xml:space="preserve">07 1 00 00000 </t>
  </si>
  <si>
    <t>11 0 02 00050</t>
  </si>
  <si>
    <t>Муниципальная программа  Красногорского муниципального района на 2017-2021 годы "Развитие потребительского рынка и услуг"</t>
  </si>
  <si>
    <t>16 0 00 00000</t>
  </si>
  <si>
    <t>Обеспечение деятельности МКУ "Красногорская похоронная служба"</t>
  </si>
  <si>
    <t>05 0 01 00040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</si>
  <si>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</si>
  <si>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сертификации ворот для спортивных игр</t>
  </si>
  <si>
    <t>05 0 01 00050</t>
  </si>
  <si>
    <t xml:space="preserve">Муниципальная  программа Красногорского муниципального района на 2017-2021 годы "Энергосбережение" </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</si>
  <si>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</si>
  <si>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</si>
  <si>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</si>
  <si>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</si>
  <si>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</si>
  <si>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</si>
  <si>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</si>
  <si>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</si>
  <si>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Подпрограмма "Социальная поддержка"</t>
  </si>
  <si>
    <t xml:space="preserve">Муниципальная программа Красногорского муниципального района на 2017-2021 годы "Культура" </t>
  </si>
  <si>
    <t>Ремонт фасада здания МАУК "Красногорский культурно-досуговый комплекс "Подмосковье"</t>
  </si>
  <si>
    <t>Уплата налогов на имущество организаций и земельного налога</t>
  </si>
  <si>
    <t>Основное мероприятие "Обеспечение деятельности по развитию культуры"</t>
  </si>
  <si>
    <t>Аппарат управления по культуре, делам молодежи, физической культуры и спорта</t>
  </si>
  <si>
    <t xml:space="preserve">Фонд оплаты труда государственных (муниципальных) органов </t>
  </si>
  <si>
    <t>02 0 03 00000</t>
  </si>
  <si>
    <t>02 0 03 04000</t>
  </si>
  <si>
    <t>02 0 03 81590</t>
  </si>
  <si>
    <t>16 0 02 00000</t>
  </si>
  <si>
    <t>16 0 02 00010</t>
  </si>
  <si>
    <t>16 0 02 00020</t>
  </si>
  <si>
    <t>16 0 02 00030</t>
  </si>
  <si>
    <t>16 0 02 00040</t>
  </si>
  <si>
    <t>16 0 02 00590</t>
  </si>
  <si>
    <t>Подписка, доставка и распространение тиражей печатных изданий</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</si>
  <si>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</si>
  <si>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15 0 01 00020</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</si>
  <si>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</si>
  <si>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</si>
  <si>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</si>
  <si>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04 1 05 61420</t>
  </si>
  <si>
    <t>Подпрограмма "Социальная поддержка "</t>
  </si>
  <si>
    <t>Реконструкция стадиона "Машиностроитель"</t>
  </si>
  <si>
    <t>360</t>
  </si>
  <si>
    <t>Иные выплаты населению</t>
  </si>
  <si>
    <t>18 0 04 00020</t>
  </si>
  <si>
    <t>01 3 01 77020</t>
  </si>
  <si>
    <t>Муниципальные стипендии для учащихся дополнительного образования детей в области культуры</t>
  </si>
  <si>
    <t>Мероприятия в области дошкольного образования</t>
  </si>
  <si>
    <t>01 1 01 20000</t>
  </si>
  <si>
    <t>Мероприятия по организации отдыха детей в каникулярное время</t>
  </si>
  <si>
    <t>06 2 01 62190</t>
  </si>
  <si>
    <t>Иные субсидии некоммерческим организациям (за исключением государственных (муниципальных) учреждений)</t>
  </si>
  <si>
    <t>634</t>
  </si>
  <si>
    <t>05 0 01 64220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</si>
  <si>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</si>
  <si>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</si>
  <si>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10 4 06 60830</t>
  </si>
  <si>
    <t>Подпрограмма "Обеспечение жильем отдельных категорий граждан, установленных федеральным законодательством"</t>
  </si>
  <si>
    <t>14 7 00 00000</t>
  </si>
  <si>
    <t>14 7 01 00000</t>
  </si>
  <si>
    <t>14 7 01 54850</t>
  </si>
  <si>
    <t>05 0 06 00030</t>
  </si>
  <si>
    <t>Оплата административных штрафов</t>
  </si>
  <si>
    <t>99 0 00 01060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</si>
  <si>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</si>
  <si>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</si>
  <si>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</si>
  <si>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</si>
  <si>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Совет депутатов городского округа Красногорск</t>
  </si>
  <si>
    <t>Администрация городского округа Красногорск</t>
  </si>
  <si>
    <t>Управление по культуре и делам молодёжи администрации городского округа Красногорск</t>
  </si>
  <si>
    <t>Управление образования администрации городского округа Красногорск</t>
  </si>
  <si>
    <t>Контрольно-счетная палата городского округа Красногорск</t>
  </si>
  <si>
    <t>Финансовое управление администрации городского округа Красногорск</t>
  </si>
  <si>
    <t>06 1 02 20000</t>
  </si>
  <si>
    <t>06 1 02 01590</t>
  </si>
  <si>
    <t>Устройство парковок</t>
  </si>
  <si>
    <t xml:space="preserve">11 0 02 00070 </t>
  </si>
  <si>
    <t xml:space="preserve">Выплата пенсии за выслугу лет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</si>
  <si>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</si>
  <si>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</si>
  <si>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</si>
  <si>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</si>
  <si>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</si>
  <si>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Мероприятия по гражданско-патриотическому и духовно-нравственному воспитанию детей и молодёжи</t>
  </si>
  <si>
    <t>Обеспечение деятельности учреждения по работе с молодёжью</t>
  </si>
  <si>
    <t>Ежемесячное вознаграждение лицам, имеющим почётные звания Российской Федерации и ушедшим на заслуженный отдых из учреждений бюджетной сферы</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</si>
  <si>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</si>
  <si>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</si>
  <si>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</si>
  <si>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Межбюджетные трансферты</t>
  </si>
  <si>
    <t>Иные межбюджетные трансферты</t>
  </si>
  <si>
    <t>04 3 01 00020</t>
  </si>
  <si>
    <t>500</t>
  </si>
  <si>
    <t>540</t>
  </si>
  <si>
    <t>Укрепление материально-технической базы в учреждениях по спортивной подготовке</t>
  </si>
  <si>
    <t>Ремонт подъездов многоквартирных домов</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</si>
  <si>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</si>
  <si>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Ремонт подъездов многоквартирных домов за счет средств ОБ</t>
  </si>
  <si>
    <t>12 0 03 00040</t>
  </si>
  <si>
    <t>12 0 03 60950</t>
  </si>
  <si>
    <t>Техническое обследование домов</t>
  </si>
  <si>
    <t>13 1 01 00090</t>
  </si>
  <si>
    <t>12 0 02 61430</t>
  </si>
  <si>
    <t>Дополнительные мероприятия по развитию жилищно-коммунального хозяйства и социально-культурной сферы</t>
  </si>
  <si>
    <t>01 2 01 04400</t>
  </si>
  <si>
    <t>02 0 01 04400</t>
  </si>
  <si>
    <t>06 1 02 04400</t>
  </si>
  <si>
    <t>01 3 01 04400</t>
  </si>
  <si>
    <t>01 1 02 21030</t>
  </si>
  <si>
    <t>01 1 02 04400</t>
  </si>
  <si>
    <t>Ремонт автомобильных дорог за счет средств областного бюджета</t>
  </si>
  <si>
    <t xml:space="preserve">11 0 02 60240 </t>
  </si>
  <si>
    <t>Оплата судебных исков</t>
  </si>
  <si>
    <t xml:space="preserve">Исполнение судебных актов </t>
  </si>
  <si>
    <t>Исполнение судебных актов РФ и мировых соглашений</t>
  </si>
  <si>
    <t>830</t>
  </si>
  <si>
    <t>831</t>
  </si>
  <si>
    <t>Основное мероприятие "Обеспечение деятельности учреждений в сфере ЖКХ"</t>
  </si>
  <si>
    <t>Обеспечение деятельности МКУ "УЖКХ"</t>
  </si>
  <si>
    <t>12 0 04 00000</t>
  </si>
  <si>
    <t>Закупка товаров, работ и услуг для государственных (муниципальных) нужд в области геодезии и картографии</t>
  </si>
  <si>
    <t>Муниципальная программа  Красногорского муниципального района на 2017-2021 годы "Жилище"</t>
  </si>
  <si>
    <t>Подпрограмма "Комплексное освоение земельных участков в целях жилищного строительства и развития застроенных территорий"</t>
  </si>
  <si>
    <t>Основное мероприятие "Развитие застроенных территорий"</t>
  </si>
  <si>
    <t>14 1 00 00000</t>
  </si>
  <si>
    <t>14 1 01 00000</t>
  </si>
  <si>
    <t>Проектирование, реконструкция, строительство и ремонт линий наружного освещения</t>
  </si>
  <si>
    <t>12 0 03 00050</t>
  </si>
  <si>
    <t>12 0 04 00590</t>
  </si>
  <si>
    <t>Отлов безнадзорных животных за счет средств ОБ</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</si>
  <si>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</si>
  <si>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</si>
  <si>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</si>
  <si>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 xml:space="preserve">Оснащение детского сада - новостройки  в п. Нахабино по ул. Братьев Волковых </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</si>
  <si>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</si>
  <si>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</si>
  <si>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</si>
  <si>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02 0 01 01030</t>
  </si>
  <si>
    <t>02 0 01 61050</t>
  </si>
  <si>
    <t>01 1 02 21040</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</si>
  <si>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</si>
  <si>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</si>
  <si>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 xml:space="preserve">Оснащение детского сада - новостройки  по ул. Пионерская, д.25 </t>
  </si>
  <si>
    <t>Мероприятия по благоустройству</t>
  </si>
  <si>
    <t>12 0 03 00060</t>
  </si>
  <si>
    <t>Взносы в Уставной капитал</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</si>
  <si>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</si>
  <si>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</si>
  <si>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13 1 01 00100</t>
  </si>
  <si>
    <t>450</t>
  </si>
  <si>
    <t>452</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</si>
  <si>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</si>
  <si>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07 4 01 63520</t>
  </si>
  <si>
    <t>Реконструкция лыжного стадиона МАСОУ "Зоркий"</t>
  </si>
  <si>
    <t>05 0 01 00060</t>
  </si>
  <si>
    <t>15 0 01 01590</t>
  </si>
  <si>
    <t>Обеспечение деятельности телевидения</t>
  </si>
  <si>
    <t>15 0 01 00030</t>
  </si>
  <si>
    <t>Повышение квалификации и профессиональная переподготовка работников телевидения</t>
  </si>
  <si>
    <t>14 4 01 60820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</si>
  <si>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</si>
  <si>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</si>
  <si>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09 0 02 00000</t>
  </si>
  <si>
    <t>09 0 02 62630</t>
  </si>
  <si>
    <t>14 1 01 R0210</t>
  </si>
  <si>
    <t>14 1 03 R0210</t>
  </si>
  <si>
    <t>14 1 03 00000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</si>
  <si>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</si>
  <si>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</si>
  <si>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</si>
  <si>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</si>
  <si>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Основное мероприятие "Разработка и утверждение местных нормативов градостроительного проектирования"</t>
  </si>
  <si>
    <t>Разработка и утверждение местных нормативов градостроительного проектирования</t>
  </si>
  <si>
    <t>18 0 01 00000</t>
  </si>
  <si>
    <t>18 0 0 100100</t>
  </si>
  <si>
    <t>Архитектурно-художественное освещение</t>
  </si>
  <si>
    <t>09 0 02 00030</t>
  </si>
  <si>
    <t>245</t>
  </si>
  <si>
    <t>02 0 01 60440</t>
  </si>
  <si>
    <t>Софинансирование расходов на повышение заработной платы работникам муниципальных учреждений  культуры</t>
  </si>
  <si>
    <t>01 3 01 21120</t>
  </si>
  <si>
    <t>18 0 00 100100</t>
  </si>
  <si>
    <t>99 0 00 01050</t>
  </si>
  <si>
    <t>Переоформление собственников транспортных средств, находящихся в муниципальной казне</t>
  </si>
  <si>
    <t>13 1 01 00080</t>
  </si>
  <si>
    <t xml:space="preserve">Муниципальная программа Красногорского муниципального района  на 2017-2021 годы  "Эффективное управление"  </t>
  </si>
  <si>
    <t>Участие в социальных программах Московской области</t>
  </si>
  <si>
    <t>10 4 08 00010</t>
  </si>
  <si>
    <t>10 4 08 00000</t>
  </si>
  <si>
    <t>Предоставление МБТ бюджету Московской области</t>
  </si>
  <si>
    <t>14 1 01 00020</t>
  </si>
  <si>
    <t xml:space="preserve">Строительство СОШ в г. Красногорск мкр.Опалиха </t>
  </si>
  <si>
    <t>01 2 01 21030</t>
  </si>
  <si>
    <t>Проведение мероприятий по подготовке учреждений к оказанию образовательной услуги</t>
  </si>
  <si>
    <t>01 1 02 21050</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</si>
  <si>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</si>
  <si>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</si>
  <si>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Резервный фонд администрации городского округа Красногорск</t>
  </si>
  <si>
    <t>Обустройство набережной Москвы-реки в мкр. Павшинская пойма (береговая линия)</t>
  </si>
  <si>
    <t>12 0 03 00150</t>
  </si>
  <si>
    <t>Обустройство набережной Москвы-реки в мкр. Павшинская пойма</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</si>
  <si>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</si>
  <si>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</si>
  <si>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Муниципальная программа Красногорского муниципального района на 2017-2021 годы "Социальная поддержка населения "</t>
  </si>
  <si>
    <t>14 7 01 51340</t>
  </si>
  <si>
    <t>12 0 03 00070</t>
  </si>
  <si>
    <t>Оплата уличного освещения</t>
  </si>
  <si>
    <t>Проведение экспертизы по решению суда</t>
  </si>
  <si>
    <t>99 0 00 01070</t>
  </si>
  <si>
    <t>15 0 01 00040</t>
  </si>
  <si>
    <t>Укрепление материально-технической базы МБУ "Красногорское телевидение"</t>
  </si>
  <si>
    <t>Другие вопросы в области коммунального хозяйства</t>
  </si>
  <si>
    <t>12 0 02 00040</t>
  </si>
  <si>
    <t>Капитальный ремонт сетей ХВС в п.Архангельскоев за счет средств ОБ</t>
  </si>
  <si>
    <t>12 0 02 60300</t>
  </si>
  <si>
    <t>13 1 01 00110</t>
  </si>
  <si>
    <t>Управление муниципальным имуществом</t>
  </si>
  <si>
    <t>12 0 03 60870</t>
  </si>
  <si>
    <t>Софинансирование расходов на организацию деятельности МФЦ из бюджета Московской области</t>
  </si>
  <si>
    <t>17 1 02 60650</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</si>
  <si>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</si>
  <si>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Обеспечение жильем ветеранов Великой Отечественной войны1941-1945 годов</t>
  </si>
  <si>
    <t>Приобретение RFID-оборудования, ПО и смарт- карты с  RFID-чипом для идентификации читателя для библиотек, имеющих статус центральных</t>
  </si>
  <si>
    <t>Приобретение RFID-оборудования, программного обеспечения и бесконтактной смарт-карты с  RFID-чипом для идентификации читателя для муниципальных библиотек, имеющих статус центральных за счёт средств областного бюджета</t>
  </si>
  <si>
    <t>Приложение 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</si>
</sst>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_р_._-;\-* #,##0.0_р_._-;_-* &quot;-&quot;??_р_._-;_-@_-"/>
    <numFmt numFmtId="166" formatCode="#,##0.000"/>
  </numFmts>
  <fonts count="40" x14ac:knownFonts="1">
    <font>
      <sz val="10"/>
      <name val="Arial Cyr"/>
      <charset val="204"/>
    </font>
    <font>
      <sz val="10"/>
      <name val="Arial Cyr"/>
      <charset val="204"/>
    </font>
    <font>
      <sz val="11"/>
      <color theme="1"/>
      <name val="Calibri"/>
      <family val="2"/>
      <charset val="204"/>
      <scheme val="minor"/>
    </font>
    <font>
      <b/>
      <sz val="10"/>
      <name val="Arial Cyr"/>
      <charset val="204"/>
    </font>
    <font>
      <sz val="10"/>
      <name val="Times New Roman Cyr"/>
      <family val="1"/>
      <charset val="204"/>
    </font>
    <font>
      <sz val="12"/>
      <name val="Times New Roman Cyr"/>
      <family val="1"/>
      <charset val="204"/>
    </font>
    <font>
      <sz val="12"/>
      <name val="Times New Roman Cyr"/>
      <charset val="204"/>
    </font>
    <font>
      <sz val="10"/>
      <name val="Times New Roman CYR"/>
      <charset val="204"/>
    </font>
    <font>
      <b/>
      <sz val="13"/>
      <name val="Times New Roman Cyr"/>
      <family val="1"/>
      <charset val="204"/>
    </font>
    <font>
      <sz val="10"/>
      <name val="Arial Cyr"/>
      <charset val="204"/>
    </font>
    <font>
      <sz val="10.5"/>
      <name val="Times New Roman Cyr"/>
      <family val="1"/>
      <charset val="204"/>
    </font>
    <font>
      <b/>
      <sz val="12"/>
      <name val="Times New Roman Cyr"/>
      <family val="1"/>
      <charset val="204"/>
    </font>
    <font>
      <sz val="14"/>
      <name val="Times New Roman Cyr"/>
      <family val="1"/>
      <charset val="204"/>
    </font>
    <font>
      <b/>
      <sz val="12"/>
      <name val="Times New Roman Cyr"/>
      <charset val="204"/>
    </font>
    <font>
      <i/>
      <sz val="12"/>
      <name val="Times New Roman Cyr"/>
      <charset val="204"/>
    </font>
    <font>
      <b/>
      <sz val="14"/>
      <name val="Times New Roman Cyr"/>
      <charset val="204"/>
    </font>
    <font>
      <b/>
      <sz val="12"/>
      <name val="Times New Roman"/>
      <family val="1"/>
      <charset val="204"/>
    </font>
    <font>
      <i/>
      <sz val="10"/>
      <name val="Times New Roman Cyr"/>
      <charset val="204"/>
    </font>
    <font>
      <b/>
      <sz val="14"/>
      <name val="Times New Roman Cyr"/>
      <family val="1"/>
      <charset val="204"/>
    </font>
    <font>
      <b/>
      <i/>
      <sz val="12"/>
      <name val="Times New Roman Cyr"/>
      <charset val="204"/>
    </font>
    <font>
      <b/>
      <sz val="10"/>
      <name val="Times New Roman Cyr"/>
      <family val="1"/>
      <charset val="204"/>
    </font>
    <font>
      <b/>
      <sz val="10"/>
      <name val="Times New Roman Cyr"/>
      <charset val="204"/>
    </font>
    <font>
      <i/>
      <sz val="12"/>
      <name val="Times New Roman"/>
      <family val="1"/>
      <charset val="204"/>
    </font>
    <font>
      <b/>
      <i/>
      <sz val="10"/>
      <name val="Times New Roman Cyr"/>
      <charset val="204"/>
    </font>
    <font>
      <i/>
      <sz val="14"/>
      <name val="Times New Roman Cyr"/>
      <charset val="204"/>
    </font>
    <font>
      <sz val="14"/>
      <name val="Times New Roman Cyr"/>
      <charset val="204"/>
    </font>
    <font>
      <i/>
      <sz val="11"/>
      <name val="Times New Roman Cyr"/>
      <charset val="204"/>
    </font>
    <font>
      <i/>
      <sz val="12"/>
      <name val="Times New Roman Cyr"/>
      <family val="1"/>
      <charset val="204"/>
    </font>
    <font>
      <sz val="11"/>
      <name val="Times New Roman Cyr"/>
      <charset val="204"/>
    </font>
    <font>
      <b/>
      <i/>
      <sz val="12"/>
      <name val="Times New Roman"/>
      <family val="1"/>
      <charset val="204"/>
    </font>
    <font>
      <b/>
      <i/>
      <sz val="13"/>
      <name val="Times New Roman Cyr"/>
      <charset val="204"/>
    </font>
    <font>
      <i/>
      <sz val="13"/>
      <name val="Times New Roman Cyr"/>
      <charset val="204"/>
    </font>
    <font>
      <sz val="12"/>
      <name val="Times New Roman"/>
      <family val="1"/>
      <charset val="204"/>
    </font>
    <font>
      <sz val="13"/>
      <name val="Times New Roman Cyr"/>
      <charset val="204"/>
    </font>
    <font>
      <b/>
      <i/>
      <sz val="12"/>
      <name val="Times New Roman Cyr"/>
      <family val="1"/>
      <charset val="204"/>
    </font>
    <font>
      <b/>
      <sz val="13"/>
      <name val="Times New Roman Cyr"/>
      <charset val="204"/>
    </font>
    <font>
      <b/>
      <sz val="11"/>
      <name val="Times New Roman Cyr"/>
      <charset val="204"/>
    </font>
    <font>
      <i/>
      <sz val="12"/>
      <color indexed="8"/>
      <name val="Times New Roman Cyr"/>
      <charset val="204"/>
    </font>
    <font>
      <sz val="12"/>
      <color indexed="8"/>
      <name val="Times New Roman Cyr"/>
      <charset val="204"/>
    </font>
    <font>
      <b/>
      <sz val="14"/>
      <color indexed="8"/>
      <name val="Times New Roman CYR"/>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xf numFmtId="0" fontId="1" fillId="0" borderId="0"/>
    <xf numFmtId="164" fontId="1" fillId="0" borderId="0" applyFont="0" applyFill="0" applyBorder="0" applyAlignment="0" applyProtection="0"/>
  </cellStyleXfs>
  <cellXfs count="219">
    <xf numFmtId="0" fontId="0" fillId="0" borderId="0" xfId="0"/>
    <xf numFmtId="0" fontId="4" fillId="0" borderId="0" xfId="0" applyFont="1" applyFill="1" applyAlignment="1">
      <alignment vertical="top" wrapText="1"/>
    </xf>
    <xf numFmtId="0" fontId="5" fillId="0" borderId="0" xfId="0" applyFont="1" applyFill="1" applyBorder="1" applyAlignment="1">
      <alignment horizontal="center"/>
    </xf>
    <xf numFmtId="0" fontId="4" fillId="0" borderId="0" xfId="0" applyFont="1" applyFill="1" applyAlignment="1">
      <alignment horizontal="center"/>
    </xf>
    <xf numFmtId="0" fontId="4" fillId="0" borderId="0" xfId="0" applyFont="1" applyFill="1"/>
    <xf numFmtId="0" fontId="10" fillId="0" borderId="0" xfId="0" applyFont="1" applyFill="1" applyBorder="1" applyAlignment="1">
      <alignment horizontal="justify" vertical="top" wrapText="1"/>
    </xf>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165" fontId="10" fillId="0" borderId="0" xfId="4" applyNumberFormat="1" applyFont="1" applyFill="1" applyBorder="1" applyAlignment="1">
      <alignment horizontal="right" wrapText="1"/>
    </xf>
    <xf numFmtId="0" fontId="11" fillId="0" borderId="1" xfId="0" applyFont="1" applyFill="1" applyBorder="1" applyAlignment="1">
      <alignment horizontal="center" wrapText="1"/>
    </xf>
    <xf numFmtId="0" fontId="8" fillId="0" borderId="1" xfId="0" applyFont="1" applyFill="1" applyBorder="1" applyAlignment="1">
      <alignment horizontal="center" wrapText="1"/>
    </xf>
    <xf numFmtId="49" fontId="8" fillId="0" borderId="1" xfId="0" applyNumberFormat="1" applyFont="1" applyFill="1" applyBorder="1" applyAlignment="1">
      <alignment horizontal="center" wrapText="1"/>
    </xf>
    <xf numFmtId="165" fontId="8" fillId="0" borderId="2" xfId="4" applyNumberFormat="1" applyFont="1" applyFill="1" applyBorder="1" applyAlignment="1">
      <alignment horizontal="right" wrapText="1"/>
    </xf>
    <xf numFmtId="0" fontId="11" fillId="0" borderId="1" xfId="0" applyFont="1" applyFill="1" applyBorder="1" applyAlignment="1">
      <alignment horizontal="left" wrapText="1"/>
    </xf>
    <xf numFmtId="49" fontId="11" fillId="0" borderId="1" xfId="0" applyNumberFormat="1" applyFont="1" applyFill="1" applyBorder="1" applyAlignment="1">
      <alignment horizontal="center" wrapText="1"/>
    </xf>
    <xf numFmtId="164" fontId="11" fillId="0" borderId="2" xfId="4" applyNumberFormat="1" applyFont="1" applyFill="1" applyBorder="1" applyAlignment="1">
      <alignment horizontal="right" wrapText="1"/>
    </xf>
    <xf numFmtId="0" fontId="12" fillId="0" borderId="0" xfId="0" applyFont="1" applyFill="1"/>
    <xf numFmtId="0" fontId="11" fillId="0" borderId="1"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13" fillId="0" borderId="1" xfId="0" applyNumberFormat="1" applyFont="1" applyFill="1" applyBorder="1" applyAlignment="1">
      <alignment horizontal="left" wrapText="1"/>
    </xf>
    <xf numFmtId="0" fontId="13" fillId="0" borderId="1" xfId="0" applyFont="1" applyFill="1" applyBorder="1" applyAlignment="1">
      <alignment horizontal="center" wrapText="1"/>
    </xf>
    <xf numFmtId="49" fontId="13" fillId="0" borderId="1" xfId="0" applyNumberFormat="1" applyFont="1" applyFill="1" applyBorder="1" applyAlignment="1">
      <alignment horizontal="center" wrapText="1"/>
    </xf>
    <xf numFmtId="164" fontId="13" fillId="0" borderId="2" xfId="4" applyNumberFormat="1" applyFont="1" applyFill="1" applyBorder="1" applyAlignment="1">
      <alignment horizontal="right" wrapText="1"/>
    </xf>
    <xf numFmtId="0" fontId="14" fillId="0" borderId="1" xfId="0" applyFont="1" applyFill="1" applyBorder="1" applyAlignment="1">
      <alignment horizontal="left" wrapText="1"/>
    </xf>
    <xf numFmtId="0" fontId="14" fillId="0" borderId="1" xfId="0" applyFont="1" applyFill="1" applyBorder="1" applyAlignment="1">
      <alignment horizontal="center" wrapText="1"/>
    </xf>
    <xf numFmtId="49" fontId="14" fillId="0" borderId="1" xfId="0" applyNumberFormat="1" applyFont="1" applyFill="1" applyBorder="1" applyAlignment="1">
      <alignment horizontal="center" wrapText="1"/>
    </xf>
    <xf numFmtId="164" fontId="14" fillId="0" borderId="2" xfId="4" applyNumberFormat="1" applyFont="1" applyFill="1" applyBorder="1" applyAlignment="1">
      <alignment horizontal="right" wrapText="1"/>
    </xf>
    <xf numFmtId="0" fontId="6" fillId="0" borderId="1" xfId="0" applyFont="1" applyFill="1" applyBorder="1" applyAlignment="1">
      <alignment horizontal="left" vertical="top" wrapText="1"/>
    </xf>
    <xf numFmtId="0" fontId="5" fillId="0" borderId="1" xfId="0" applyFont="1" applyFill="1" applyBorder="1" applyAlignment="1">
      <alignment horizontal="center" wrapText="1"/>
    </xf>
    <xf numFmtId="164" fontId="6" fillId="0" borderId="2" xfId="4" applyNumberFormat="1" applyFont="1" applyFill="1" applyBorder="1" applyAlignment="1">
      <alignment horizontal="right" wrapText="1"/>
    </xf>
    <xf numFmtId="49" fontId="14" fillId="0" borderId="1" xfId="0" quotePrefix="1" applyNumberFormat="1" applyFont="1" applyFill="1" applyBorder="1" applyAlignment="1">
      <alignment horizontal="center"/>
    </xf>
    <xf numFmtId="0" fontId="5" fillId="0" borderId="1" xfId="0" applyNumberFormat="1" applyFont="1" applyFill="1" applyBorder="1" applyAlignment="1">
      <alignment horizontal="left" wrapText="1"/>
    </xf>
    <xf numFmtId="0" fontId="6" fillId="0" borderId="1" xfId="0" applyFont="1" applyFill="1" applyBorder="1" applyAlignment="1">
      <alignment horizontal="center" wrapText="1"/>
    </xf>
    <xf numFmtId="164" fontId="5" fillId="0" borderId="2" xfId="4" applyNumberFormat="1" applyFont="1" applyFill="1" applyBorder="1" applyAlignment="1">
      <alignment horizontal="right" wrapText="1"/>
    </xf>
    <xf numFmtId="164" fontId="6" fillId="0" borderId="2" xfId="4" applyNumberFormat="1" applyFont="1" applyFill="1" applyBorder="1" applyAlignment="1">
      <alignment horizontal="right"/>
    </xf>
    <xf numFmtId="0" fontId="6" fillId="0" borderId="1" xfId="0" applyFont="1" applyFill="1" applyBorder="1" applyAlignment="1">
      <alignment wrapText="1"/>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wrapText="1"/>
    </xf>
    <xf numFmtId="0" fontId="16" fillId="0" borderId="1" xfId="0" applyNumberFormat="1" applyFont="1" applyFill="1" applyBorder="1" applyAlignment="1">
      <alignment horizontal="left" wrapText="1"/>
    </xf>
    <xf numFmtId="0" fontId="5" fillId="0" borderId="1" xfId="0" applyFont="1" applyFill="1" applyBorder="1" applyAlignment="1">
      <alignment horizontal="center"/>
    </xf>
    <xf numFmtId="0" fontId="13" fillId="0" borderId="1" xfId="0" applyFont="1" applyFill="1" applyBorder="1" applyAlignment="1">
      <alignment wrapText="1"/>
    </xf>
    <xf numFmtId="0" fontId="17" fillId="0" borderId="0" xfId="0" applyFont="1" applyFill="1"/>
    <xf numFmtId="0" fontId="15" fillId="0" borderId="1" xfId="0" applyNumberFormat="1" applyFont="1" applyFill="1" applyBorder="1" applyAlignment="1">
      <alignment horizontal="left" wrapText="1"/>
    </xf>
    <xf numFmtId="0" fontId="18" fillId="0" borderId="1" xfId="0" applyFont="1" applyFill="1" applyBorder="1" applyAlignment="1">
      <alignment horizontal="left" wrapText="1"/>
    </xf>
    <xf numFmtId="0" fontId="18" fillId="0" borderId="1" xfId="0" applyFont="1" applyFill="1" applyBorder="1" applyAlignment="1">
      <alignment horizontal="center" wrapText="1"/>
    </xf>
    <xf numFmtId="49" fontId="18" fillId="0" borderId="1" xfId="0" applyNumberFormat="1" applyFont="1" applyFill="1" applyBorder="1" applyAlignment="1">
      <alignment horizontal="center" wrapText="1"/>
    </xf>
    <xf numFmtId="164" fontId="18" fillId="0" borderId="2" xfId="4" applyNumberFormat="1" applyFont="1" applyFill="1" applyBorder="1" applyAlignment="1">
      <alignment horizontal="right" wrapText="1"/>
    </xf>
    <xf numFmtId="0" fontId="13" fillId="0" borderId="1" xfId="0" applyFont="1" applyFill="1" applyBorder="1" applyAlignment="1">
      <alignment horizontal="left" wrapText="1"/>
    </xf>
    <xf numFmtId="0" fontId="13" fillId="0" borderId="1" xfId="0" applyFont="1" applyFill="1" applyBorder="1" applyAlignment="1">
      <alignment horizontal="center"/>
    </xf>
    <xf numFmtId="0" fontId="19" fillId="0" borderId="1" xfId="0" applyFont="1" applyFill="1" applyBorder="1" applyAlignment="1">
      <alignment horizontal="left" wrapText="1"/>
    </xf>
    <xf numFmtId="0" fontId="19" fillId="0" borderId="1" xfId="0" applyFont="1" applyFill="1" applyBorder="1" applyAlignment="1">
      <alignment horizontal="center" wrapText="1"/>
    </xf>
    <xf numFmtId="49" fontId="19" fillId="0" borderId="1" xfId="0" applyNumberFormat="1" applyFont="1" applyFill="1" applyBorder="1" applyAlignment="1">
      <alignment horizontal="center" wrapText="1"/>
    </xf>
    <xf numFmtId="164" fontId="19" fillId="0" borderId="2" xfId="4" applyNumberFormat="1" applyFont="1" applyFill="1" applyBorder="1" applyAlignment="1">
      <alignment horizontal="right" wrapText="1"/>
    </xf>
    <xf numFmtId="0" fontId="6" fillId="0" borderId="1" xfId="0" applyFont="1" applyFill="1" applyBorder="1" applyAlignment="1">
      <alignment horizontal="center"/>
    </xf>
    <xf numFmtId="0" fontId="14" fillId="0" borderId="1" xfId="0" applyFont="1" applyFill="1" applyBorder="1" applyAlignment="1">
      <alignment horizontal="center"/>
    </xf>
    <xf numFmtId="49" fontId="5" fillId="0" borderId="1" xfId="0" quotePrefix="1" applyNumberFormat="1" applyFont="1" applyFill="1" applyBorder="1" applyAlignment="1">
      <alignment horizontal="center"/>
    </xf>
    <xf numFmtId="0" fontId="20" fillId="0" borderId="0" xfId="0" applyFont="1" applyFill="1"/>
    <xf numFmtId="0" fontId="4" fillId="0" borderId="0" xfId="0" applyFont="1" applyFill="1" applyAlignment="1"/>
    <xf numFmtId="0" fontId="19" fillId="0" borderId="1" xfId="0" applyFont="1" applyFill="1" applyBorder="1" applyAlignment="1">
      <alignment wrapText="1"/>
    </xf>
    <xf numFmtId="0" fontId="14" fillId="0" borderId="1" xfId="0" applyFont="1" applyFill="1" applyBorder="1" applyAlignment="1">
      <alignment wrapText="1"/>
    </xf>
    <xf numFmtId="0" fontId="20" fillId="0" borderId="0" xfId="0" applyFont="1" applyFill="1" applyAlignment="1"/>
    <xf numFmtId="0" fontId="6" fillId="0" borderId="1" xfId="0" applyNumberFormat="1" applyFont="1" applyFill="1" applyBorder="1" applyAlignment="1">
      <alignment horizontal="left" wrapText="1"/>
    </xf>
    <xf numFmtId="0" fontId="5" fillId="0" borderId="1" xfId="0" applyFont="1" applyFill="1" applyBorder="1" applyAlignment="1">
      <alignment wrapText="1"/>
    </xf>
    <xf numFmtId="0" fontId="5" fillId="0" borderId="1" xfId="0" quotePrefix="1" applyFont="1" applyFill="1" applyBorder="1" applyAlignment="1">
      <alignment horizontal="center"/>
    </xf>
    <xf numFmtId="49" fontId="13" fillId="0" borderId="1" xfId="0" quotePrefix="1" applyNumberFormat="1" applyFont="1" applyFill="1" applyBorder="1" applyAlignment="1">
      <alignment horizontal="center"/>
    </xf>
    <xf numFmtId="0" fontId="19" fillId="0" borderId="1" xfId="0" applyFont="1" applyFill="1" applyBorder="1" applyAlignment="1">
      <alignment horizontal="center"/>
    </xf>
    <xf numFmtId="49" fontId="19" fillId="0" borderId="1" xfId="0" applyNumberFormat="1" applyFont="1" applyFill="1" applyBorder="1" applyAlignment="1">
      <alignment horizontal="center"/>
    </xf>
    <xf numFmtId="49" fontId="13" fillId="0" borderId="1" xfId="0" applyNumberFormat="1" applyFont="1" applyFill="1" applyBorder="1" applyAlignment="1">
      <alignment horizontal="center"/>
    </xf>
    <xf numFmtId="0" fontId="7" fillId="0" borderId="0" xfId="0" applyFont="1" applyFill="1" applyAlignment="1"/>
    <xf numFmtId="0" fontId="13" fillId="0" borderId="1" xfId="0" applyFont="1" applyFill="1" applyBorder="1" applyAlignment="1">
      <alignment horizontal="left" vertical="top" wrapText="1"/>
    </xf>
    <xf numFmtId="4" fontId="13" fillId="0" borderId="1" xfId="0" applyNumberFormat="1" applyFont="1" applyFill="1" applyBorder="1" applyAlignment="1">
      <alignment horizontal="right" wrapText="1"/>
    </xf>
    <xf numFmtId="4" fontId="19" fillId="0" borderId="1" xfId="0" applyNumberFormat="1" applyFont="1" applyFill="1" applyBorder="1" applyAlignment="1">
      <alignment horizontal="right" wrapText="1"/>
    </xf>
    <xf numFmtId="4" fontId="6" fillId="0" borderId="1" xfId="0" applyNumberFormat="1" applyFont="1" applyFill="1" applyBorder="1" applyAlignment="1">
      <alignment horizontal="right" wrapText="1"/>
    </xf>
    <xf numFmtId="0" fontId="19" fillId="0" borderId="1" xfId="0" applyNumberFormat="1" applyFont="1" applyFill="1" applyBorder="1" applyAlignment="1">
      <alignment horizontal="left" wrapText="1"/>
    </xf>
    <xf numFmtId="0" fontId="21" fillId="0" borderId="0" xfId="0" applyFont="1" applyFill="1" applyAlignment="1"/>
    <xf numFmtId="4" fontId="14" fillId="0" borderId="1" xfId="0" applyNumberFormat="1" applyFont="1" applyFill="1" applyBorder="1" applyAlignment="1">
      <alignment horizontal="right" wrapText="1"/>
    </xf>
    <xf numFmtId="0" fontId="22" fillId="0" borderId="1" xfId="0" applyFont="1" applyFill="1" applyBorder="1" applyAlignment="1">
      <alignment vertical="justify"/>
    </xf>
    <xf numFmtId="0" fontId="23" fillId="0" borderId="0" xfId="0" applyFont="1" applyFill="1"/>
    <xf numFmtId="49" fontId="6" fillId="0" borderId="1" xfId="0" applyNumberFormat="1" applyFont="1" applyFill="1" applyBorder="1" applyAlignment="1">
      <alignment horizontal="center"/>
    </xf>
    <xf numFmtId="0" fontId="21" fillId="0" borderId="0" xfId="0" applyFont="1" applyFill="1"/>
    <xf numFmtId="3" fontId="6" fillId="0" borderId="2" xfId="0" applyNumberFormat="1" applyFont="1" applyFill="1" applyBorder="1"/>
    <xf numFmtId="0" fontId="6" fillId="0" borderId="1" xfId="0" applyFont="1" applyFill="1" applyBorder="1"/>
    <xf numFmtId="166" fontId="20" fillId="0" borderId="0" xfId="0" applyNumberFormat="1" applyFont="1" applyFill="1"/>
    <xf numFmtId="164" fontId="15" fillId="0" borderId="2" xfId="4" applyNumberFormat="1" applyFont="1" applyFill="1" applyBorder="1" applyAlignment="1">
      <alignment horizontal="right" wrapText="1"/>
    </xf>
    <xf numFmtId="0" fontId="24" fillId="0" borderId="1" xfId="0" applyFont="1" applyFill="1" applyBorder="1" applyAlignment="1">
      <alignment horizontal="center" wrapText="1"/>
    </xf>
    <xf numFmtId="0" fontId="25" fillId="0" borderId="1" xfId="0" applyFont="1" applyFill="1" applyBorder="1" applyAlignment="1">
      <alignment horizontal="center" wrapText="1"/>
    </xf>
    <xf numFmtId="4" fontId="6" fillId="0" borderId="1" xfId="0" applyNumberFormat="1" applyFont="1" applyFill="1" applyBorder="1" applyAlignment="1">
      <alignment wrapText="1"/>
    </xf>
    <xf numFmtId="4" fontId="26" fillId="0" borderId="1" xfId="0" applyNumberFormat="1" applyFont="1" applyFill="1" applyBorder="1"/>
    <xf numFmtId="164" fontId="13" fillId="0" borderId="2" xfId="4" applyNumberFormat="1" applyFont="1" applyFill="1" applyBorder="1" applyAlignment="1">
      <alignment horizontal="right"/>
    </xf>
    <xf numFmtId="4" fontId="14" fillId="0" borderId="1" xfId="0" applyNumberFormat="1" applyFont="1" applyFill="1" applyBorder="1"/>
    <xf numFmtId="164" fontId="14" fillId="0" borderId="2" xfId="4" applyNumberFormat="1" applyFont="1" applyFill="1" applyBorder="1" applyAlignment="1">
      <alignment horizontal="right"/>
    </xf>
    <xf numFmtId="3" fontId="6" fillId="0" borderId="1" xfId="0" applyNumberFormat="1" applyFont="1" applyFill="1" applyBorder="1" applyAlignment="1">
      <alignment horizontal="center"/>
    </xf>
    <xf numFmtId="164" fontId="24" fillId="0" borderId="2" xfId="4" applyNumberFormat="1" applyFont="1" applyFill="1" applyBorder="1" applyAlignment="1">
      <alignment horizontal="right" wrapText="1"/>
    </xf>
    <xf numFmtId="49" fontId="25" fillId="0" borderId="1" xfId="0" applyNumberFormat="1" applyFont="1" applyFill="1" applyBorder="1" applyAlignment="1">
      <alignment horizontal="center" wrapText="1"/>
    </xf>
    <xf numFmtId="164" fontId="25" fillId="0" borderId="2" xfId="4" applyNumberFormat="1" applyFont="1" applyFill="1" applyBorder="1" applyAlignment="1">
      <alignment horizontal="right" wrapText="1"/>
    </xf>
    <xf numFmtId="4" fontId="5" fillId="0" borderId="1" xfId="0" applyNumberFormat="1" applyFont="1" applyFill="1" applyBorder="1" applyAlignment="1">
      <alignment horizontal="right" wrapText="1"/>
    </xf>
    <xf numFmtId="0" fontId="14" fillId="0" borderId="1" xfId="0" applyNumberFormat="1" applyFont="1" applyFill="1" applyBorder="1" applyAlignment="1">
      <alignment horizontal="left" wrapText="1"/>
    </xf>
    <xf numFmtId="0" fontId="14" fillId="0" borderId="1" xfId="0" applyFont="1" applyFill="1" applyBorder="1" applyAlignment="1">
      <alignment horizontal="left" vertical="top" wrapText="1"/>
    </xf>
    <xf numFmtId="0" fontId="23" fillId="0" borderId="0" xfId="0" applyFont="1" applyFill="1" applyAlignment="1"/>
    <xf numFmtId="4" fontId="25" fillId="0" borderId="1" xfId="0" applyNumberFormat="1" applyFont="1" applyFill="1" applyBorder="1" applyAlignment="1">
      <alignment horizontal="right" wrapText="1"/>
    </xf>
    <xf numFmtId="0" fontId="13" fillId="0" borderId="0" xfId="0" applyFont="1" applyFill="1" applyAlignment="1"/>
    <xf numFmtId="49" fontId="14" fillId="0" borderId="1" xfId="0" applyNumberFormat="1" applyFont="1" applyFill="1" applyBorder="1" applyAlignment="1">
      <alignment horizontal="center"/>
    </xf>
    <xf numFmtId="0" fontId="14" fillId="0" borderId="1" xfId="0" applyNumberFormat="1" applyFont="1" applyFill="1" applyBorder="1" applyAlignment="1">
      <alignment horizontal="center" wrapText="1"/>
    </xf>
    <xf numFmtId="164" fontId="14"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14" fillId="0" borderId="1" xfId="0" applyNumberFormat="1" applyFont="1" applyFill="1" applyBorder="1" applyAlignment="1">
      <alignment wrapText="1"/>
    </xf>
    <xf numFmtId="164" fontId="27" fillId="0" borderId="2" xfId="4" applyNumberFormat="1" applyFont="1" applyFill="1" applyBorder="1" applyAlignment="1">
      <alignment horizontal="right" wrapText="1"/>
    </xf>
    <xf numFmtId="0" fontId="5" fillId="0" borderId="1" xfId="0" applyNumberFormat="1" applyFont="1" applyFill="1" applyBorder="1" applyAlignment="1">
      <alignment wrapText="1"/>
    </xf>
    <xf numFmtId="49" fontId="28" fillId="0" borderId="1" xfId="0" applyNumberFormat="1" applyFont="1" applyFill="1" applyBorder="1" applyAlignment="1">
      <alignment horizontal="center" wrapText="1"/>
    </xf>
    <xf numFmtId="49" fontId="26" fillId="0" borderId="1" xfId="0" applyNumberFormat="1" applyFont="1" applyFill="1" applyBorder="1" applyAlignment="1">
      <alignment horizontal="center" wrapText="1"/>
    </xf>
    <xf numFmtId="0" fontId="14" fillId="0" borderId="1" xfId="0" quotePrefix="1" applyFont="1" applyFill="1" applyBorder="1" applyAlignment="1">
      <alignment horizontal="center"/>
    </xf>
    <xf numFmtId="4" fontId="14" fillId="0" borderId="1" xfId="0" applyNumberFormat="1" applyFont="1" applyFill="1" applyBorder="1" applyAlignment="1">
      <alignment horizontal="right"/>
    </xf>
    <xf numFmtId="4" fontId="6" fillId="0" borderId="2" xfId="0" applyNumberFormat="1" applyFont="1" applyFill="1" applyBorder="1" applyAlignment="1">
      <alignment horizontal="right" wrapText="1"/>
    </xf>
    <xf numFmtId="49" fontId="16" fillId="0" borderId="1" xfId="0" applyNumberFormat="1" applyFont="1" applyFill="1" applyBorder="1" applyAlignment="1">
      <alignment horizontal="center"/>
    </xf>
    <xf numFmtId="49" fontId="16" fillId="0" borderId="1" xfId="0" applyNumberFormat="1" applyFont="1" applyFill="1" applyBorder="1" applyAlignment="1">
      <alignment horizontal="center" wrapText="1"/>
    </xf>
    <xf numFmtId="164" fontId="16" fillId="0" borderId="2" xfId="4" applyNumberFormat="1" applyFont="1" applyFill="1" applyBorder="1" applyAlignment="1">
      <alignment horizontal="right" wrapText="1"/>
    </xf>
    <xf numFmtId="49" fontId="1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center"/>
    </xf>
    <xf numFmtId="0" fontId="5" fillId="0" borderId="1" xfId="0" applyFont="1" applyFill="1" applyBorder="1" applyAlignment="1">
      <alignment horizontal="left" vertical="top" wrapText="1"/>
    </xf>
    <xf numFmtId="0" fontId="13" fillId="0" borderId="1" xfId="0" quotePrefix="1" applyFont="1" applyFill="1" applyBorder="1" applyAlignment="1">
      <alignment horizontal="center"/>
    </xf>
    <xf numFmtId="164" fontId="5" fillId="0" borderId="2" xfId="4" applyNumberFormat="1" applyFont="1" applyFill="1" applyBorder="1" applyAlignment="1">
      <alignment horizontal="right"/>
    </xf>
    <xf numFmtId="0" fontId="13" fillId="0" borderId="1" xfId="0" applyNumberFormat="1" applyFont="1" applyFill="1" applyBorder="1" applyAlignment="1">
      <alignment wrapText="1"/>
    </xf>
    <xf numFmtId="49" fontId="15" fillId="0" borderId="1" xfId="0" applyNumberFormat="1" applyFont="1" applyFill="1" applyBorder="1" applyAlignment="1">
      <alignment horizontal="center"/>
    </xf>
    <xf numFmtId="164" fontId="15" fillId="0" borderId="2" xfId="4" applyNumberFormat="1" applyFont="1" applyFill="1" applyBorder="1" applyAlignment="1">
      <alignment horizontal="right"/>
    </xf>
    <xf numFmtId="0" fontId="6" fillId="0" borderId="1" xfId="0" quotePrefix="1" applyFont="1" applyFill="1" applyBorder="1" applyAlignment="1">
      <alignment horizontal="center"/>
    </xf>
    <xf numFmtId="164" fontId="13" fillId="0" borderId="1" xfId="0" applyNumberFormat="1" applyFont="1" applyFill="1" applyBorder="1" applyAlignment="1">
      <alignment horizontal="right" wrapText="1"/>
    </xf>
    <xf numFmtId="164" fontId="13" fillId="0" borderId="2" xfId="0" applyNumberFormat="1" applyFont="1" applyFill="1" applyBorder="1" applyAlignment="1">
      <alignment horizontal="right" wrapText="1"/>
    </xf>
    <xf numFmtId="164" fontId="6" fillId="0" borderId="2" xfId="0" applyNumberFormat="1" applyFont="1" applyFill="1" applyBorder="1" applyAlignment="1">
      <alignment horizontal="right" wrapText="1"/>
    </xf>
    <xf numFmtId="49" fontId="19" fillId="0" borderId="1" xfId="0" quotePrefix="1" applyNumberFormat="1" applyFont="1" applyFill="1" applyBorder="1" applyAlignment="1">
      <alignment horizontal="center"/>
    </xf>
    <xf numFmtId="49" fontId="6" fillId="0" borderId="1" xfId="0" quotePrefix="1" applyNumberFormat="1" applyFont="1" applyFill="1" applyBorder="1" applyAlignment="1">
      <alignment horizontal="center"/>
    </xf>
    <xf numFmtId="0" fontId="5" fillId="0" borderId="1" xfId="0" applyNumberFormat="1" applyFont="1" applyFill="1" applyBorder="1" applyAlignment="1">
      <alignment horizontal="left" vertical="top" wrapText="1"/>
    </xf>
    <xf numFmtId="0" fontId="14" fillId="0" borderId="1" xfId="0" applyNumberFormat="1" applyFont="1" applyFill="1" applyBorder="1" applyAlignment="1">
      <alignment horizontal="left" vertical="top" wrapText="1"/>
    </xf>
    <xf numFmtId="49" fontId="29" fillId="0" borderId="1" xfId="0" applyNumberFormat="1" applyFont="1" applyFill="1" applyBorder="1" applyAlignment="1">
      <alignment vertical="top" wrapText="1"/>
    </xf>
    <xf numFmtId="4" fontId="19" fillId="0" borderId="2" xfId="0" applyNumberFormat="1" applyFont="1" applyFill="1" applyBorder="1" applyAlignment="1">
      <alignment horizontal="right" wrapText="1"/>
    </xf>
    <xf numFmtId="0" fontId="30" fillId="0" borderId="1" xfId="0" applyNumberFormat="1" applyFont="1" applyFill="1" applyBorder="1" applyAlignment="1">
      <alignment wrapText="1"/>
    </xf>
    <xf numFmtId="0" fontId="31" fillId="0" borderId="1" xfId="0" applyNumberFormat="1" applyFont="1" applyFill="1" applyBorder="1" applyAlignment="1">
      <alignment wrapText="1"/>
    </xf>
    <xf numFmtId="39" fontId="13" fillId="0" borderId="2" xfId="4" applyNumberFormat="1" applyFont="1" applyFill="1" applyBorder="1" applyAlignment="1">
      <alignment horizontal="right" wrapText="1"/>
    </xf>
    <xf numFmtId="39" fontId="14" fillId="0" borderId="2" xfId="4" applyNumberFormat="1" applyFont="1" applyFill="1" applyBorder="1" applyAlignment="1">
      <alignment horizontal="right" wrapText="1"/>
    </xf>
    <xf numFmtId="39" fontId="6" fillId="0" borderId="2" xfId="4" applyNumberFormat="1" applyFont="1" applyFill="1" applyBorder="1" applyAlignment="1">
      <alignment horizontal="right" wrapText="1"/>
    </xf>
    <xf numFmtId="0" fontId="18" fillId="0" borderId="1" xfId="0" applyNumberFormat="1" applyFont="1" applyFill="1" applyBorder="1" applyAlignment="1">
      <alignment horizontal="left" wrapText="1"/>
    </xf>
    <xf numFmtId="49" fontId="32" fillId="0" borderId="1" xfId="0" applyNumberFormat="1" applyFont="1" applyFill="1" applyBorder="1" applyAlignment="1">
      <alignment horizontal="center"/>
    </xf>
    <xf numFmtId="49" fontId="24" fillId="0" borderId="1" xfId="0" applyNumberFormat="1" applyFont="1" applyFill="1" applyBorder="1" applyAlignment="1">
      <alignment horizontal="center" wrapText="1"/>
    </xf>
    <xf numFmtId="4" fontId="22" fillId="0" borderId="2" xfId="0" applyNumberFormat="1" applyFont="1" applyFill="1" applyBorder="1" applyAlignment="1">
      <alignment wrapText="1"/>
    </xf>
    <xf numFmtId="4" fontId="14" fillId="0" borderId="2" xfId="0" applyNumberFormat="1" applyFont="1" applyFill="1" applyBorder="1" applyAlignment="1">
      <alignment horizontal="right" wrapText="1"/>
    </xf>
    <xf numFmtId="0" fontId="5" fillId="0" borderId="2" xfId="0" applyFont="1" applyFill="1" applyBorder="1" applyAlignment="1">
      <alignment horizontal="left" wrapText="1"/>
    </xf>
    <xf numFmtId="49" fontId="6" fillId="0" borderId="3" xfId="0" applyNumberFormat="1" applyFont="1" applyFill="1" applyBorder="1" applyAlignment="1">
      <alignment horizontal="center" wrapText="1"/>
    </xf>
    <xf numFmtId="4" fontId="5" fillId="0" borderId="2" xfId="0" applyNumberFormat="1" applyFont="1" applyFill="1" applyBorder="1" applyAlignment="1">
      <alignment horizontal="right" wrapText="1"/>
    </xf>
    <xf numFmtId="49" fontId="31" fillId="0" borderId="1" xfId="0" quotePrefix="1" applyNumberFormat="1" applyFont="1" applyFill="1" applyBorder="1" applyAlignment="1">
      <alignment horizontal="center"/>
    </xf>
    <xf numFmtId="49" fontId="33" fillId="0" borderId="1" xfId="0" applyNumberFormat="1" applyFont="1" applyFill="1" applyBorder="1" applyAlignment="1">
      <alignment horizontal="center" wrapText="1"/>
    </xf>
    <xf numFmtId="49" fontId="34" fillId="0" borderId="1" xfId="0" applyNumberFormat="1" applyFont="1" applyFill="1" applyBorder="1" applyAlignment="1">
      <alignment horizontal="center" wrapText="1"/>
    </xf>
    <xf numFmtId="164" fontId="34" fillId="0" borderId="2" xfId="4" applyNumberFormat="1" applyFont="1" applyFill="1" applyBorder="1" applyAlignment="1">
      <alignment horizontal="right" wrapText="1"/>
    </xf>
    <xf numFmtId="49" fontId="11" fillId="0" borderId="1" xfId="0" applyNumberFormat="1" applyFont="1" applyFill="1" applyBorder="1" applyAlignment="1">
      <alignment horizontal="center"/>
    </xf>
    <xf numFmtId="0" fontId="27" fillId="0" borderId="1" xfId="0" applyFont="1" applyFill="1" applyBorder="1" applyAlignment="1">
      <alignment wrapText="1"/>
    </xf>
    <xf numFmtId="4" fontId="27" fillId="0" borderId="1" xfId="0" applyNumberFormat="1" applyFont="1" applyFill="1" applyBorder="1" applyAlignment="1">
      <alignment horizontal="right" wrapText="1"/>
    </xf>
    <xf numFmtId="0" fontId="19" fillId="0" borderId="1" xfId="0" quotePrefix="1" applyFont="1" applyFill="1" applyBorder="1" applyAlignment="1">
      <alignment horizontal="center"/>
    </xf>
    <xf numFmtId="164" fontId="19" fillId="0" borderId="2" xfId="4" applyNumberFormat="1" applyFont="1" applyFill="1" applyBorder="1" applyAlignment="1">
      <alignment horizontal="right"/>
    </xf>
    <xf numFmtId="2" fontId="14" fillId="0" borderId="2" xfId="4" applyNumberFormat="1" applyFont="1" applyFill="1" applyBorder="1" applyAlignment="1">
      <alignment horizontal="right" wrapText="1"/>
    </xf>
    <xf numFmtId="2" fontId="5" fillId="0" borderId="2" xfId="4" applyNumberFormat="1" applyFont="1" applyFill="1" applyBorder="1" applyAlignment="1">
      <alignment horizontal="right" wrapText="1"/>
    </xf>
    <xf numFmtId="49" fontId="35" fillId="0" borderId="1" xfId="0" applyNumberFormat="1" applyFont="1" applyFill="1" applyBorder="1" applyAlignment="1">
      <alignment horizontal="center" wrapText="1"/>
    </xf>
    <xf numFmtId="164" fontId="14" fillId="0" borderId="2"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49" fontId="36" fillId="0" borderId="1" xfId="0" applyNumberFormat="1" applyFont="1" applyFill="1" applyBorder="1" applyAlignment="1">
      <alignment horizontal="center" wrapText="1"/>
    </xf>
    <xf numFmtId="0" fontId="5" fillId="0" borderId="1" xfId="0" applyFont="1" applyFill="1" applyBorder="1" applyAlignment="1"/>
    <xf numFmtId="0" fontId="4" fillId="0" borderId="3" xfId="0" applyFont="1" applyFill="1" applyBorder="1" applyAlignment="1">
      <alignment vertical="top"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0" fontId="13" fillId="0" borderId="0" xfId="0" applyFont="1" applyFill="1" applyBorder="1" applyAlignment="1">
      <alignment horizontal="left"/>
    </xf>
    <xf numFmtId="49" fontId="6" fillId="0" borderId="0" xfId="0" applyNumberFormat="1" applyFont="1" applyFill="1" applyBorder="1" applyAlignment="1">
      <alignment horizontal="center" wrapText="1"/>
    </xf>
    <xf numFmtId="49" fontId="5" fillId="0" borderId="0" xfId="0" applyNumberFormat="1" applyFont="1" applyFill="1" applyBorder="1" applyAlignment="1">
      <alignment horizontal="center"/>
    </xf>
    <xf numFmtId="4" fontId="15" fillId="0" borderId="0" xfId="0" applyNumberFormat="1" applyFont="1" applyFill="1" applyBorder="1" applyAlignment="1">
      <alignment horizontal="center" wrapText="1"/>
    </xf>
    <xf numFmtId="3" fontId="7" fillId="0" borderId="0" xfId="0" applyNumberFormat="1" applyFont="1" applyFill="1"/>
    <xf numFmtId="4" fontId="7" fillId="0" borderId="0" xfId="0" applyNumberFormat="1" applyFont="1" applyFill="1"/>
    <xf numFmtId="165" fontId="7" fillId="0" borderId="0" xfId="4" applyNumberFormat="1" applyFont="1" applyFill="1" applyAlignment="1">
      <alignment horizontal="right"/>
    </xf>
    <xf numFmtId="0" fontId="25" fillId="0" borderId="0" xfId="0" applyFont="1" applyFill="1" applyAlignment="1">
      <alignment horizontal="left"/>
    </xf>
    <xf numFmtId="49" fontId="25" fillId="0" borderId="0" xfId="0" applyNumberFormat="1" applyFont="1" applyFill="1" applyAlignment="1"/>
    <xf numFmtId="4" fontId="25" fillId="0" borderId="0" xfId="0" applyNumberFormat="1" applyFont="1" applyFill="1" applyAlignment="1">
      <alignment wrapText="1"/>
    </xf>
    <xf numFmtId="49" fontId="4" fillId="0" borderId="0" xfId="0" applyNumberFormat="1" applyFont="1" applyFill="1" applyAlignment="1">
      <alignment horizontal="center"/>
    </xf>
    <xf numFmtId="165" fontId="4" fillId="0" borderId="0" xfId="4" applyNumberFormat="1" applyFont="1" applyFill="1" applyAlignment="1">
      <alignment horizontal="right" wrapText="1"/>
    </xf>
    <xf numFmtId="49" fontId="15" fillId="0" borderId="0" xfId="0" applyNumberFormat="1" applyFont="1" applyFill="1" applyAlignment="1">
      <alignment horizontal="center"/>
    </xf>
    <xf numFmtId="165" fontId="15" fillId="0" borderId="0" xfId="4" applyNumberFormat="1" applyFont="1" applyFill="1" applyAlignment="1">
      <alignment horizontal="right" wrapText="1"/>
    </xf>
    <xf numFmtId="49" fontId="12" fillId="0" borderId="0" xfId="0" applyNumberFormat="1" applyFont="1" applyFill="1" applyAlignment="1">
      <alignment horizontal="center"/>
    </xf>
    <xf numFmtId="165" fontId="12" fillId="0" borderId="0" xfId="4" applyNumberFormat="1" applyFont="1" applyFill="1" applyAlignment="1">
      <alignment horizontal="right" wrapText="1"/>
    </xf>
    <xf numFmtId="165" fontId="12" fillId="0" borderId="0" xfId="4" applyNumberFormat="1" applyFont="1" applyFill="1" applyAlignment="1">
      <alignment horizontal="right"/>
    </xf>
    <xf numFmtId="165" fontId="4" fillId="0" borderId="0" xfId="4" applyNumberFormat="1" applyFont="1" applyFill="1" applyAlignment="1">
      <alignment horizontal="right"/>
    </xf>
    <xf numFmtId="3" fontId="6" fillId="0" borderId="0" xfId="0" applyNumberFormat="1" applyFont="1" applyFill="1" applyBorder="1"/>
    <xf numFmtId="0" fontId="6" fillId="0" borderId="0" xfId="0" applyFont="1" applyFill="1" applyBorder="1"/>
    <xf numFmtId="0" fontId="14" fillId="0" borderId="1" xfId="1" applyFont="1" applyFill="1" applyBorder="1" applyAlignment="1">
      <alignment horizontal="center" vertical="center" wrapText="1"/>
    </xf>
    <xf numFmtId="49" fontId="38"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1" xfId="0" applyFont="1" applyFill="1" applyBorder="1" applyAlignment="1">
      <alignment horizontal="left" wrapText="1"/>
    </xf>
    <xf numFmtId="49" fontId="37" fillId="0" borderId="1" xfId="0" applyNumberFormat="1" applyFont="1" applyFill="1" applyBorder="1" applyAlignment="1">
      <alignment horizontal="center" wrapText="1"/>
    </xf>
    <xf numFmtId="164" fontId="37" fillId="0" borderId="1" xfId="4" applyFont="1" applyFill="1" applyBorder="1" applyAlignment="1">
      <alignment horizontal="right" vertical="center" wrapText="1"/>
    </xf>
    <xf numFmtId="49" fontId="6" fillId="0" borderId="1" xfId="0" applyNumberFormat="1" applyFont="1" applyFill="1" applyBorder="1" applyAlignment="1">
      <alignment horizontal="center" wrapText="1"/>
    </xf>
    <xf numFmtId="164" fontId="38" fillId="0" borderId="1" xfId="4" applyFont="1" applyFill="1" applyBorder="1" applyAlignment="1">
      <alignment horizontal="right" vertical="center" wrapText="1"/>
    </xf>
    <xf numFmtId="0" fontId="14" fillId="0" borderId="1" xfId="1" applyFont="1" applyFill="1" applyBorder="1" applyAlignment="1">
      <alignment horizontal="left" vertical="center" wrapText="1"/>
    </xf>
    <xf numFmtId="0" fontId="7" fillId="0" borderId="0" xfId="0" applyFont="1" applyFill="1"/>
    <xf numFmtId="164" fontId="39" fillId="0" borderId="0" xfId="4" applyFont="1" applyFill="1" applyAlignment="1">
      <alignment horizontal="right" vertical="center" wrapText="1"/>
    </xf>
    <xf numFmtId="164" fontId="38" fillId="0" borderId="1" xfId="4" applyFont="1" applyFill="1" applyBorder="1" applyAlignment="1">
      <alignment horizontal="right" wrapText="1"/>
    </xf>
    <xf numFmtId="0" fontId="15" fillId="0" borderId="1" xfId="0" applyFont="1" applyFill="1" applyBorder="1" applyAlignment="1">
      <alignment horizontal="center"/>
    </xf>
    <xf numFmtId="0" fontId="15" fillId="0" borderId="1" xfId="0" quotePrefix="1" applyFont="1" applyFill="1" applyBorder="1" applyAlignment="1">
      <alignment horizontal="center"/>
    </xf>
    <xf numFmtId="164" fontId="37" fillId="0" borderId="1" xfId="4" applyFont="1" applyFill="1" applyBorder="1" applyAlignment="1">
      <alignment horizontal="right" wrapText="1"/>
    </xf>
    <xf numFmtId="49" fontId="38" fillId="0" borderId="1" xfId="0" applyNumberFormat="1" applyFont="1" applyFill="1" applyBorder="1" applyAlignment="1">
      <alignment horizontal="center"/>
    </xf>
    <xf numFmtId="0" fontId="8" fillId="0" borderId="2" xfId="0" applyFont="1" applyFill="1" applyBorder="1" applyAlignment="1">
      <alignment horizontal="left" vertical="top" wrapText="1"/>
    </xf>
    <xf numFmtId="0" fontId="19" fillId="0" borderId="2" xfId="0" applyFont="1" applyFill="1" applyBorder="1" applyAlignment="1">
      <alignment wrapText="1"/>
    </xf>
    <xf numFmtId="0" fontId="8" fillId="0" borderId="3" xfId="0" applyFont="1" applyFill="1" applyBorder="1" applyAlignment="1">
      <alignment horizontal="center" wrapText="1"/>
    </xf>
    <xf numFmtId="49" fontId="19" fillId="0" borderId="3" xfId="0" applyNumberFormat="1" applyFont="1" applyFill="1" applyBorder="1" applyAlignment="1">
      <alignment horizontal="center" wrapText="1"/>
    </xf>
    <xf numFmtId="0" fontId="13" fillId="0" borderId="5" xfId="0" applyFont="1" applyFill="1" applyBorder="1" applyAlignment="1">
      <alignment horizontal="center" wrapText="1"/>
    </xf>
    <xf numFmtId="0" fontId="5" fillId="0" borderId="5" xfId="0" applyFont="1" applyFill="1" applyBorder="1" applyAlignment="1">
      <alignment horizontal="center"/>
    </xf>
    <xf numFmtId="0" fontId="11" fillId="0" borderId="4" xfId="0" applyFont="1" applyFill="1" applyBorder="1" applyAlignment="1">
      <alignment horizontal="center" wrapText="1"/>
    </xf>
    <xf numFmtId="0" fontId="13" fillId="0" borderId="4" xfId="0" applyFont="1" applyFill="1" applyBorder="1" applyAlignment="1">
      <alignment horizontal="center" wrapText="1"/>
    </xf>
    <xf numFmtId="0" fontId="11" fillId="0" borderId="0" xfId="0" applyFont="1" applyFill="1" applyBorder="1" applyAlignment="1">
      <alignment horizontal="center" wrapText="1"/>
    </xf>
    <xf numFmtId="0" fontId="19" fillId="0" borderId="0" xfId="0" applyFont="1" applyFill="1" applyBorder="1" applyAlignment="1">
      <alignment horizontal="center" wrapText="1"/>
    </xf>
    <xf numFmtId="49" fontId="25" fillId="0" borderId="0" xfId="0" applyNumberFormat="1" applyFont="1" applyFill="1" applyBorder="1" applyAlignment="1"/>
    <xf numFmtId="0" fontId="8" fillId="0" borderId="0" xfId="0" applyFont="1" applyFill="1" applyAlignment="1">
      <alignment horizontal="center" wrapText="1"/>
    </xf>
    <xf numFmtId="0" fontId="8" fillId="0" borderId="0" xfId="0" applyFont="1" applyFill="1" applyBorder="1" applyAlignment="1">
      <alignment horizontal="center" wrapText="1"/>
    </xf>
    <xf numFmtId="0" fontId="9" fillId="0" borderId="0" xfId="0" applyFont="1" applyFill="1" applyAlignment="1">
      <alignment horizontal="center" wrapText="1"/>
    </xf>
    <xf numFmtId="0" fontId="9" fillId="0" borderId="0" xfId="0" applyFont="1" applyFill="1" applyAlignment="1">
      <alignment horizontal="right" wrapText="1"/>
    </xf>
    <xf numFmtId="49" fontId="6" fillId="0" borderId="0" xfId="0" applyNumberFormat="1" applyFont="1" applyFill="1" applyAlignment="1">
      <alignment horizontal="right"/>
    </xf>
  </cellXfs>
  <cellStyles count="5">
    <cellStyle name="Обычный" xfId="0" builtinId="0"/>
    <cellStyle name="Обычный 2" xfId="1"/>
    <cellStyle name="Обычный 3" xfId="2"/>
    <cellStyle name="Обычный 5" xfId="3"/>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R1887"/>
  <sheetViews>
    <sheetView tabSelected="1" view="pageBreakPreview" zoomScale="90" zoomScaleNormal="90" zoomScaleSheetLayoutView="90" workbookViewId="0">
      <pane ySplit="4" topLeftCell="A867" activePane="bottomLeft" state="frozen"/>
      <selection pane="bottomLeft" sqref="A1:XFD1048576"/>
    </sheetView>
  </sheetViews>
  <sheetFormatPr defaultColWidth="8.875" defaultRowHeight="15.7" x14ac:dyDescent="0.25"/>
  <cols>
    <col min="1" max="1" width="84.375" style="1" customWidth="1"/>
    <col min="2" max="2" width="7" style="2" customWidth="1"/>
    <col min="3" max="3" width="7.625" style="3" customWidth="1"/>
    <col min="4" max="4" width="8.125" style="3" customWidth="1"/>
    <col min="5" max="5" width="21.875" style="177" customWidth="1"/>
    <col min="6" max="6" width="5.625" style="177" customWidth="1"/>
    <col min="7" max="7" width="18.75" style="178" customWidth="1"/>
    <col min="8" max="16384" width="8.875" style="4"/>
  </cols>
  <sheetData>
    <row r="1" spans="1:7" x14ac:dyDescent="0.25">
      <c r="E1" s="218" t="s">
        <v>918</v>
      </c>
      <c r="F1" s="218"/>
      <c r="G1" s="218"/>
    </row>
    <row r="2" spans="1:7" ht="16.399999999999999" x14ac:dyDescent="0.25">
      <c r="A2" s="214" t="s">
        <v>509</v>
      </c>
      <c r="B2" s="215"/>
      <c r="C2" s="214"/>
      <c r="D2" s="214"/>
      <c r="E2" s="216"/>
      <c r="F2" s="216"/>
      <c r="G2" s="217"/>
    </row>
    <row r="3" spans="1:7" x14ac:dyDescent="0.25">
      <c r="A3" s="5"/>
      <c r="C3" s="6"/>
      <c r="D3" s="6"/>
      <c r="E3" s="7"/>
      <c r="F3" s="7"/>
      <c r="G3" s="8" t="s">
        <v>459</v>
      </c>
    </row>
    <row r="4" spans="1:7" ht="16.399999999999999" x14ac:dyDescent="0.25">
      <c r="A4" s="203" t="s">
        <v>9</v>
      </c>
      <c r="B4" s="211" t="s">
        <v>94</v>
      </c>
      <c r="C4" s="205" t="s">
        <v>50</v>
      </c>
      <c r="D4" s="10" t="s">
        <v>51</v>
      </c>
      <c r="E4" s="11" t="s">
        <v>10</v>
      </c>
      <c r="F4" s="11" t="s">
        <v>11</v>
      </c>
      <c r="G4" s="12" t="s">
        <v>93</v>
      </c>
    </row>
    <row r="5" spans="1:7" s="16" customFormat="1" ht="18.55" x14ac:dyDescent="0.3">
      <c r="A5" s="13" t="s">
        <v>761</v>
      </c>
      <c r="B5" s="209">
        <v>911</v>
      </c>
      <c r="C5" s="9"/>
      <c r="D5" s="9"/>
      <c r="E5" s="14"/>
      <c r="F5" s="14"/>
      <c r="G5" s="15">
        <f>G6+G33+G49+G55</f>
        <v>11506</v>
      </c>
    </row>
    <row r="6" spans="1:7" s="16" customFormat="1" ht="18.55" x14ac:dyDescent="0.3">
      <c r="A6" s="13" t="s">
        <v>52</v>
      </c>
      <c r="B6" s="9">
        <v>911</v>
      </c>
      <c r="C6" s="14" t="s">
        <v>53</v>
      </c>
      <c r="D6" s="9"/>
      <c r="E6" s="14"/>
      <c r="F6" s="14"/>
      <c r="G6" s="15">
        <f>G7</f>
        <v>10806</v>
      </c>
    </row>
    <row r="7" spans="1:7" ht="33.700000000000003" customHeight="1" x14ac:dyDescent="0.25">
      <c r="A7" s="17" t="s">
        <v>56</v>
      </c>
      <c r="B7" s="9">
        <v>911</v>
      </c>
      <c r="C7" s="14" t="s">
        <v>53</v>
      </c>
      <c r="D7" s="14" t="s">
        <v>57</v>
      </c>
      <c r="E7" s="18"/>
      <c r="F7" s="18"/>
      <c r="G7" s="15">
        <f>G8</f>
        <v>10806</v>
      </c>
    </row>
    <row r="8" spans="1:7" x14ac:dyDescent="0.25">
      <c r="A8" s="19" t="s">
        <v>88</v>
      </c>
      <c r="B8" s="20">
        <v>911</v>
      </c>
      <c r="C8" s="21" t="s">
        <v>64</v>
      </c>
      <c r="D8" s="21" t="s">
        <v>57</v>
      </c>
      <c r="E8" s="21" t="s">
        <v>222</v>
      </c>
      <c r="F8" s="21"/>
      <c r="G8" s="22">
        <f>G9+G13+G28</f>
        <v>10806</v>
      </c>
    </row>
    <row r="9" spans="1:7" x14ac:dyDescent="0.25">
      <c r="A9" s="23" t="s">
        <v>494</v>
      </c>
      <c r="B9" s="24">
        <v>911</v>
      </c>
      <c r="C9" s="25" t="s">
        <v>64</v>
      </c>
      <c r="D9" s="25" t="s">
        <v>57</v>
      </c>
      <c r="E9" s="25" t="s">
        <v>495</v>
      </c>
      <c r="F9" s="25"/>
      <c r="G9" s="26">
        <f>G10</f>
        <v>200</v>
      </c>
    </row>
    <row r="10" spans="1:7" x14ac:dyDescent="0.25">
      <c r="A10" s="27" t="s">
        <v>22</v>
      </c>
      <c r="B10" s="28">
        <v>911</v>
      </c>
      <c r="C10" s="193" t="s">
        <v>64</v>
      </c>
      <c r="D10" s="193" t="s">
        <v>57</v>
      </c>
      <c r="E10" s="193" t="s">
        <v>495</v>
      </c>
      <c r="F10" s="193">
        <v>200</v>
      </c>
      <c r="G10" s="29">
        <f>G11</f>
        <v>200</v>
      </c>
    </row>
    <row r="11" spans="1:7" ht="31.4" x14ac:dyDescent="0.25">
      <c r="A11" s="27" t="s">
        <v>17</v>
      </c>
      <c r="B11" s="28">
        <v>911</v>
      </c>
      <c r="C11" s="193" t="s">
        <v>64</v>
      </c>
      <c r="D11" s="193" t="s">
        <v>57</v>
      </c>
      <c r="E11" s="193" t="s">
        <v>495</v>
      </c>
      <c r="F11" s="193">
        <v>240</v>
      </c>
      <c r="G11" s="29">
        <f>G12</f>
        <v>200</v>
      </c>
    </row>
    <row r="12" spans="1:7" ht="31.4" x14ac:dyDescent="0.25">
      <c r="A12" s="27" t="s">
        <v>130</v>
      </c>
      <c r="B12" s="28">
        <v>911</v>
      </c>
      <c r="C12" s="193" t="s">
        <v>64</v>
      </c>
      <c r="D12" s="193" t="s">
        <v>57</v>
      </c>
      <c r="E12" s="193" t="s">
        <v>495</v>
      </c>
      <c r="F12" s="193" t="s">
        <v>134</v>
      </c>
      <c r="G12" s="29">
        <v>200</v>
      </c>
    </row>
    <row r="13" spans="1:7" x14ac:dyDescent="0.25">
      <c r="A13" s="23" t="s">
        <v>602</v>
      </c>
      <c r="B13" s="24">
        <v>911</v>
      </c>
      <c r="C13" s="25" t="s">
        <v>53</v>
      </c>
      <c r="D13" s="25" t="s">
        <v>57</v>
      </c>
      <c r="E13" s="25" t="s">
        <v>223</v>
      </c>
      <c r="F13" s="30"/>
      <c r="G13" s="26">
        <f>G14+G20+G24</f>
        <v>8796</v>
      </c>
    </row>
    <row r="14" spans="1:7" ht="47.05" x14ac:dyDescent="0.25">
      <c r="A14" s="31" t="s">
        <v>29</v>
      </c>
      <c r="B14" s="32">
        <v>911</v>
      </c>
      <c r="C14" s="18" t="s">
        <v>53</v>
      </c>
      <c r="D14" s="18" t="s">
        <v>57</v>
      </c>
      <c r="E14" s="193" t="s">
        <v>223</v>
      </c>
      <c r="F14" s="18">
        <v>100</v>
      </c>
      <c r="G14" s="33">
        <f>G15</f>
        <v>7996</v>
      </c>
    </row>
    <row r="15" spans="1:7" x14ac:dyDescent="0.25">
      <c r="A15" s="31" t="s">
        <v>8</v>
      </c>
      <c r="B15" s="32">
        <v>911</v>
      </c>
      <c r="C15" s="18" t="s">
        <v>53</v>
      </c>
      <c r="D15" s="18" t="s">
        <v>57</v>
      </c>
      <c r="E15" s="193" t="s">
        <v>223</v>
      </c>
      <c r="F15" s="18">
        <v>120</v>
      </c>
      <c r="G15" s="33">
        <f>G16+G17+G18+G19</f>
        <v>7996</v>
      </c>
    </row>
    <row r="16" spans="1:7" x14ac:dyDescent="0.25">
      <c r="A16" s="190" t="s">
        <v>480</v>
      </c>
      <c r="B16" s="32">
        <v>911</v>
      </c>
      <c r="C16" s="18" t="s">
        <v>53</v>
      </c>
      <c r="D16" s="18" t="s">
        <v>57</v>
      </c>
      <c r="E16" s="193" t="s">
        <v>223</v>
      </c>
      <c r="F16" s="18" t="s">
        <v>132</v>
      </c>
      <c r="G16" s="34">
        <v>4333</v>
      </c>
    </row>
    <row r="17" spans="1:7" ht="31.4" x14ac:dyDescent="0.25">
      <c r="A17" s="190" t="s">
        <v>129</v>
      </c>
      <c r="B17" s="32">
        <v>911</v>
      </c>
      <c r="C17" s="18" t="s">
        <v>53</v>
      </c>
      <c r="D17" s="18" t="s">
        <v>57</v>
      </c>
      <c r="E17" s="193" t="s">
        <v>223</v>
      </c>
      <c r="F17" s="18" t="s">
        <v>133</v>
      </c>
      <c r="G17" s="34">
        <v>1177</v>
      </c>
    </row>
    <row r="18" spans="1:7" ht="47.05" x14ac:dyDescent="0.25">
      <c r="A18" s="190" t="s">
        <v>485</v>
      </c>
      <c r="B18" s="18" t="s">
        <v>487</v>
      </c>
      <c r="C18" s="18" t="s">
        <v>53</v>
      </c>
      <c r="D18" s="18" t="s">
        <v>57</v>
      </c>
      <c r="E18" s="193" t="s">
        <v>223</v>
      </c>
      <c r="F18" s="18" t="s">
        <v>486</v>
      </c>
      <c r="G18" s="34">
        <v>964</v>
      </c>
    </row>
    <row r="19" spans="1:7" ht="50.3" customHeight="1" x14ac:dyDescent="0.25">
      <c r="A19" s="190" t="s">
        <v>221</v>
      </c>
      <c r="B19" s="32">
        <v>911</v>
      </c>
      <c r="C19" s="18" t="s">
        <v>64</v>
      </c>
      <c r="D19" s="18" t="s">
        <v>57</v>
      </c>
      <c r="E19" s="193" t="s">
        <v>223</v>
      </c>
      <c r="F19" s="18" t="s">
        <v>224</v>
      </c>
      <c r="G19" s="34">
        <v>1522</v>
      </c>
    </row>
    <row r="20" spans="1:7" x14ac:dyDescent="0.25">
      <c r="A20" s="31" t="s">
        <v>22</v>
      </c>
      <c r="B20" s="32">
        <v>911</v>
      </c>
      <c r="C20" s="18" t="s">
        <v>53</v>
      </c>
      <c r="D20" s="18" t="s">
        <v>57</v>
      </c>
      <c r="E20" s="193" t="s">
        <v>223</v>
      </c>
      <c r="F20" s="18" t="s">
        <v>15</v>
      </c>
      <c r="G20" s="33">
        <f>G21</f>
        <v>758</v>
      </c>
    </row>
    <row r="21" spans="1:7" ht="31.4" x14ac:dyDescent="0.25">
      <c r="A21" s="31" t="s">
        <v>17</v>
      </c>
      <c r="B21" s="32">
        <v>911</v>
      </c>
      <c r="C21" s="18" t="s">
        <v>53</v>
      </c>
      <c r="D21" s="18" t="s">
        <v>57</v>
      </c>
      <c r="E21" s="193" t="s">
        <v>223</v>
      </c>
      <c r="F21" s="18" t="s">
        <v>16</v>
      </c>
      <c r="G21" s="33">
        <f>G22+G23</f>
        <v>758</v>
      </c>
    </row>
    <row r="22" spans="1:7" x14ac:dyDescent="0.25">
      <c r="A22" s="35" t="s">
        <v>565</v>
      </c>
      <c r="B22" s="32">
        <v>911</v>
      </c>
      <c r="C22" s="18" t="s">
        <v>53</v>
      </c>
      <c r="D22" s="18" t="s">
        <v>57</v>
      </c>
      <c r="E22" s="193" t="s">
        <v>223</v>
      </c>
      <c r="F22" s="18" t="s">
        <v>566</v>
      </c>
      <c r="G22" s="33">
        <v>360</v>
      </c>
    </row>
    <row r="23" spans="1:7" ht="31.4" x14ac:dyDescent="0.25">
      <c r="A23" s="190" t="s">
        <v>130</v>
      </c>
      <c r="B23" s="32">
        <v>911</v>
      </c>
      <c r="C23" s="18" t="s">
        <v>53</v>
      </c>
      <c r="D23" s="18" t="s">
        <v>57</v>
      </c>
      <c r="E23" s="193" t="s">
        <v>223</v>
      </c>
      <c r="F23" s="18" t="s">
        <v>134</v>
      </c>
      <c r="G23" s="34">
        <v>398</v>
      </c>
    </row>
    <row r="24" spans="1:7" x14ac:dyDescent="0.25">
      <c r="A24" s="31" t="s">
        <v>13</v>
      </c>
      <c r="B24" s="32">
        <v>911</v>
      </c>
      <c r="C24" s="18" t="s">
        <v>53</v>
      </c>
      <c r="D24" s="18" t="s">
        <v>57</v>
      </c>
      <c r="E24" s="193" t="s">
        <v>223</v>
      </c>
      <c r="F24" s="18" t="s">
        <v>14</v>
      </c>
      <c r="G24" s="33">
        <f>G25</f>
        <v>42</v>
      </c>
    </row>
    <row r="25" spans="1:7" x14ac:dyDescent="0.25">
      <c r="A25" s="31" t="s">
        <v>34</v>
      </c>
      <c r="B25" s="32">
        <v>911</v>
      </c>
      <c r="C25" s="18" t="s">
        <v>53</v>
      </c>
      <c r="D25" s="18" t="s">
        <v>57</v>
      </c>
      <c r="E25" s="193" t="s">
        <v>223</v>
      </c>
      <c r="F25" s="18" t="s">
        <v>33</v>
      </c>
      <c r="G25" s="33">
        <f>G26+G27</f>
        <v>42</v>
      </c>
    </row>
    <row r="26" spans="1:7" x14ac:dyDescent="0.25">
      <c r="A26" s="190" t="s">
        <v>131</v>
      </c>
      <c r="B26" s="32">
        <v>911</v>
      </c>
      <c r="C26" s="18" t="s">
        <v>53</v>
      </c>
      <c r="D26" s="18" t="s">
        <v>57</v>
      </c>
      <c r="E26" s="193" t="s">
        <v>223</v>
      </c>
      <c r="F26" s="18" t="s">
        <v>135</v>
      </c>
      <c r="G26" s="29">
        <v>40</v>
      </c>
    </row>
    <row r="27" spans="1:7" x14ac:dyDescent="0.25">
      <c r="A27" s="190" t="s">
        <v>140</v>
      </c>
      <c r="B27" s="32">
        <v>911</v>
      </c>
      <c r="C27" s="18" t="s">
        <v>53</v>
      </c>
      <c r="D27" s="18" t="s">
        <v>57</v>
      </c>
      <c r="E27" s="193" t="s">
        <v>223</v>
      </c>
      <c r="F27" s="18" t="s">
        <v>141</v>
      </c>
      <c r="G27" s="29">
        <v>2</v>
      </c>
    </row>
    <row r="28" spans="1:7" x14ac:dyDescent="0.25">
      <c r="A28" s="23" t="s">
        <v>603</v>
      </c>
      <c r="B28" s="32">
        <v>911</v>
      </c>
      <c r="C28" s="25" t="s">
        <v>53</v>
      </c>
      <c r="D28" s="25" t="s">
        <v>57</v>
      </c>
      <c r="E28" s="25" t="s">
        <v>225</v>
      </c>
      <c r="F28" s="30"/>
      <c r="G28" s="26">
        <f>G29</f>
        <v>1810</v>
      </c>
    </row>
    <row r="29" spans="1:7" ht="47.05" x14ac:dyDescent="0.25">
      <c r="A29" s="31" t="s">
        <v>29</v>
      </c>
      <c r="B29" s="28">
        <v>911</v>
      </c>
      <c r="C29" s="18" t="s">
        <v>53</v>
      </c>
      <c r="D29" s="18" t="s">
        <v>57</v>
      </c>
      <c r="E29" s="193" t="s">
        <v>225</v>
      </c>
      <c r="F29" s="18">
        <v>100</v>
      </c>
      <c r="G29" s="33">
        <f>G30</f>
        <v>1810</v>
      </c>
    </row>
    <row r="30" spans="1:7" x14ac:dyDescent="0.25">
      <c r="A30" s="31" t="s">
        <v>8</v>
      </c>
      <c r="B30" s="28">
        <v>911</v>
      </c>
      <c r="C30" s="18" t="s">
        <v>53</v>
      </c>
      <c r="D30" s="18" t="s">
        <v>57</v>
      </c>
      <c r="E30" s="193" t="s">
        <v>225</v>
      </c>
      <c r="F30" s="18">
        <v>120</v>
      </c>
      <c r="G30" s="33">
        <f>G31+G32</f>
        <v>1810</v>
      </c>
    </row>
    <row r="31" spans="1:7" ht="51.7" customHeight="1" x14ac:dyDescent="0.25">
      <c r="A31" s="190" t="s">
        <v>480</v>
      </c>
      <c r="B31" s="28">
        <v>911</v>
      </c>
      <c r="C31" s="18" t="s">
        <v>53</v>
      </c>
      <c r="D31" s="18" t="s">
        <v>57</v>
      </c>
      <c r="E31" s="193" t="s">
        <v>225</v>
      </c>
      <c r="F31" s="18" t="s">
        <v>132</v>
      </c>
      <c r="G31" s="29">
        <v>1444</v>
      </c>
    </row>
    <row r="32" spans="1:7" ht="31.4" x14ac:dyDescent="0.25">
      <c r="A32" s="190" t="s">
        <v>221</v>
      </c>
      <c r="B32" s="32">
        <v>911</v>
      </c>
      <c r="C32" s="18" t="s">
        <v>64</v>
      </c>
      <c r="D32" s="18" t="s">
        <v>57</v>
      </c>
      <c r="E32" s="193" t="s">
        <v>225</v>
      </c>
      <c r="F32" s="18" t="s">
        <v>224</v>
      </c>
      <c r="G32" s="29">
        <v>366</v>
      </c>
    </row>
    <row r="33" spans="1:7" ht="18.55" x14ac:dyDescent="0.3">
      <c r="A33" s="36" t="s">
        <v>69</v>
      </c>
      <c r="B33" s="20">
        <v>911</v>
      </c>
      <c r="C33" s="37" t="s">
        <v>68</v>
      </c>
      <c r="D33" s="37"/>
      <c r="E33" s="193"/>
      <c r="F33" s="18"/>
      <c r="G33" s="22">
        <f>G34+G39+G44</f>
        <v>400</v>
      </c>
    </row>
    <row r="34" spans="1:7" x14ac:dyDescent="0.25">
      <c r="A34" s="38" t="s">
        <v>99</v>
      </c>
      <c r="B34" s="20">
        <v>911</v>
      </c>
      <c r="C34" s="21" t="s">
        <v>68</v>
      </c>
      <c r="D34" s="21" t="s">
        <v>64</v>
      </c>
      <c r="E34" s="39"/>
      <c r="F34" s="18"/>
      <c r="G34" s="22">
        <f>G35</f>
        <v>100</v>
      </c>
    </row>
    <row r="35" spans="1:7" x14ac:dyDescent="0.25">
      <c r="A35" s="40" t="s">
        <v>89</v>
      </c>
      <c r="B35" s="20">
        <v>911</v>
      </c>
      <c r="C35" s="21" t="s">
        <v>68</v>
      </c>
      <c r="D35" s="21" t="s">
        <v>64</v>
      </c>
      <c r="E35" s="21" t="s">
        <v>232</v>
      </c>
      <c r="F35" s="21"/>
      <c r="G35" s="22">
        <f>G36</f>
        <v>100</v>
      </c>
    </row>
    <row r="36" spans="1:7" x14ac:dyDescent="0.25">
      <c r="A36" s="23" t="s">
        <v>44</v>
      </c>
      <c r="B36" s="24">
        <v>911</v>
      </c>
      <c r="C36" s="25" t="s">
        <v>68</v>
      </c>
      <c r="D36" s="25" t="s">
        <v>64</v>
      </c>
      <c r="E36" s="25" t="s">
        <v>261</v>
      </c>
      <c r="F36" s="25"/>
      <c r="G36" s="26">
        <f>G37</f>
        <v>100</v>
      </c>
    </row>
    <row r="37" spans="1:7" x14ac:dyDescent="0.25">
      <c r="A37" s="190" t="s">
        <v>23</v>
      </c>
      <c r="B37" s="28">
        <v>911</v>
      </c>
      <c r="C37" s="193" t="s">
        <v>68</v>
      </c>
      <c r="D37" s="193" t="s">
        <v>64</v>
      </c>
      <c r="E37" s="193" t="s">
        <v>261</v>
      </c>
      <c r="F37" s="193" t="s">
        <v>24</v>
      </c>
      <c r="G37" s="29">
        <f>G38</f>
        <v>100</v>
      </c>
    </row>
    <row r="38" spans="1:7" x14ac:dyDescent="0.25">
      <c r="A38" s="190" t="s">
        <v>128</v>
      </c>
      <c r="B38" s="28">
        <v>911</v>
      </c>
      <c r="C38" s="193" t="s">
        <v>68</v>
      </c>
      <c r="D38" s="193" t="s">
        <v>64</v>
      </c>
      <c r="E38" s="193" t="s">
        <v>261</v>
      </c>
      <c r="F38" s="193" t="s">
        <v>127</v>
      </c>
      <c r="G38" s="29">
        <v>100</v>
      </c>
    </row>
    <row r="39" spans="1:7" x14ac:dyDescent="0.25">
      <c r="A39" s="38" t="s">
        <v>99</v>
      </c>
      <c r="B39" s="20">
        <v>911</v>
      </c>
      <c r="C39" s="21" t="s">
        <v>68</v>
      </c>
      <c r="D39" s="21" t="s">
        <v>54</v>
      </c>
      <c r="E39" s="39"/>
      <c r="F39" s="18"/>
      <c r="G39" s="22">
        <f>G40</f>
        <v>200</v>
      </c>
    </row>
    <row r="40" spans="1:7" x14ac:dyDescent="0.25">
      <c r="A40" s="40" t="s">
        <v>89</v>
      </c>
      <c r="B40" s="20">
        <v>911</v>
      </c>
      <c r="C40" s="21" t="s">
        <v>68</v>
      </c>
      <c r="D40" s="20" t="s">
        <v>54</v>
      </c>
      <c r="E40" s="21" t="s">
        <v>232</v>
      </c>
      <c r="F40" s="21"/>
      <c r="G40" s="22">
        <f>G41</f>
        <v>200</v>
      </c>
    </row>
    <row r="41" spans="1:7" s="41" customFormat="1" x14ac:dyDescent="0.25">
      <c r="A41" s="23" t="s">
        <v>44</v>
      </c>
      <c r="B41" s="24">
        <v>911</v>
      </c>
      <c r="C41" s="25" t="s">
        <v>68</v>
      </c>
      <c r="D41" s="25" t="s">
        <v>54</v>
      </c>
      <c r="E41" s="25" t="s">
        <v>261</v>
      </c>
      <c r="F41" s="25"/>
      <c r="G41" s="26">
        <f>G42</f>
        <v>200</v>
      </c>
    </row>
    <row r="42" spans="1:7" x14ac:dyDescent="0.25">
      <c r="A42" s="190" t="s">
        <v>23</v>
      </c>
      <c r="B42" s="28">
        <v>911</v>
      </c>
      <c r="C42" s="193" t="s">
        <v>68</v>
      </c>
      <c r="D42" s="193" t="s">
        <v>54</v>
      </c>
      <c r="E42" s="193" t="s">
        <v>261</v>
      </c>
      <c r="F42" s="193" t="s">
        <v>24</v>
      </c>
      <c r="G42" s="29">
        <f>G43</f>
        <v>200</v>
      </c>
    </row>
    <row r="43" spans="1:7" x14ac:dyDescent="0.25">
      <c r="A43" s="190" t="s">
        <v>128</v>
      </c>
      <c r="B43" s="28">
        <v>911</v>
      </c>
      <c r="C43" s="193" t="s">
        <v>68</v>
      </c>
      <c r="D43" s="193" t="s">
        <v>54</v>
      </c>
      <c r="E43" s="193" t="s">
        <v>261</v>
      </c>
      <c r="F43" s="193" t="s">
        <v>127</v>
      </c>
      <c r="G43" s="29">
        <f>700-400-100</f>
        <v>200</v>
      </c>
    </row>
    <row r="44" spans="1:7" x14ac:dyDescent="0.25">
      <c r="A44" s="38" t="s">
        <v>564</v>
      </c>
      <c r="B44" s="20">
        <v>911</v>
      </c>
      <c r="C44" s="21" t="s">
        <v>68</v>
      </c>
      <c r="D44" s="21" t="s">
        <v>57</v>
      </c>
      <c r="E44" s="39"/>
      <c r="F44" s="18"/>
      <c r="G44" s="22">
        <f>G45</f>
        <v>100</v>
      </c>
    </row>
    <row r="45" spans="1:7" x14ac:dyDescent="0.25">
      <c r="A45" s="40" t="s">
        <v>89</v>
      </c>
      <c r="B45" s="20">
        <v>911</v>
      </c>
      <c r="C45" s="21" t="s">
        <v>68</v>
      </c>
      <c r="D45" s="21" t="s">
        <v>57</v>
      </c>
      <c r="E45" s="21" t="s">
        <v>232</v>
      </c>
      <c r="F45" s="21"/>
      <c r="G45" s="22">
        <f>G46</f>
        <v>100</v>
      </c>
    </row>
    <row r="46" spans="1:7" x14ac:dyDescent="0.25">
      <c r="A46" s="23" t="s">
        <v>44</v>
      </c>
      <c r="B46" s="24">
        <v>911</v>
      </c>
      <c r="C46" s="25" t="s">
        <v>68</v>
      </c>
      <c r="D46" s="25" t="s">
        <v>57</v>
      </c>
      <c r="E46" s="25" t="s">
        <v>261</v>
      </c>
      <c r="F46" s="25"/>
      <c r="G46" s="26">
        <f>G47</f>
        <v>100</v>
      </c>
    </row>
    <row r="47" spans="1:7" x14ac:dyDescent="0.25">
      <c r="A47" s="190" t="s">
        <v>23</v>
      </c>
      <c r="B47" s="28">
        <v>911</v>
      </c>
      <c r="C47" s="193" t="s">
        <v>68</v>
      </c>
      <c r="D47" s="193" t="s">
        <v>57</v>
      </c>
      <c r="E47" s="193" t="s">
        <v>261</v>
      </c>
      <c r="F47" s="193" t="s">
        <v>24</v>
      </c>
      <c r="G47" s="29">
        <f>G48</f>
        <v>100</v>
      </c>
    </row>
    <row r="48" spans="1:7" x14ac:dyDescent="0.25">
      <c r="A48" s="190" t="s">
        <v>128</v>
      </c>
      <c r="B48" s="28">
        <v>911</v>
      </c>
      <c r="C48" s="193" t="s">
        <v>68</v>
      </c>
      <c r="D48" s="193" t="s">
        <v>57</v>
      </c>
      <c r="E48" s="193" t="s">
        <v>261</v>
      </c>
      <c r="F48" s="193" t="s">
        <v>127</v>
      </c>
      <c r="G48" s="29">
        <f>0+100</f>
        <v>100</v>
      </c>
    </row>
    <row r="49" spans="1:7" ht="18.55" x14ac:dyDescent="0.3">
      <c r="A49" s="42" t="s">
        <v>90</v>
      </c>
      <c r="B49" s="20">
        <v>911</v>
      </c>
      <c r="C49" s="37" t="s">
        <v>78</v>
      </c>
      <c r="D49" s="193"/>
      <c r="E49" s="21"/>
      <c r="F49" s="21"/>
      <c r="G49" s="22">
        <f>G50</f>
        <v>200</v>
      </c>
    </row>
    <row r="50" spans="1:7" x14ac:dyDescent="0.25">
      <c r="A50" s="19" t="s">
        <v>210</v>
      </c>
      <c r="B50" s="21" t="s">
        <v>487</v>
      </c>
      <c r="C50" s="21" t="s">
        <v>78</v>
      </c>
      <c r="D50" s="21" t="s">
        <v>78</v>
      </c>
      <c r="E50" s="21"/>
      <c r="F50" s="21"/>
      <c r="G50" s="22">
        <f>G51</f>
        <v>200</v>
      </c>
    </row>
    <row r="51" spans="1:7" x14ac:dyDescent="0.25">
      <c r="A51" s="40" t="s">
        <v>89</v>
      </c>
      <c r="B51" s="20">
        <v>911</v>
      </c>
      <c r="C51" s="21" t="s">
        <v>72</v>
      </c>
      <c r="D51" s="21" t="s">
        <v>64</v>
      </c>
      <c r="E51" s="21" t="s">
        <v>232</v>
      </c>
      <c r="F51" s="21"/>
      <c r="G51" s="22">
        <f>G52</f>
        <v>200</v>
      </c>
    </row>
    <row r="52" spans="1:7" x14ac:dyDescent="0.25">
      <c r="A52" s="23" t="s">
        <v>44</v>
      </c>
      <c r="B52" s="24">
        <v>911</v>
      </c>
      <c r="C52" s="25" t="s">
        <v>78</v>
      </c>
      <c r="D52" s="25" t="s">
        <v>78</v>
      </c>
      <c r="E52" s="25" t="s">
        <v>261</v>
      </c>
      <c r="F52" s="25"/>
      <c r="G52" s="26">
        <f>G53</f>
        <v>200</v>
      </c>
    </row>
    <row r="53" spans="1:7" x14ac:dyDescent="0.25">
      <c r="A53" s="190" t="s">
        <v>23</v>
      </c>
      <c r="B53" s="28">
        <v>911</v>
      </c>
      <c r="C53" s="193" t="s">
        <v>78</v>
      </c>
      <c r="D53" s="193" t="s">
        <v>78</v>
      </c>
      <c r="E53" s="193" t="s">
        <v>261</v>
      </c>
      <c r="F53" s="193" t="s">
        <v>24</v>
      </c>
      <c r="G53" s="29">
        <f>G54</f>
        <v>200</v>
      </c>
    </row>
    <row r="54" spans="1:7" x14ac:dyDescent="0.25">
      <c r="A54" s="190" t="s">
        <v>128</v>
      </c>
      <c r="B54" s="28">
        <v>911</v>
      </c>
      <c r="C54" s="193" t="s">
        <v>78</v>
      </c>
      <c r="D54" s="193" t="s">
        <v>78</v>
      </c>
      <c r="E54" s="193" t="s">
        <v>261</v>
      </c>
      <c r="F54" s="193" t="s">
        <v>127</v>
      </c>
      <c r="G54" s="29">
        <v>200</v>
      </c>
    </row>
    <row r="55" spans="1:7" ht="18.55" x14ac:dyDescent="0.3">
      <c r="A55" s="42" t="s">
        <v>126</v>
      </c>
      <c r="B55" s="20">
        <v>911</v>
      </c>
      <c r="C55" s="37" t="s">
        <v>72</v>
      </c>
      <c r="D55" s="193"/>
      <c r="E55" s="21"/>
      <c r="F55" s="21"/>
      <c r="G55" s="22">
        <f>G56</f>
        <v>100</v>
      </c>
    </row>
    <row r="56" spans="1:7" x14ac:dyDescent="0.25">
      <c r="A56" s="19" t="s">
        <v>362</v>
      </c>
      <c r="B56" s="21" t="s">
        <v>487</v>
      </c>
      <c r="C56" s="21" t="s">
        <v>72</v>
      </c>
      <c r="D56" s="21" t="s">
        <v>64</v>
      </c>
      <c r="E56" s="21"/>
      <c r="F56" s="21"/>
      <c r="G56" s="22">
        <f>G57</f>
        <v>100</v>
      </c>
    </row>
    <row r="57" spans="1:7" x14ac:dyDescent="0.25">
      <c r="A57" s="40" t="s">
        <v>89</v>
      </c>
      <c r="B57" s="20">
        <v>911</v>
      </c>
      <c r="C57" s="21" t="s">
        <v>72</v>
      </c>
      <c r="D57" s="21" t="s">
        <v>64</v>
      </c>
      <c r="E57" s="21" t="s">
        <v>232</v>
      </c>
      <c r="F57" s="21"/>
      <c r="G57" s="22">
        <f>G58</f>
        <v>100</v>
      </c>
    </row>
    <row r="58" spans="1:7" x14ac:dyDescent="0.25">
      <c r="A58" s="23" t="s">
        <v>44</v>
      </c>
      <c r="B58" s="24">
        <v>911</v>
      </c>
      <c r="C58" s="25" t="s">
        <v>72</v>
      </c>
      <c r="D58" s="25" t="s">
        <v>64</v>
      </c>
      <c r="E58" s="25" t="s">
        <v>261</v>
      </c>
      <c r="F58" s="25"/>
      <c r="G58" s="26">
        <f>G59</f>
        <v>100</v>
      </c>
    </row>
    <row r="59" spans="1:7" x14ac:dyDescent="0.25">
      <c r="A59" s="190" t="s">
        <v>23</v>
      </c>
      <c r="B59" s="28">
        <v>911</v>
      </c>
      <c r="C59" s="193" t="s">
        <v>72</v>
      </c>
      <c r="D59" s="193" t="s">
        <v>64</v>
      </c>
      <c r="E59" s="193" t="s">
        <v>261</v>
      </c>
      <c r="F59" s="193" t="s">
        <v>24</v>
      </c>
      <c r="G59" s="29">
        <f>G60</f>
        <v>100</v>
      </c>
    </row>
    <row r="60" spans="1:7" x14ac:dyDescent="0.25">
      <c r="A60" s="190" t="s">
        <v>128</v>
      </c>
      <c r="B60" s="28">
        <v>911</v>
      </c>
      <c r="C60" s="193" t="s">
        <v>72</v>
      </c>
      <c r="D60" s="193" t="s">
        <v>64</v>
      </c>
      <c r="E60" s="193" t="s">
        <v>261</v>
      </c>
      <c r="F60" s="193" t="s">
        <v>127</v>
      </c>
      <c r="G60" s="29">
        <v>100</v>
      </c>
    </row>
    <row r="61" spans="1:7" x14ac:dyDescent="0.25">
      <c r="A61" s="190"/>
      <c r="B61" s="28"/>
      <c r="C61" s="193"/>
      <c r="D61" s="193"/>
      <c r="E61" s="193"/>
      <c r="F61" s="193"/>
      <c r="G61" s="29"/>
    </row>
    <row r="62" spans="1:7" ht="18.55" x14ac:dyDescent="0.3">
      <c r="A62" s="43" t="s">
        <v>762</v>
      </c>
      <c r="B62" s="44">
        <v>912</v>
      </c>
      <c r="C62" s="45"/>
      <c r="D62" s="44"/>
      <c r="E62" s="45"/>
      <c r="F62" s="45"/>
      <c r="G62" s="46">
        <f>G63+G276+G283+G376+G496+G673+G686+G775+G784+G809+G966+G1055</f>
        <v>4429585.82</v>
      </c>
    </row>
    <row r="63" spans="1:7" ht="18.55" x14ac:dyDescent="0.3">
      <c r="A63" s="17" t="s">
        <v>52</v>
      </c>
      <c r="B63" s="44">
        <v>912</v>
      </c>
      <c r="C63" s="14" t="s">
        <v>53</v>
      </c>
      <c r="D63" s="14"/>
      <c r="E63" s="14"/>
      <c r="F63" s="14"/>
      <c r="G63" s="15">
        <f>G64+G73+G170+G182</f>
        <v>609975</v>
      </c>
    </row>
    <row r="64" spans="1:7" x14ac:dyDescent="0.25">
      <c r="A64" s="17" t="s">
        <v>55</v>
      </c>
      <c r="B64" s="20">
        <v>912</v>
      </c>
      <c r="C64" s="14" t="s">
        <v>53</v>
      </c>
      <c r="D64" s="14" t="s">
        <v>54</v>
      </c>
      <c r="E64" s="14"/>
      <c r="F64" s="14"/>
      <c r="G64" s="15">
        <f>G67</f>
        <v>3827</v>
      </c>
    </row>
    <row r="65" spans="1:7" ht="31.4" x14ac:dyDescent="0.25">
      <c r="A65" s="47" t="s">
        <v>516</v>
      </c>
      <c r="B65" s="20">
        <v>912</v>
      </c>
      <c r="C65" s="21" t="s">
        <v>64</v>
      </c>
      <c r="D65" s="21" t="s">
        <v>54</v>
      </c>
      <c r="E65" s="48" t="s">
        <v>227</v>
      </c>
      <c r="F65" s="21"/>
      <c r="G65" s="22">
        <f>G66</f>
        <v>3827</v>
      </c>
    </row>
    <row r="66" spans="1:7" ht="16.399999999999999" x14ac:dyDescent="0.3">
      <c r="A66" s="49" t="s">
        <v>583</v>
      </c>
      <c r="B66" s="50">
        <v>912</v>
      </c>
      <c r="C66" s="51" t="s">
        <v>64</v>
      </c>
      <c r="D66" s="51" t="s">
        <v>54</v>
      </c>
      <c r="E66" s="48" t="s">
        <v>587</v>
      </c>
      <c r="F66" s="51"/>
      <c r="G66" s="52">
        <f>G67</f>
        <v>3827</v>
      </c>
    </row>
    <row r="67" spans="1:7" x14ac:dyDescent="0.25">
      <c r="A67" s="27" t="s">
        <v>604</v>
      </c>
      <c r="B67" s="28">
        <v>912</v>
      </c>
      <c r="C67" s="193" t="s">
        <v>64</v>
      </c>
      <c r="D67" s="193" t="s">
        <v>54</v>
      </c>
      <c r="E67" s="53" t="s">
        <v>605</v>
      </c>
      <c r="F67" s="193"/>
      <c r="G67" s="29">
        <f>G68</f>
        <v>3827</v>
      </c>
    </row>
    <row r="68" spans="1:7" x14ac:dyDescent="0.25">
      <c r="A68" s="23" t="s">
        <v>40</v>
      </c>
      <c r="B68" s="24">
        <v>912</v>
      </c>
      <c r="C68" s="18" t="s">
        <v>53</v>
      </c>
      <c r="D68" s="193" t="s">
        <v>54</v>
      </c>
      <c r="E68" s="54" t="s">
        <v>606</v>
      </c>
      <c r="F68" s="55"/>
      <c r="G68" s="26">
        <f>G69</f>
        <v>3827</v>
      </c>
    </row>
    <row r="69" spans="1:7" s="56" customFormat="1" ht="47.05" x14ac:dyDescent="0.25">
      <c r="A69" s="31" t="s">
        <v>29</v>
      </c>
      <c r="B69" s="28">
        <v>912</v>
      </c>
      <c r="C69" s="18" t="s">
        <v>53</v>
      </c>
      <c r="D69" s="18" t="s">
        <v>54</v>
      </c>
      <c r="E69" s="53" t="s">
        <v>606</v>
      </c>
      <c r="F69" s="18">
        <v>100</v>
      </c>
      <c r="G69" s="29">
        <f>G70</f>
        <v>3827</v>
      </c>
    </row>
    <row r="70" spans="1:7" s="56" customFormat="1" x14ac:dyDescent="0.25">
      <c r="A70" s="31" t="s">
        <v>8</v>
      </c>
      <c r="B70" s="28">
        <v>912</v>
      </c>
      <c r="C70" s="18" t="s">
        <v>53</v>
      </c>
      <c r="D70" s="18" t="s">
        <v>54</v>
      </c>
      <c r="E70" s="53" t="s">
        <v>606</v>
      </c>
      <c r="F70" s="18">
        <v>120</v>
      </c>
      <c r="G70" s="29">
        <f>G71+G72</f>
        <v>3827</v>
      </c>
    </row>
    <row r="71" spans="1:7" s="56" customFormat="1" ht="43.5" customHeight="1" x14ac:dyDescent="0.25">
      <c r="A71" s="190" t="s">
        <v>480</v>
      </c>
      <c r="B71" s="28">
        <v>912</v>
      </c>
      <c r="C71" s="18" t="s">
        <v>53</v>
      </c>
      <c r="D71" s="18" t="s">
        <v>54</v>
      </c>
      <c r="E71" s="53" t="s">
        <v>606</v>
      </c>
      <c r="F71" s="193" t="s">
        <v>132</v>
      </c>
      <c r="G71" s="29">
        <f>2979+100</f>
        <v>3079</v>
      </c>
    </row>
    <row r="72" spans="1:7" s="56" customFormat="1" ht="45.1" customHeight="1" x14ac:dyDescent="0.25">
      <c r="A72" s="190" t="s">
        <v>221</v>
      </c>
      <c r="B72" s="28">
        <v>912</v>
      </c>
      <c r="C72" s="193" t="s">
        <v>64</v>
      </c>
      <c r="D72" s="193" t="s">
        <v>54</v>
      </c>
      <c r="E72" s="53" t="s">
        <v>606</v>
      </c>
      <c r="F72" s="193" t="s">
        <v>224</v>
      </c>
      <c r="G72" s="29">
        <v>748</v>
      </c>
    </row>
    <row r="73" spans="1:7" s="57" customFormat="1" x14ac:dyDescent="0.25">
      <c r="A73" s="38" t="s">
        <v>59</v>
      </c>
      <c r="B73" s="20">
        <v>912</v>
      </c>
      <c r="C73" s="21" t="s">
        <v>53</v>
      </c>
      <c r="D73" s="21" t="s">
        <v>58</v>
      </c>
      <c r="E73" s="39"/>
      <c r="F73" s="18"/>
      <c r="G73" s="22">
        <f>G74+G83+G92+G147+G158+G165</f>
        <v>337638</v>
      </c>
    </row>
    <row r="74" spans="1:7" s="57" customFormat="1" ht="31.4" x14ac:dyDescent="0.25">
      <c r="A74" s="40" t="s">
        <v>39</v>
      </c>
      <c r="B74" s="20">
        <v>912</v>
      </c>
      <c r="C74" s="21" t="s">
        <v>64</v>
      </c>
      <c r="D74" s="20" t="s">
        <v>58</v>
      </c>
      <c r="E74" s="21" t="s">
        <v>314</v>
      </c>
      <c r="F74" s="21"/>
      <c r="G74" s="22">
        <f>G75</f>
        <v>6988</v>
      </c>
    </row>
    <row r="75" spans="1:7" s="57" customFormat="1" ht="32.799999999999997" x14ac:dyDescent="0.3">
      <c r="A75" s="58" t="s">
        <v>100</v>
      </c>
      <c r="B75" s="50">
        <v>912</v>
      </c>
      <c r="C75" s="51" t="s">
        <v>64</v>
      </c>
      <c r="D75" s="51" t="s">
        <v>58</v>
      </c>
      <c r="E75" s="51" t="s">
        <v>317</v>
      </c>
      <c r="F75" s="51"/>
      <c r="G75" s="52">
        <f>G76</f>
        <v>6988</v>
      </c>
    </row>
    <row r="76" spans="1:7" s="57" customFormat="1" ht="47.8" x14ac:dyDescent="0.3">
      <c r="A76" s="40" t="s">
        <v>316</v>
      </c>
      <c r="B76" s="20">
        <v>912</v>
      </c>
      <c r="C76" s="21" t="s">
        <v>64</v>
      </c>
      <c r="D76" s="21" t="s">
        <v>58</v>
      </c>
      <c r="E76" s="21" t="s">
        <v>402</v>
      </c>
      <c r="F76" s="51"/>
      <c r="G76" s="52">
        <f>G77</f>
        <v>6988</v>
      </c>
    </row>
    <row r="77" spans="1:7" s="60" customFormat="1" ht="47.05" x14ac:dyDescent="0.25">
      <c r="A77" s="59" t="s">
        <v>42</v>
      </c>
      <c r="B77" s="24">
        <v>912</v>
      </c>
      <c r="C77" s="25" t="s">
        <v>53</v>
      </c>
      <c r="D77" s="24" t="s">
        <v>58</v>
      </c>
      <c r="E77" s="25" t="s">
        <v>417</v>
      </c>
      <c r="F77" s="25"/>
      <c r="G77" s="26">
        <f>G78</f>
        <v>6988</v>
      </c>
    </row>
    <row r="78" spans="1:7" s="60" customFormat="1" ht="47.05" x14ac:dyDescent="0.25">
      <c r="A78" s="31" t="s">
        <v>29</v>
      </c>
      <c r="B78" s="28">
        <v>912</v>
      </c>
      <c r="C78" s="18" t="s">
        <v>53</v>
      </c>
      <c r="D78" s="28" t="s">
        <v>58</v>
      </c>
      <c r="E78" s="18" t="s">
        <v>417</v>
      </c>
      <c r="F78" s="18" t="s">
        <v>30</v>
      </c>
      <c r="G78" s="33">
        <f>G79</f>
        <v>6988</v>
      </c>
    </row>
    <row r="79" spans="1:7" s="60" customFormat="1" x14ac:dyDescent="0.25">
      <c r="A79" s="61" t="s">
        <v>8</v>
      </c>
      <c r="B79" s="28">
        <v>912</v>
      </c>
      <c r="C79" s="18" t="s">
        <v>53</v>
      </c>
      <c r="D79" s="28" t="s">
        <v>58</v>
      </c>
      <c r="E79" s="18" t="s">
        <v>417</v>
      </c>
      <c r="F79" s="18" t="s">
        <v>124</v>
      </c>
      <c r="G79" s="33">
        <f>G80+G81+G82</f>
        <v>6988</v>
      </c>
    </row>
    <row r="80" spans="1:7" s="60" customFormat="1" x14ac:dyDescent="0.25">
      <c r="A80" s="190" t="s">
        <v>480</v>
      </c>
      <c r="B80" s="28">
        <v>912</v>
      </c>
      <c r="C80" s="18" t="s">
        <v>53</v>
      </c>
      <c r="D80" s="28" t="s">
        <v>58</v>
      </c>
      <c r="E80" s="18" t="s">
        <v>417</v>
      </c>
      <c r="F80" s="18" t="s">
        <v>132</v>
      </c>
      <c r="G80" s="33">
        <v>3988</v>
      </c>
    </row>
    <row r="81" spans="1:7" s="60" customFormat="1" ht="31.4" x14ac:dyDescent="0.25">
      <c r="A81" s="190" t="s">
        <v>129</v>
      </c>
      <c r="B81" s="28">
        <v>912</v>
      </c>
      <c r="C81" s="18" t="s">
        <v>53</v>
      </c>
      <c r="D81" s="28" t="s">
        <v>58</v>
      </c>
      <c r="E81" s="18" t="s">
        <v>417</v>
      </c>
      <c r="F81" s="18" t="s">
        <v>133</v>
      </c>
      <c r="G81" s="33">
        <v>1471</v>
      </c>
    </row>
    <row r="82" spans="1:7" s="60" customFormat="1" ht="45.1" customHeight="1" x14ac:dyDescent="0.25">
      <c r="A82" s="27" t="s">
        <v>221</v>
      </c>
      <c r="B82" s="28">
        <v>912</v>
      </c>
      <c r="C82" s="18" t="s">
        <v>53</v>
      </c>
      <c r="D82" s="28" t="s">
        <v>58</v>
      </c>
      <c r="E82" s="18" t="s">
        <v>417</v>
      </c>
      <c r="F82" s="18" t="s">
        <v>224</v>
      </c>
      <c r="G82" s="33">
        <v>1529</v>
      </c>
    </row>
    <row r="83" spans="1:7" s="60" customFormat="1" ht="31.4" x14ac:dyDescent="0.25">
      <c r="A83" s="40" t="s">
        <v>418</v>
      </c>
      <c r="B83" s="20">
        <v>912</v>
      </c>
      <c r="C83" s="21" t="s">
        <v>64</v>
      </c>
      <c r="D83" s="20" t="s">
        <v>58</v>
      </c>
      <c r="E83" s="21" t="s">
        <v>415</v>
      </c>
      <c r="F83" s="21"/>
      <c r="G83" s="22">
        <f>G85</f>
        <v>2526</v>
      </c>
    </row>
    <row r="84" spans="1:7" s="60" customFormat="1" ht="16.399999999999999" x14ac:dyDescent="0.3">
      <c r="A84" s="49" t="s">
        <v>733</v>
      </c>
      <c r="B84" s="20">
        <v>912</v>
      </c>
      <c r="C84" s="51" t="s">
        <v>64</v>
      </c>
      <c r="D84" s="51" t="s">
        <v>58</v>
      </c>
      <c r="E84" s="21" t="s">
        <v>535</v>
      </c>
      <c r="F84" s="50"/>
      <c r="G84" s="52">
        <f t="shared" ref="G84:G87" si="0">G85</f>
        <v>2526</v>
      </c>
    </row>
    <row r="85" spans="1:7" s="60" customFormat="1" ht="47.8" x14ac:dyDescent="0.3">
      <c r="A85" s="47" t="s">
        <v>460</v>
      </c>
      <c r="B85" s="20">
        <v>912</v>
      </c>
      <c r="C85" s="21" t="s">
        <v>64</v>
      </c>
      <c r="D85" s="21" t="s">
        <v>58</v>
      </c>
      <c r="E85" s="48" t="s">
        <v>554</v>
      </c>
      <c r="F85" s="51"/>
      <c r="G85" s="22">
        <f t="shared" si="0"/>
        <v>2526</v>
      </c>
    </row>
    <row r="86" spans="1:7" s="60" customFormat="1" ht="31.4" x14ac:dyDescent="0.25">
      <c r="A86" s="23" t="s">
        <v>5</v>
      </c>
      <c r="B86" s="28">
        <v>912</v>
      </c>
      <c r="C86" s="25" t="s">
        <v>53</v>
      </c>
      <c r="D86" s="25" t="s">
        <v>58</v>
      </c>
      <c r="E86" s="54" t="s">
        <v>732</v>
      </c>
      <c r="F86" s="30"/>
      <c r="G86" s="26">
        <f t="shared" si="0"/>
        <v>2526</v>
      </c>
    </row>
    <row r="87" spans="1:7" s="60" customFormat="1" ht="47.05" x14ac:dyDescent="0.25">
      <c r="A87" s="62" t="s">
        <v>29</v>
      </c>
      <c r="B87" s="28">
        <v>912</v>
      </c>
      <c r="C87" s="193" t="s">
        <v>53</v>
      </c>
      <c r="D87" s="193" t="s">
        <v>58</v>
      </c>
      <c r="E87" s="53" t="s">
        <v>732</v>
      </c>
      <c r="F87" s="63">
        <v>100</v>
      </c>
      <c r="G87" s="29">
        <f t="shared" si="0"/>
        <v>2526</v>
      </c>
    </row>
    <row r="88" spans="1:7" s="60" customFormat="1" x14ac:dyDescent="0.25">
      <c r="A88" s="62" t="s">
        <v>8</v>
      </c>
      <c r="B88" s="28">
        <v>912</v>
      </c>
      <c r="C88" s="193" t="s">
        <v>53</v>
      </c>
      <c r="D88" s="193" t="s">
        <v>58</v>
      </c>
      <c r="E88" s="53" t="s">
        <v>732</v>
      </c>
      <c r="F88" s="63">
        <v>120</v>
      </c>
      <c r="G88" s="29">
        <f>G89+G90+G91</f>
        <v>2526</v>
      </c>
    </row>
    <row r="89" spans="1:7" s="60" customFormat="1" x14ac:dyDescent="0.25">
      <c r="A89" s="35" t="s">
        <v>480</v>
      </c>
      <c r="B89" s="28">
        <v>912</v>
      </c>
      <c r="C89" s="18" t="s">
        <v>53</v>
      </c>
      <c r="D89" s="193" t="s">
        <v>58</v>
      </c>
      <c r="E89" s="53" t="s">
        <v>732</v>
      </c>
      <c r="F89" s="63">
        <v>121</v>
      </c>
      <c r="G89" s="29">
        <v>1930</v>
      </c>
    </row>
    <row r="90" spans="1:7" s="60" customFormat="1" ht="31.4" x14ac:dyDescent="0.25">
      <c r="A90" s="190" t="s">
        <v>129</v>
      </c>
      <c r="B90" s="28">
        <v>912</v>
      </c>
      <c r="C90" s="18" t="s">
        <v>53</v>
      </c>
      <c r="D90" s="193" t="s">
        <v>58</v>
      </c>
      <c r="E90" s="53" t="s">
        <v>732</v>
      </c>
      <c r="F90" s="63">
        <v>122</v>
      </c>
      <c r="G90" s="29">
        <v>60</v>
      </c>
    </row>
    <row r="91" spans="1:7" s="60" customFormat="1" ht="45.1" customHeight="1" x14ac:dyDescent="0.25">
      <c r="A91" s="190" t="s">
        <v>221</v>
      </c>
      <c r="B91" s="28">
        <v>912</v>
      </c>
      <c r="C91" s="18" t="s">
        <v>53</v>
      </c>
      <c r="D91" s="193" t="s">
        <v>58</v>
      </c>
      <c r="E91" s="53" t="s">
        <v>732</v>
      </c>
      <c r="F91" s="63">
        <v>129</v>
      </c>
      <c r="G91" s="29">
        <v>536</v>
      </c>
    </row>
    <row r="92" spans="1:7" s="60" customFormat="1" ht="31.4" x14ac:dyDescent="0.25">
      <c r="A92" s="47" t="s">
        <v>516</v>
      </c>
      <c r="B92" s="20">
        <v>912</v>
      </c>
      <c r="C92" s="21" t="s">
        <v>53</v>
      </c>
      <c r="D92" s="21" t="s">
        <v>58</v>
      </c>
      <c r="E92" s="21" t="s">
        <v>227</v>
      </c>
      <c r="F92" s="64"/>
      <c r="G92" s="22">
        <f>G93+G105</f>
        <v>310846</v>
      </c>
    </row>
    <row r="93" spans="1:7" s="60" customFormat="1" ht="16.399999999999999" x14ac:dyDescent="0.3">
      <c r="A93" s="49" t="s">
        <v>136</v>
      </c>
      <c r="B93" s="50">
        <v>912</v>
      </c>
      <c r="C93" s="51" t="s">
        <v>64</v>
      </c>
      <c r="D93" s="51" t="s">
        <v>58</v>
      </c>
      <c r="E93" s="65" t="s">
        <v>228</v>
      </c>
      <c r="F93" s="66"/>
      <c r="G93" s="52">
        <f>G94+G99</f>
        <v>4548</v>
      </c>
    </row>
    <row r="94" spans="1:7" s="68" customFormat="1" ht="47.05" x14ac:dyDescent="0.25">
      <c r="A94" s="47" t="s">
        <v>229</v>
      </c>
      <c r="B94" s="20">
        <v>912</v>
      </c>
      <c r="C94" s="21" t="s">
        <v>64</v>
      </c>
      <c r="D94" s="21" t="s">
        <v>58</v>
      </c>
      <c r="E94" s="48" t="s">
        <v>611</v>
      </c>
      <c r="F94" s="67"/>
      <c r="G94" s="22">
        <f>G95</f>
        <v>420</v>
      </c>
    </row>
    <row r="95" spans="1:7" s="60" customFormat="1" x14ac:dyDescent="0.25">
      <c r="A95" s="23" t="s">
        <v>607</v>
      </c>
      <c r="B95" s="24">
        <v>912</v>
      </c>
      <c r="C95" s="25" t="s">
        <v>53</v>
      </c>
      <c r="D95" s="25" t="s">
        <v>58</v>
      </c>
      <c r="E95" s="25" t="s">
        <v>612</v>
      </c>
      <c r="F95" s="193"/>
      <c r="G95" s="26">
        <f>G96</f>
        <v>420</v>
      </c>
    </row>
    <row r="96" spans="1:7" s="60" customFormat="1" x14ac:dyDescent="0.25">
      <c r="A96" s="189" t="s">
        <v>22</v>
      </c>
      <c r="B96" s="28">
        <v>912</v>
      </c>
      <c r="C96" s="193" t="s">
        <v>53</v>
      </c>
      <c r="D96" s="193" t="s">
        <v>58</v>
      </c>
      <c r="E96" s="193" t="s">
        <v>612</v>
      </c>
      <c r="F96" s="193" t="s">
        <v>15</v>
      </c>
      <c r="G96" s="29">
        <f>G97</f>
        <v>420</v>
      </c>
    </row>
    <row r="97" spans="1:7" s="60" customFormat="1" ht="31.4" x14ac:dyDescent="0.25">
      <c r="A97" s="189" t="s">
        <v>17</v>
      </c>
      <c r="B97" s="28">
        <v>912</v>
      </c>
      <c r="C97" s="193" t="s">
        <v>53</v>
      </c>
      <c r="D97" s="193" t="s">
        <v>58</v>
      </c>
      <c r="E97" s="193" t="s">
        <v>612</v>
      </c>
      <c r="F97" s="193" t="s">
        <v>16</v>
      </c>
      <c r="G97" s="29">
        <f>G98</f>
        <v>420</v>
      </c>
    </row>
    <row r="98" spans="1:7" s="60" customFormat="1" ht="31.4" x14ac:dyDescent="0.25">
      <c r="A98" s="190" t="s">
        <v>130</v>
      </c>
      <c r="B98" s="28">
        <v>912</v>
      </c>
      <c r="C98" s="18" t="s">
        <v>53</v>
      </c>
      <c r="D98" s="193" t="s">
        <v>58</v>
      </c>
      <c r="E98" s="193" t="s">
        <v>612</v>
      </c>
      <c r="F98" s="193" t="s">
        <v>134</v>
      </c>
      <c r="G98" s="29">
        <v>420</v>
      </c>
    </row>
    <row r="99" spans="1:7" s="60" customFormat="1" ht="47.05" x14ac:dyDescent="0.25">
      <c r="A99" s="23" t="s">
        <v>3</v>
      </c>
      <c r="B99" s="24">
        <v>912</v>
      </c>
      <c r="C99" s="25" t="s">
        <v>64</v>
      </c>
      <c r="D99" s="25" t="s">
        <v>58</v>
      </c>
      <c r="E99" s="25" t="s">
        <v>613</v>
      </c>
      <c r="F99" s="25"/>
      <c r="G99" s="26">
        <f>G100</f>
        <v>4128</v>
      </c>
    </row>
    <row r="100" spans="1:7" s="60" customFormat="1" ht="47.05" x14ac:dyDescent="0.25">
      <c r="A100" s="189" t="s">
        <v>29</v>
      </c>
      <c r="B100" s="32">
        <v>912</v>
      </c>
      <c r="C100" s="18" t="s">
        <v>64</v>
      </c>
      <c r="D100" s="193" t="s">
        <v>58</v>
      </c>
      <c r="E100" s="193" t="s">
        <v>613</v>
      </c>
      <c r="F100" s="193" t="s">
        <v>30</v>
      </c>
      <c r="G100" s="29">
        <f>G101</f>
        <v>4128</v>
      </c>
    </row>
    <row r="101" spans="1:7" s="60" customFormat="1" x14ac:dyDescent="0.25">
      <c r="A101" s="189" t="s">
        <v>8</v>
      </c>
      <c r="B101" s="28">
        <v>912</v>
      </c>
      <c r="C101" s="18" t="s">
        <v>64</v>
      </c>
      <c r="D101" s="193" t="s">
        <v>58</v>
      </c>
      <c r="E101" s="193" t="s">
        <v>613</v>
      </c>
      <c r="F101" s="193" t="s">
        <v>124</v>
      </c>
      <c r="G101" s="29">
        <f>G102+G103+G104</f>
        <v>4128</v>
      </c>
    </row>
    <row r="102" spans="1:7" s="60" customFormat="1" ht="31.4" x14ac:dyDescent="0.25">
      <c r="A102" s="190" t="s">
        <v>608</v>
      </c>
      <c r="B102" s="28">
        <v>912</v>
      </c>
      <c r="C102" s="18" t="s">
        <v>64</v>
      </c>
      <c r="D102" s="193" t="s">
        <v>58</v>
      </c>
      <c r="E102" s="193" t="s">
        <v>613</v>
      </c>
      <c r="F102" s="193" t="s">
        <v>132</v>
      </c>
      <c r="G102" s="29">
        <v>2599</v>
      </c>
    </row>
    <row r="103" spans="1:7" s="60" customFormat="1" ht="31.4" x14ac:dyDescent="0.25">
      <c r="A103" s="27" t="s">
        <v>129</v>
      </c>
      <c r="B103" s="28">
        <v>912</v>
      </c>
      <c r="C103" s="18" t="s">
        <v>64</v>
      </c>
      <c r="D103" s="193" t="s">
        <v>58</v>
      </c>
      <c r="E103" s="193" t="s">
        <v>613</v>
      </c>
      <c r="F103" s="193" t="s">
        <v>133</v>
      </c>
      <c r="G103" s="29">
        <v>744</v>
      </c>
    </row>
    <row r="104" spans="1:7" s="60" customFormat="1" ht="31.4" x14ac:dyDescent="0.25">
      <c r="A104" s="190" t="s">
        <v>221</v>
      </c>
      <c r="B104" s="28">
        <v>912</v>
      </c>
      <c r="C104" s="193" t="s">
        <v>64</v>
      </c>
      <c r="D104" s="193" t="s">
        <v>58</v>
      </c>
      <c r="E104" s="193" t="s">
        <v>613</v>
      </c>
      <c r="F104" s="193" t="s">
        <v>224</v>
      </c>
      <c r="G104" s="29">
        <v>785</v>
      </c>
    </row>
    <row r="105" spans="1:7" s="60" customFormat="1" ht="16.399999999999999" x14ac:dyDescent="0.3">
      <c r="A105" s="49" t="s">
        <v>583</v>
      </c>
      <c r="B105" s="50">
        <v>912</v>
      </c>
      <c r="C105" s="51" t="s">
        <v>64</v>
      </c>
      <c r="D105" s="51" t="s">
        <v>58</v>
      </c>
      <c r="E105" s="65" t="s">
        <v>587</v>
      </c>
      <c r="F105" s="25"/>
      <c r="G105" s="52">
        <f>G106+G111+G116</f>
        <v>306298</v>
      </c>
    </row>
    <row r="106" spans="1:7" s="60" customFormat="1" x14ac:dyDescent="0.25">
      <c r="A106" s="47" t="s">
        <v>584</v>
      </c>
      <c r="B106" s="20">
        <v>912</v>
      </c>
      <c r="C106" s="21" t="s">
        <v>64</v>
      </c>
      <c r="D106" s="21" t="s">
        <v>58</v>
      </c>
      <c r="E106" s="48" t="s">
        <v>588</v>
      </c>
      <c r="F106" s="67"/>
      <c r="G106" s="22">
        <f>G107</f>
        <v>400</v>
      </c>
    </row>
    <row r="107" spans="1:7" s="60" customFormat="1" ht="47.05" x14ac:dyDescent="0.25">
      <c r="A107" s="23" t="s">
        <v>585</v>
      </c>
      <c r="B107" s="24">
        <v>912</v>
      </c>
      <c r="C107" s="25" t="s">
        <v>64</v>
      </c>
      <c r="D107" s="25" t="s">
        <v>58</v>
      </c>
      <c r="E107" s="54" t="s">
        <v>589</v>
      </c>
      <c r="F107" s="25"/>
      <c r="G107" s="26">
        <f>G108</f>
        <v>400</v>
      </c>
    </row>
    <row r="108" spans="1:7" s="60" customFormat="1" x14ac:dyDescent="0.25">
      <c r="A108" s="189" t="s">
        <v>22</v>
      </c>
      <c r="B108" s="28">
        <v>912</v>
      </c>
      <c r="C108" s="18" t="s">
        <v>64</v>
      </c>
      <c r="D108" s="18" t="s">
        <v>58</v>
      </c>
      <c r="E108" s="53" t="s">
        <v>589</v>
      </c>
      <c r="F108" s="193" t="s">
        <v>15</v>
      </c>
      <c r="G108" s="29">
        <f>G109</f>
        <v>400</v>
      </c>
    </row>
    <row r="109" spans="1:7" s="60" customFormat="1" ht="31.4" x14ac:dyDescent="0.25">
      <c r="A109" s="189" t="s">
        <v>17</v>
      </c>
      <c r="B109" s="28">
        <v>912</v>
      </c>
      <c r="C109" s="18" t="s">
        <v>64</v>
      </c>
      <c r="D109" s="18" t="s">
        <v>58</v>
      </c>
      <c r="E109" s="53" t="s">
        <v>589</v>
      </c>
      <c r="F109" s="193" t="s">
        <v>16</v>
      </c>
      <c r="G109" s="29">
        <f>G110</f>
        <v>400</v>
      </c>
    </row>
    <row r="110" spans="1:7" s="60" customFormat="1" ht="31.4" x14ac:dyDescent="0.25">
      <c r="A110" s="190" t="s">
        <v>130</v>
      </c>
      <c r="B110" s="28">
        <v>912</v>
      </c>
      <c r="C110" s="18" t="s">
        <v>64</v>
      </c>
      <c r="D110" s="18" t="s">
        <v>58</v>
      </c>
      <c r="E110" s="53" t="s">
        <v>589</v>
      </c>
      <c r="F110" s="193" t="s">
        <v>134</v>
      </c>
      <c r="G110" s="29">
        <f>656-256</f>
        <v>400</v>
      </c>
    </row>
    <row r="111" spans="1:7" s="60" customFormat="1" ht="48.85" customHeight="1" x14ac:dyDescent="0.25">
      <c r="A111" s="47" t="s">
        <v>226</v>
      </c>
      <c r="B111" s="20">
        <v>912</v>
      </c>
      <c r="C111" s="21" t="s">
        <v>64</v>
      </c>
      <c r="D111" s="21" t="s">
        <v>58</v>
      </c>
      <c r="E111" s="48" t="s">
        <v>590</v>
      </c>
      <c r="F111" s="67"/>
      <c r="G111" s="22">
        <f>G112</f>
        <v>999</v>
      </c>
    </row>
    <row r="112" spans="1:7" s="60" customFormat="1" x14ac:dyDescent="0.25">
      <c r="A112" s="23" t="s">
        <v>586</v>
      </c>
      <c r="B112" s="24">
        <v>912</v>
      </c>
      <c r="C112" s="25" t="s">
        <v>64</v>
      </c>
      <c r="D112" s="25" t="s">
        <v>58</v>
      </c>
      <c r="E112" s="54" t="s">
        <v>591</v>
      </c>
      <c r="F112" s="25"/>
      <c r="G112" s="26">
        <f>G113</f>
        <v>999</v>
      </c>
    </row>
    <row r="113" spans="1:7" s="60" customFormat="1" x14ac:dyDescent="0.25">
      <c r="A113" s="189" t="s">
        <v>22</v>
      </c>
      <c r="B113" s="28">
        <v>912</v>
      </c>
      <c r="C113" s="193" t="s">
        <v>64</v>
      </c>
      <c r="D113" s="193" t="s">
        <v>58</v>
      </c>
      <c r="E113" s="53" t="s">
        <v>591</v>
      </c>
      <c r="F113" s="193" t="s">
        <v>15</v>
      </c>
      <c r="G113" s="29">
        <f>G114</f>
        <v>999</v>
      </c>
    </row>
    <row r="114" spans="1:7" s="60" customFormat="1" ht="31.4" x14ac:dyDescent="0.25">
      <c r="A114" s="189" t="s">
        <v>17</v>
      </c>
      <c r="B114" s="28">
        <v>912</v>
      </c>
      <c r="C114" s="18" t="s">
        <v>64</v>
      </c>
      <c r="D114" s="18" t="s">
        <v>58</v>
      </c>
      <c r="E114" s="53" t="s">
        <v>591</v>
      </c>
      <c r="F114" s="193" t="s">
        <v>16</v>
      </c>
      <c r="G114" s="29">
        <f>G115</f>
        <v>999</v>
      </c>
    </row>
    <row r="115" spans="1:7" s="60" customFormat="1" ht="31.4" x14ac:dyDescent="0.25">
      <c r="A115" s="190" t="s">
        <v>130</v>
      </c>
      <c r="B115" s="28">
        <v>912</v>
      </c>
      <c r="C115" s="18" t="s">
        <v>64</v>
      </c>
      <c r="D115" s="193" t="s">
        <v>58</v>
      </c>
      <c r="E115" s="53" t="s">
        <v>591</v>
      </c>
      <c r="F115" s="193" t="s">
        <v>134</v>
      </c>
      <c r="G115" s="29">
        <f>1054-55</f>
        <v>999</v>
      </c>
    </row>
    <row r="116" spans="1:7" s="60" customFormat="1" ht="45.1" customHeight="1" x14ac:dyDescent="0.3">
      <c r="A116" s="69" t="s">
        <v>604</v>
      </c>
      <c r="B116" s="20">
        <v>912</v>
      </c>
      <c r="C116" s="21" t="s">
        <v>64</v>
      </c>
      <c r="D116" s="21" t="s">
        <v>58</v>
      </c>
      <c r="E116" s="48" t="s">
        <v>605</v>
      </c>
      <c r="F116" s="51"/>
      <c r="G116" s="22">
        <f>G117+G131++G137+G143</f>
        <v>304899</v>
      </c>
    </row>
    <row r="117" spans="1:7" s="60" customFormat="1" x14ac:dyDescent="0.25">
      <c r="A117" s="23" t="s">
        <v>609</v>
      </c>
      <c r="B117" s="24">
        <v>912</v>
      </c>
      <c r="C117" s="25" t="s">
        <v>64</v>
      </c>
      <c r="D117" s="25" t="s">
        <v>58</v>
      </c>
      <c r="E117" s="54" t="s">
        <v>614</v>
      </c>
      <c r="F117" s="25"/>
      <c r="G117" s="26">
        <f>G118+G123+G126</f>
        <v>293853</v>
      </c>
    </row>
    <row r="118" spans="1:7" s="60" customFormat="1" ht="47.05" x14ac:dyDescent="0.25">
      <c r="A118" s="27" t="s">
        <v>304</v>
      </c>
      <c r="B118" s="28">
        <v>912</v>
      </c>
      <c r="C118" s="193" t="s">
        <v>53</v>
      </c>
      <c r="D118" s="193" t="s">
        <v>58</v>
      </c>
      <c r="E118" s="53" t="s">
        <v>614</v>
      </c>
      <c r="F118" s="193">
        <v>100</v>
      </c>
      <c r="G118" s="29">
        <f t="shared" ref="G118" si="1">G119</f>
        <v>247961</v>
      </c>
    </row>
    <row r="119" spans="1:7" s="60" customFormat="1" ht="24.1" customHeight="1" x14ac:dyDescent="0.25">
      <c r="A119" s="27" t="s">
        <v>8</v>
      </c>
      <c r="B119" s="28">
        <v>912</v>
      </c>
      <c r="C119" s="193" t="s">
        <v>53</v>
      </c>
      <c r="D119" s="193" t="s">
        <v>58</v>
      </c>
      <c r="E119" s="53" t="s">
        <v>614</v>
      </c>
      <c r="F119" s="193">
        <v>120</v>
      </c>
      <c r="G119" s="29">
        <f>G120+G121+G122</f>
        <v>247961</v>
      </c>
    </row>
    <row r="120" spans="1:7" s="60" customFormat="1" x14ac:dyDescent="0.25">
      <c r="A120" s="27" t="s">
        <v>480</v>
      </c>
      <c r="B120" s="28">
        <v>912</v>
      </c>
      <c r="C120" s="193" t="s">
        <v>53</v>
      </c>
      <c r="D120" s="193" t="s">
        <v>58</v>
      </c>
      <c r="E120" s="53" t="s">
        <v>614</v>
      </c>
      <c r="F120" s="193" t="s">
        <v>132</v>
      </c>
      <c r="G120" s="29">
        <v>152757</v>
      </c>
    </row>
    <row r="121" spans="1:7" s="60" customFormat="1" ht="31.4" x14ac:dyDescent="0.25">
      <c r="A121" s="27" t="s">
        <v>129</v>
      </c>
      <c r="B121" s="28">
        <v>912</v>
      </c>
      <c r="C121" s="18" t="s">
        <v>53</v>
      </c>
      <c r="D121" s="18" t="s">
        <v>58</v>
      </c>
      <c r="E121" s="53" t="s">
        <v>614</v>
      </c>
      <c r="F121" s="193" t="s">
        <v>133</v>
      </c>
      <c r="G121" s="29">
        <v>39049</v>
      </c>
    </row>
    <row r="122" spans="1:7" s="60" customFormat="1" ht="31.4" x14ac:dyDescent="0.25">
      <c r="A122" s="190" t="s">
        <v>221</v>
      </c>
      <c r="B122" s="28">
        <v>912</v>
      </c>
      <c r="C122" s="18" t="s">
        <v>53</v>
      </c>
      <c r="D122" s="18" t="s">
        <v>58</v>
      </c>
      <c r="E122" s="53" t="s">
        <v>614</v>
      </c>
      <c r="F122" s="193" t="s">
        <v>224</v>
      </c>
      <c r="G122" s="29">
        <v>56155</v>
      </c>
    </row>
    <row r="123" spans="1:7" s="60" customFormat="1" x14ac:dyDescent="0.25">
      <c r="A123" s="27" t="s">
        <v>22</v>
      </c>
      <c r="B123" s="28">
        <v>912</v>
      </c>
      <c r="C123" s="18" t="s">
        <v>64</v>
      </c>
      <c r="D123" s="18" t="s">
        <v>58</v>
      </c>
      <c r="E123" s="53" t="s">
        <v>614</v>
      </c>
      <c r="F123" s="193">
        <v>200</v>
      </c>
      <c r="G123" s="29">
        <f>G124</f>
        <v>44280</v>
      </c>
    </row>
    <row r="124" spans="1:7" s="60" customFormat="1" ht="31.4" x14ac:dyDescent="0.25">
      <c r="A124" s="27" t="s">
        <v>17</v>
      </c>
      <c r="B124" s="28">
        <v>912</v>
      </c>
      <c r="C124" s="193" t="s">
        <v>53</v>
      </c>
      <c r="D124" s="193" t="s">
        <v>58</v>
      </c>
      <c r="E124" s="53" t="s">
        <v>614</v>
      </c>
      <c r="F124" s="193">
        <v>240</v>
      </c>
      <c r="G124" s="29">
        <f>G125</f>
        <v>44280</v>
      </c>
    </row>
    <row r="125" spans="1:7" s="60" customFormat="1" ht="31.4" x14ac:dyDescent="0.25">
      <c r="A125" s="27" t="s">
        <v>130</v>
      </c>
      <c r="B125" s="28">
        <v>912</v>
      </c>
      <c r="C125" s="193" t="s">
        <v>53</v>
      </c>
      <c r="D125" s="193" t="s">
        <v>58</v>
      </c>
      <c r="E125" s="53" t="s">
        <v>614</v>
      </c>
      <c r="F125" s="193" t="s">
        <v>134</v>
      </c>
      <c r="G125" s="29">
        <v>44280</v>
      </c>
    </row>
    <row r="126" spans="1:7" s="60" customFormat="1" x14ac:dyDescent="0.25">
      <c r="A126" s="27" t="s">
        <v>13</v>
      </c>
      <c r="B126" s="28">
        <v>912</v>
      </c>
      <c r="C126" s="18" t="s">
        <v>53</v>
      </c>
      <c r="D126" s="18" t="s">
        <v>58</v>
      </c>
      <c r="E126" s="53" t="s">
        <v>614</v>
      </c>
      <c r="F126" s="193">
        <v>800</v>
      </c>
      <c r="G126" s="29">
        <f t="shared" ref="G126" si="2">G127</f>
        <v>1612</v>
      </c>
    </row>
    <row r="127" spans="1:7" s="60" customFormat="1" x14ac:dyDescent="0.25">
      <c r="A127" s="190" t="s">
        <v>34</v>
      </c>
      <c r="B127" s="28">
        <v>912</v>
      </c>
      <c r="C127" s="193" t="s">
        <v>53</v>
      </c>
      <c r="D127" s="193" t="s">
        <v>58</v>
      </c>
      <c r="E127" s="53" t="s">
        <v>614</v>
      </c>
      <c r="F127" s="193">
        <v>850</v>
      </c>
      <c r="G127" s="29">
        <f>G128+G129+G130</f>
        <v>1612</v>
      </c>
    </row>
    <row r="128" spans="1:7" s="60" customFormat="1" x14ac:dyDescent="0.25">
      <c r="A128" s="190" t="s">
        <v>131</v>
      </c>
      <c r="B128" s="28">
        <v>912</v>
      </c>
      <c r="C128" s="193" t="s">
        <v>53</v>
      </c>
      <c r="D128" s="193" t="s">
        <v>58</v>
      </c>
      <c r="E128" s="53" t="s">
        <v>614</v>
      </c>
      <c r="F128" s="193" t="s">
        <v>135</v>
      </c>
      <c r="G128" s="29">
        <v>1465</v>
      </c>
    </row>
    <row r="129" spans="1:7" s="60" customFormat="1" x14ac:dyDescent="0.25">
      <c r="A129" s="190" t="s">
        <v>140</v>
      </c>
      <c r="B129" s="28">
        <v>912</v>
      </c>
      <c r="C129" s="18" t="s">
        <v>53</v>
      </c>
      <c r="D129" s="193" t="s">
        <v>58</v>
      </c>
      <c r="E129" s="53" t="s">
        <v>614</v>
      </c>
      <c r="F129" s="193" t="s">
        <v>141</v>
      </c>
      <c r="G129" s="29">
        <v>146</v>
      </c>
    </row>
    <row r="130" spans="1:7" s="60" customFormat="1" x14ac:dyDescent="0.25">
      <c r="A130" s="190" t="s">
        <v>505</v>
      </c>
      <c r="B130" s="28">
        <v>912</v>
      </c>
      <c r="C130" s="18" t="s">
        <v>53</v>
      </c>
      <c r="D130" s="193" t="s">
        <v>58</v>
      </c>
      <c r="E130" s="53" t="s">
        <v>614</v>
      </c>
      <c r="F130" s="193" t="s">
        <v>504</v>
      </c>
      <c r="G130" s="29">
        <v>1</v>
      </c>
    </row>
    <row r="131" spans="1:7" s="60" customFormat="1" ht="31.4" x14ac:dyDescent="0.25">
      <c r="A131" s="23" t="s">
        <v>212</v>
      </c>
      <c r="B131" s="24">
        <v>912</v>
      </c>
      <c r="C131" s="25" t="s">
        <v>53</v>
      </c>
      <c r="D131" s="25" t="s">
        <v>58</v>
      </c>
      <c r="E131" s="25" t="s">
        <v>615</v>
      </c>
      <c r="F131" s="25"/>
      <c r="G131" s="26">
        <f>G132</f>
        <v>3291</v>
      </c>
    </row>
    <row r="132" spans="1:7" s="60" customFormat="1" ht="47.05" x14ac:dyDescent="0.25">
      <c r="A132" s="61" t="s">
        <v>304</v>
      </c>
      <c r="B132" s="28">
        <v>912</v>
      </c>
      <c r="C132" s="193" t="s">
        <v>64</v>
      </c>
      <c r="D132" s="193" t="s">
        <v>58</v>
      </c>
      <c r="E132" s="193" t="s">
        <v>615</v>
      </c>
      <c r="F132" s="193">
        <v>100</v>
      </c>
      <c r="G132" s="29">
        <f>G133</f>
        <v>3291</v>
      </c>
    </row>
    <row r="133" spans="1:7" s="60" customFormat="1" x14ac:dyDescent="0.25">
      <c r="A133" s="61" t="s">
        <v>8</v>
      </c>
      <c r="B133" s="28">
        <v>912</v>
      </c>
      <c r="C133" s="193" t="s">
        <v>64</v>
      </c>
      <c r="D133" s="193" t="s">
        <v>58</v>
      </c>
      <c r="E133" s="193" t="s">
        <v>615</v>
      </c>
      <c r="F133" s="193">
        <v>120</v>
      </c>
      <c r="G133" s="29">
        <f>G134+G135+G136</f>
        <v>3291</v>
      </c>
    </row>
    <row r="134" spans="1:7" s="60" customFormat="1" x14ac:dyDescent="0.25">
      <c r="A134" s="190" t="s">
        <v>480</v>
      </c>
      <c r="B134" s="28">
        <v>912</v>
      </c>
      <c r="C134" s="193" t="s">
        <v>64</v>
      </c>
      <c r="D134" s="193" t="s">
        <v>58</v>
      </c>
      <c r="E134" s="193" t="s">
        <v>615</v>
      </c>
      <c r="F134" s="193" t="s">
        <v>132</v>
      </c>
      <c r="G134" s="29">
        <v>2228</v>
      </c>
    </row>
    <row r="135" spans="1:7" s="60" customFormat="1" ht="31.4" x14ac:dyDescent="0.25">
      <c r="A135" s="27" t="s">
        <v>129</v>
      </c>
      <c r="B135" s="28">
        <v>912</v>
      </c>
      <c r="C135" s="193" t="s">
        <v>64</v>
      </c>
      <c r="D135" s="193" t="s">
        <v>58</v>
      </c>
      <c r="E135" s="193" t="s">
        <v>615</v>
      </c>
      <c r="F135" s="193" t="s">
        <v>133</v>
      </c>
      <c r="G135" s="29">
        <v>410</v>
      </c>
    </row>
    <row r="136" spans="1:7" s="60" customFormat="1" ht="31.4" x14ac:dyDescent="0.25">
      <c r="A136" s="190" t="s">
        <v>221</v>
      </c>
      <c r="B136" s="28">
        <v>912</v>
      </c>
      <c r="C136" s="193" t="s">
        <v>64</v>
      </c>
      <c r="D136" s="193" t="s">
        <v>58</v>
      </c>
      <c r="E136" s="193" t="s">
        <v>615</v>
      </c>
      <c r="F136" s="193" t="s">
        <v>224</v>
      </c>
      <c r="G136" s="29">
        <v>653</v>
      </c>
    </row>
    <row r="137" spans="1:7" s="60" customFormat="1" ht="31.4" x14ac:dyDescent="0.25">
      <c r="A137" s="23" t="s">
        <v>828</v>
      </c>
      <c r="B137" s="24">
        <v>912</v>
      </c>
      <c r="C137" s="25" t="s">
        <v>64</v>
      </c>
      <c r="D137" s="25" t="s">
        <v>58</v>
      </c>
      <c r="E137" s="25" t="s">
        <v>749</v>
      </c>
      <c r="F137" s="25"/>
      <c r="G137" s="26">
        <f>G138</f>
        <v>5730</v>
      </c>
    </row>
    <row r="138" spans="1:7" s="60" customFormat="1" ht="47.05" x14ac:dyDescent="0.25">
      <c r="A138" s="61" t="s">
        <v>304</v>
      </c>
      <c r="B138" s="28">
        <v>912</v>
      </c>
      <c r="C138" s="193" t="s">
        <v>64</v>
      </c>
      <c r="D138" s="193" t="s">
        <v>58</v>
      </c>
      <c r="E138" s="193" t="s">
        <v>749</v>
      </c>
      <c r="F138" s="193">
        <v>100</v>
      </c>
      <c r="G138" s="29">
        <f>G139</f>
        <v>5730</v>
      </c>
    </row>
    <row r="139" spans="1:7" s="60" customFormat="1" x14ac:dyDescent="0.25">
      <c r="A139" s="61" t="s">
        <v>8</v>
      </c>
      <c r="B139" s="28">
        <v>912</v>
      </c>
      <c r="C139" s="193" t="s">
        <v>64</v>
      </c>
      <c r="D139" s="193" t="s">
        <v>58</v>
      </c>
      <c r="E139" s="193" t="s">
        <v>749</v>
      </c>
      <c r="F139" s="193">
        <v>120</v>
      </c>
      <c r="G139" s="29">
        <f>G140+G141+G142</f>
        <v>5730</v>
      </c>
    </row>
    <row r="140" spans="1:7" s="60" customFormat="1" x14ac:dyDescent="0.25">
      <c r="A140" s="190" t="s">
        <v>480</v>
      </c>
      <c r="B140" s="28">
        <v>912</v>
      </c>
      <c r="C140" s="193" t="s">
        <v>64</v>
      </c>
      <c r="D140" s="193" t="s">
        <v>58</v>
      </c>
      <c r="E140" s="193" t="s">
        <v>749</v>
      </c>
      <c r="F140" s="193" t="s">
        <v>132</v>
      </c>
      <c r="G140" s="29">
        <v>4358</v>
      </c>
    </row>
    <row r="141" spans="1:7" s="60" customFormat="1" ht="31.4" x14ac:dyDescent="0.25">
      <c r="A141" s="27" t="s">
        <v>129</v>
      </c>
      <c r="B141" s="28">
        <v>912</v>
      </c>
      <c r="C141" s="193" t="s">
        <v>64</v>
      </c>
      <c r="D141" s="193" t="s">
        <v>58</v>
      </c>
      <c r="E141" s="193" t="s">
        <v>749</v>
      </c>
      <c r="F141" s="193" t="s">
        <v>133</v>
      </c>
      <c r="G141" s="29">
        <v>110</v>
      </c>
    </row>
    <row r="142" spans="1:7" s="60" customFormat="1" ht="31.4" x14ac:dyDescent="0.25">
      <c r="A142" s="190" t="s">
        <v>221</v>
      </c>
      <c r="B142" s="28">
        <v>912</v>
      </c>
      <c r="C142" s="193" t="s">
        <v>64</v>
      </c>
      <c r="D142" s="193" t="s">
        <v>58</v>
      </c>
      <c r="E142" s="193" t="s">
        <v>749</v>
      </c>
      <c r="F142" s="193" t="s">
        <v>224</v>
      </c>
      <c r="G142" s="29">
        <v>1262</v>
      </c>
    </row>
    <row r="143" spans="1:7" s="60" customFormat="1" x14ac:dyDescent="0.25">
      <c r="A143" s="23" t="s">
        <v>610</v>
      </c>
      <c r="B143" s="24">
        <v>912</v>
      </c>
      <c r="C143" s="193" t="s">
        <v>64</v>
      </c>
      <c r="D143" s="193" t="s">
        <v>58</v>
      </c>
      <c r="E143" s="25" t="s">
        <v>616</v>
      </c>
      <c r="F143" s="25"/>
      <c r="G143" s="26">
        <f>G144</f>
        <v>2025</v>
      </c>
    </row>
    <row r="144" spans="1:7" s="60" customFormat="1" x14ac:dyDescent="0.25">
      <c r="A144" s="27" t="s">
        <v>22</v>
      </c>
      <c r="B144" s="28"/>
      <c r="C144" s="193" t="s">
        <v>64</v>
      </c>
      <c r="D144" s="193" t="s">
        <v>58</v>
      </c>
      <c r="E144" s="193" t="s">
        <v>616</v>
      </c>
      <c r="F144" s="193">
        <v>200</v>
      </c>
      <c r="G144" s="29">
        <f>G145</f>
        <v>2025</v>
      </c>
    </row>
    <row r="145" spans="1:7" s="60" customFormat="1" ht="31.4" x14ac:dyDescent="0.25">
      <c r="A145" s="27" t="s">
        <v>17</v>
      </c>
      <c r="B145" s="28">
        <v>912</v>
      </c>
      <c r="C145" s="193" t="s">
        <v>64</v>
      </c>
      <c r="D145" s="193" t="s">
        <v>58</v>
      </c>
      <c r="E145" s="193" t="s">
        <v>616</v>
      </c>
      <c r="F145" s="193">
        <v>240</v>
      </c>
      <c r="G145" s="29">
        <f>G146</f>
        <v>2025</v>
      </c>
    </row>
    <row r="146" spans="1:7" s="60" customFormat="1" ht="31.4" x14ac:dyDescent="0.25">
      <c r="A146" s="27" t="s">
        <v>130</v>
      </c>
      <c r="B146" s="28">
        <v>912</v>
      </c>
      <c r="C146" s="193" t="s">
        <v>64</v>
      </c>
      <c r="D146" s="193" t="s">
        <v>58</v>
      </c>
      <c r="E146" s="193" t="s">
        <v>616</v>
      </c>
      <c r="F146" s="193" t="s">
        <v>134</v>
      </c>
      <c r="G146" s="29">
        <f>1275+750</f>
        <v>2025</v>
      </c>
    </row>
    <row r="147" spans="1:7" s="60" customFormat="1" ht="31.4" x14ac:dyDescent="0.25">
      <c r="A147" s="40" t="s">
        <v>641</v>
      </c>
      <c r="B147" s="20">
        <v>912</v>
      </c>
      <c r="C147" s="21" t="s">
        <v>64</v>
      </c>
      <c r="D147" s="21" t="s">
        <v>58</v>
      </c>
      <c r="E147" s="21" t="s">
        <v>296</v>
      </c>
      <c r="F147" s="193"/>
      <c r="G147" s="70">
        <f>G148</f>
        <v>874</v>
      </c>
    </row>
    <row r="148" spans="1:7" s="60" customFormat="1" ht="32.799999999999997" x14ac:dyDescent="0.3">
      <c r="A148" s="49" t="s">
        <v>302</v>
      </c>
      <c r="B148" s="50">
        <v>912</v>
      </c>
      <c r="C148" s="51" t="s">
        <v>64</v>
      </c>
      <c r="D148" s="51" t="s">
        <v>58</v>
      </c>
      <c r="E148" s="65" t="s">
        <v>303</v>
      </c>
      <c r="F148" s="25"/>
      <c r="G148" s="71">
        <f>G149</f>
        <v>874</v>
      </c>
    </row>
    <row r="149" spans="1:7" s="60" customFormat="1" x14ac:dyDescent="0.25">
      <c r="A149" s="23" t="s">
        <v>823</v>
      </c>
      <c r="B149" s="24">
        <v>912</v>
      </c>
      <c r="C149" s="25" t="s">
        <v>64</v>
      </c>
      <c r="D149" s="25" t="s">
        <v>58</v>
      </c>
      <c r="E149" s="25" t="s">
        <v>911</v>
      </c>
      <c r="F149" s="193"/>
      <c r="G149" s="72">
        <f>G151+G155</f>
        <v>874</v>
      </c>
    </row>
    <row r="150" spans="1:7" s="60" customFormat="1" ht="47.05" x14ac:dyDescent="0.25">
      <c r="A150" s="61" t="s">
        <v>304</v>
      </c>
      <c r="B150" s="28">
        <v>912</v>
      </c>
      <c r="C150" s="193" t="s">
        <v>64</v>
      </c>
      <c r="D150" s="193" t="s">
        <v>58</v>
      </c>
      <c r="E150" s="193" t="s">
        <v>911</v>
      </c>
      <c r="F150" s="193" t="s">
        <v>30</v>
      </c>
      <c r="G150" s="72">
        <f>G151</f>
        <v>564</v>
      </c>
    </row>
    <row r="151" spans="1:7" s="60" customFormat="1" x14ac:dyDescent="0.25">
      <c r="A151" s="61" t="s">
        <v>8</v>
      </c>
      <c r="B151" s="28">
        <v>912</v>
      </c>
      <c r="C151" s="193" t="s">
        <v>64</v>
      </c>
      <c r="D151" s="193" t="s">
        <v>58</v>
      </c>
      <c r="E151" s="193" t="s">
        <v>911</v>
      </c>
      <c r="F151" s="193" t="s">
        <v>124</v>
      </c>
      <c r="G151" s="72">
        <f>G152+G153+G154</f>
        <v>564</v>
      </c>
    </row>
    <row r="152" spans="1:7" s="60" customFormat="1" x14ac:dyDescent="0.25">
      <c r="A152" s="190" t="s">
        <v>480</v>
      </c>
      <c r="B152" s="28">
        <v>912</v>
      </c>
      <c r="C152" s="193" t="s">
        <v>64</v>
      </c>
      <c r="D152" s="193" t="s">
        <v>58</v>
      </c>
      <c r="E152" s="193" t="s">
        <v>911</v>
      </c>
      <c r="F152" s="193" t="s">
        <v>132</v>
      </c>
      <c r="G152" s="72">
        <v>285</v>
      </c>
    </row>
    <row r="153" spans="1:7" s="60" customFormat="1" ht="31.4" x14ac:dyDescent="0.25">
      <c r="A153" s="27" t="s">
        <v>129</v>
      </c>
      <c r="B153" s="28">
        <v>912</v>
      </c>
      <c r="C153" s="193" t="s">
        <v>64</v>
      </c>
      <c r="D153" s="193" t="s">
        <v>58</v>
      </c>
      <c r="E153" s="193" t="s">
        <v>911</v>
      </c>
      <c r="F153" s="193" t="s">
        <v>133</v>
      </c>
      <c r="G153" s="72">
        <v>102</v>
      </c>
    </row>
    <row r="154" spans="1:7" s="60" customFormat="1" ht="31.4" x14ac:dyDescent="0.25">
      <c r="A154" s="190" t="s">
        <v>221</v>
      </c>
      <c r="B154" s="28">
        <v>912</v>
      </c>
      <c r="C154" s="193" t="s">
        <v>64</v>
      </c>
      <c r="D154" s="193" t="s">
        <v>58</v>
      </c>
      <c r="E154" s="193" t="s">
        <v>911</v>
      </c>
      <c r="F154" s="193" t="s">
        <v>224</v>
      </c>
      <c r="G154" s="72">
        <v>177</v>
      </c>
    </row>
    <row r="155" spans="1:7" s="60" customFormat="1" x14ac:dyDescent="0.25">
      <c r="A155" s="189" t="s">
        <v>22</v>
      </c>
      <c r="B155" s="28">
        <v>912</v>
      </c>
      <c r="C155" s="193" t="s">
        <v>64</v>
      </c>
      <c r="D155" s="193" t="s">
        <v>58</v>
      </c>
      <c r="E155" s="193" t="s">
        <v>911</v>
      </c>
      <c r="F155" s="193" t="s">
        <v>15</v>
      </c>
      <c r="G155" s="72">
        <f>G156</f>
        <v>310</v>
      </c>
    </row>
    <row r="156" spans="1:7" s="60" customFormat="1" ht="31.4" x14ac:dyDescent="0.25">
      <c r="A156" s="189" t="s">
        <v>17</v>
      </c>
      <c r="B156" s="28">
        <v>912</v>
      </c>
      <c r="C156" s="193" t="s">
        <v>64</v>
      </c>
      <c r="D156" s="193" t="s">
        <v>58</v>
      </c>
      <c r="E156" s="193" t="s">
        <v>911</v>
      </c>
      <c r="F156" s="193" t="s">
        <v>16</v>
      </c>
      <c r="G156" s="72">
        <f>G157</f>
        <v>310</v>
      </c>
    </row>
    <row r="157" spans="1:7" s="60" customFormat="1" ht="31.4" x14ac:dyDescent="0.25">
      <c r="A157" s="190" t="s">
        <v>130</v>
      </c>
      <c r="B157" s="28">
        <v>912</v>
      </c>
      <c r="C157" s="193" t="s">
        <v>64</v>
      </c>
      <c r="D157" s="193" t="s">
        <v>58</v>
      </c>
      <c r="E157" s="193" t="s">
        <v>911</v>
      </c>
      <c r="F157" s="193" t="s">
        <v>134</v>
      </c>
      <c r="G157" s="72">
        <v>310</v>
      </c>
    </row>
    <row r="158" spans="1:7" s="60" customFormat="1" ht="47.05" x14ac:dyDescent="0.25">
      <c r="A158" s="47" t="s">
        <v>730</v>
      </c>
      <c r="B158" s="20">
        <v>912</v>
      </c>
      <c r="C158" s="21" t="s">
        <v>64</v>
      </c>
      <c r="D158" s="21" t="s">
        <v>58</v>
      </c>
      <c r="E158" s="21" t="s">
        <v>617</v>
      </c>
      <c r="F158" s="21"/>
      <c r="G158" s="22">
        <f t="shared" ref="G158:G163" si="3">G159</f>
        <v>15799</v>
      </c>
    </row>
    <row r="159" spans="1:7" s="60" customFormat="1" ht="32.799999999999997" x14ac:dyDescent="0.3">
      <c r="A159" s="73" t="s">
        <v>661</v>
      </c>
      <c r="B159" s="50">
        <v>912</v>
      </c>
      <c r="C159" s="51" t="s">
        <v>64</v>
      </c>
      <c r="D159" s="51" t="s">
        <v>58</v>
      </c>
      <c r="E159" s="51" t="s">
        <v>658</v>
      </c>
      <c r="F159" s="193"/>
      <c r="G159" s="52">
        <f t="shared" si="3"/>
        <v>15799</v>
      </c>
    </row>
    <row r="160" spans="1:7" s="74" customFormat="1" ht="31.4" x14ac:dyDescent="0.25">
      <c r="A160" s="19" t="s">
        <v>231</v>
      </c>
      <c r="B160" s="20">
        <v>912</v>
      </c>
      <c r="C160" s="21" t="s">
        <v>64</v>
      </c>
      <c r="D160" s="21" t="s">
        <v>58</v>
      </c>
      <c r="E160" s="21" t="s">
        <v>659</v>
      </c>
      <c r="F160" s="193"/>
      <c r="G160" s="22">
        <f t="shared" si="3"/>
        <v>15799</v>
      </c>
    </row>
    <row r="161" spans="1:7" s="60" customFormat="1" x14ac:dyDescent="0.25">
      <c r="A161" s="23" t="s">
        <v>215</v>
      </c>
      <c r="B161" s="24">
        <v>912</v>
      </c>
      <c r="C161" s="25" t="s">
        <v>64</v>
      </c>
      <c r="D161" s="24" t="s">
        <v>58</v>
      </c>
      <c r="E161" s="25" t="s">
        <v>660</v>
      </c>
      <c r="F161" s="25"/>
      <c r="G161" s="26">
        <f t="shared" si="3"/>
        <v>15799</v>
      </c>
    </row>
    <row r="162" spans="1:7" s="60" customFormat="1" x14ac:dyDescent="0.25">
      <c r="A162" s="189" t="s">
        <v>22</v>
      </c>
      <c r="B162" s="28">
        <v>912</v>
      </c>
      <c r="C162" s="18" t="s">
        <v>64</v>
      </c>
      <c r="D162" s="28" t="s">
        <v>58</v>
      </c>
      <c r="E162" s="193" t="s">
        <v>660</v>
      </c>
      <c r="F162" s="18" t="s">
        <v>15</v>
      </c>
      <c r="G162" s="33">
        <f t="shared" si="3"/>
        <v>15799</v>
      </c>
    </row>
    <row r="163" spans="1:7" s="60" customFormat="1" ht="31.4" x14ac:dyDescent="0.25">
      <c r="A163" s="189" t="s">
        <v>17</v>
      </c>
      <c r="B163" s="28">
        <v>912</v>
      </c>
      <c r="C163" s="18" t="s">
        <v>64</v>
      </c>
      <c r="D163" s="28" t="s">
        <v>58</v>
      </c>
      <c r="E163" s="193" t="s">
        <v>660</v>
      </c>
      <c r="F163" s="18" t="s">
        <v>16</v>
      </c>
      <c r="G163" s="33">
        <f t="shared" si="3"/>
        <v>15799</v>
      </c>
    </row>
    <row r="164" spans="1:7" s="60" customFormat="1" x14ac:dyDescent="0.25">
      <c r="A164" s="190" t="s">
        <v>653</v>
      </c>
      <c r="B164" s="28">
        <v>912</v>
      </c>
      <c r="C164" s="18" t="s">
        <v>64</v>
      </c>
      <c r="D164" s="28" t="s">
        <v>58</v>
      </c>
      <c r="E164" s="193" t="s">
        <v>660</v>
      </c>
      <c r="F164" s="18" t="s">
        <v>566</v>
      </c>
      <c r="G164" s="33">
        <v>15799</v>
      </c>
    </row>
    <row r="165" spans="1:7" s="60" customFormat="1" x14ac:dyDescent="0.25">
      <c r="A165" s="19" t="s">
        <v>88</v>
      </c>
      <c r="B165" s="20">
        <v>912</v>
      </c>
      <c r="C165" s="21" t="s">
        <v>64</v>
      </c>
      <c r="D165" s="21" t="s">
        <v>58</v>
      </c>
      <c r="E165" s="21" t="s">
        <v>222</v>
      </c>
      <c r="F165" s="21"/>
      <c r="G165" s="22">
        <f>G166</f>
        <v>605</v>
      </c>
    </row>
    <row r="166" spans="1:7" s="60" customFormat="1" x14ac:dyDescent="0.25">
      <c r="A166" s="23" t="s">
        <v>1</v>
      </c>
      <c r="B166" s="24">
        <v>912</v>
      </c>
      <c r="C166" s="25" t="s">
        <v>53</v>
      </c>
      <c r="D166" s="25" t="s">
        <v>58</v>
      </c>
      <c r="E166" s="25" t="s">
        <v>223</v>
      </c>
      <c r="F166" s="25"/>
      <c r="G166" s="26">
        <f>G167</f>
        <v>605</v>
      </c>
    </row>
    <row r="167" spans="1:7" s="60" customFormat="1" x14ac:dyDescent="0.25">
      <c r="A167" s="190" t="s">
        <v>22</v>
      </c>
      <c r="B167" s="28">
        <v>912</v>
      </c>
      <c r="C167" s="18" t="s">
        <v>64</v>
      </c>
      <c r="D167" s="18" t="s">
        <v>58</v>
      </c>
      <c r="E167" s="193" t="s">
        <v>223</v>
      </c>
      <c r="F167" s="193">
        <v>200</v>
      </c>
      <c r="G167" s="29">
        <f>G168</f>
        <v>605</v>
      </c>
    </row>
    <row r="168" spans="1:7" s="60" customFormat="1" ht="31.4" x14ac:dyDescent="0.25">
      <c r="A168" s="190" t="s">
        <v>17</v>
      </c>
      <c r="B168" s="28">
        <v>912</v>
      </c>
      <c r="C168" s="193" t="s">
        <v>53</v>
      </c>
      <c r="D168" s="193" t="s">
        <v>58</v>
      </c>
      <c r="E168" s="193" t="s">
        <v>223</v>
      </c>
      <c r="F168" s="193">
        <v>240</v>
      </c>
      <c r="G168" s="29">
        <f>G169</f>
        <v>605</v>
      </c>
    </row>
    <row r="169" spans="1:7" s="60" customFormat="1" x14ac:dyDescent="0.25">
      <c r="A169" s="35" t="s">
        <v>565</v>
      </c>
      <c r="B169" s="28">
        <v>912</v>
      </c>
      <c r="C169" s="193" t="s">
        <v>64</v>
      </c>
      <c r="D169" s="193" t="s">
        <v>58</v>
      </c>
      <c r="E169" s="193" t="s">
        <v>223</v>
      </c>
      <c r="F169" s="193" t="s">
        <v>566</v>
      </c>
      <c r="G169" s="29">
        <v>605</v>
      </c>
    </row>
    <row r="170" spans="1:7" s="60" customFormat="1" x14ac:dyDescent="0.25">
      <c r="A170" s="19" t="s">
        <v>73</v>
      </c>
      <c r="B170" s="20">
        <v>912</v>
      </c>
      <c r="C170" s="21" t="s">
        <v>64</v>
      </c>
      <c r="D170" s="21" t="s">
        <v>72</v>
      </c>
      <c r="E170" s="21"/>
      <c r="F170" s="21"/>
      <c r="G170" s="22">
        <f>G171+G177</f>
        <v>6920</v>
      </c>
    </row>
    <row r="171" spans="1:7" s="60" customFormat="1" ht="32.1" x14ac:dyDescent="0.3">
      <c r="A171" s="47" t="s">
        <v>513</v>
      </c>
      <c r="B171" s="20">
        <v>912</v>
      </c>
      <c r="C171" s="21" t="s">
        <v>64</v>
      </c>
      <c r="D171" s="21" t="s">
        <v>72</v>
      </c>
      <c r="E171" s="45" t="s">
        <v>330</v>
      </c>
      <c r="F171" s="21"/>
      <c r="G171" s="22">
        <f>G172</f>
        <v>5000</v>
      </c>
    </row>
    <row r="172" spans="1:7" s="60" customFormat="1" ht="31.4" x14ac:dyDescent="0.25">
      <c r="A172" s="47" t="s">
        <v>667</v>
      </c>
      <c r="B172" s="20">
        <v>912</v>
      </c>
      <c r="C172" s="21" t="s">
        <v>64</v>
      </c>
      <c r="D172" s="21" t="s">
        <v>72</v>
      </c>
      <c r="E172" s="48" t="s">
        <v>331</v>
      </c>
      <c r="F172" s="21"/>
      <c r="G172" s="22">
        <f>G173</f>
        <v>5000</v>
      </c>
    </row>
    <row r="173" spans="1:7" s="60" customFormat="1" ht="47.05" x14ac:dyDescent="0.25">
      <c r="A173" s="40" t="s">
        <v>668</v>
      </c>
      <c r="B173" s="20">
        <v>912</v>
      </c>
      <c r="C173" s="21" t="s">
        <v>64</v>
      </c>
      <c r="D173" s="21" t="s">
        <v>72</v>
      </c>
      <c r="E173" s="21" t="s">
        <v>332</v>
      </c>
      <c r="F173" s="21"/>
      <c r="G173" s="22">
        <f>G174</f>
        <v>5000</v>
      </c>
    </row>
    <row r="174" spans="1:7" s="60" customFormat="1" ht="31.4" x14ac:dyDescent="0.25">
      <c r="A174" s="59" t="s">
        <v>890</v>
      </c>
      <c r="B174" s="24">
        <v>912</v>
      </c>
      <c r="C174" s="25" t="s">
        <v>64</v>
      </c>
      <c r="D174" s="25" t="s">
        <v>72</v>
      </c>
      <c r="E174" s="25" t="s">
        <v>334</v>
      </c>
      <c r="F174" s="25"/>
      <c r="G174" s="26">
        <f>G175</f>
        <v>5000</v>
      </c>
    </row>
    <row r="175" spans="1:7" s="60" customFormat="1" x14ac:dyDescent="0.25">
      <c r="A175" s="35" t="s">
        <v>13</v>
      </c>
      <c r="B175" s="32">
        <v>912</v>
      </c>
      <c r="C175" s="193" t="s">
        <v>64</v>
      </c>
      <c r="D175" s="193" t="s">
        <v>72</v>
      </c>
      <c r="E175" s="193" t="s">
        <v>334</v>
      </c>
      <c r="F175" s="193" t="s">
        <v>14</v>
      </c>
      <c r="G175" s="29">
        <f>G176</f>
        <v>5000</v>
      </c>
    </row>
    <row r="176" spans="1:7" s="60" customFormat="1" x14ac:dyDescent="0.25">
      <c r="A176" s="35" t="s">
        <v>2</v>
      </c>
      <c r="B176" s="32">
        <v>912</v>
      </c>
      <c r="C176" s="193" t="s">
        <v>64</v>
      </c>
      <c r="D176" s="193" t="s">
        <v>72</v>
      </c>
      <c r="E176" s="193" t="s">
        <v>334</v>
      </c>
      <c r="F176" s="193" t="s">
        <v>47</v>
      </c>
      <c r="G176" s="29">
        <v>5000</v>
      </c>
    </row>
    <row r="177" spans="1:16341" s="60" customFormat="1" x14ac:dyDescent="0.25">
      <c r="A177" s="19" t="s">
        <v>89</v>
      </c>
      <c r="B177" s="20">
        <v>912</v>
      </c>
      <c r="C177" s="21" t="s">
        <v>64</v>
      </c>
      <c r="D177" s="21" t="s">
        <v>72</v>
      </c>
      <c r="E177" s="21" t="s">
        <v>232</v>
      </c>
      <c r="F177" s="67"/>
      <c r="G177" s="22">
        <f>G178</f>
        <v>1920</v>
      </c>
    </row>
    <row r="178" spans="1:16341" s="60" customFormat="1" x14ac:dyDescent="0.25">
      <c r="A178" s="190" t="s">
        <v>87</v>
      </c>
      <c r="B178" s="32">
        <v>912</v>
      </c>
      <c r="C178" s="18" t="s">
        <v>64</v>
      </c>
      <c r="D178" s="193" t="s">
        <v>72</v>
      </c>
      <c r="E178" s="193" t="s">
        <v>233</v>
      </c>
      <c r="F178" s="55"/>
      <c r="G178" s="29">
        <f>G179</f>
        <v>1920</v>
      </c>
    </row>
    <row r="179" spans="1:16341" s="60" customFormat="1" x14ac:dyDescent="0.25">
      <c r="A179" s="23" t="s">
        <v>891</v>
      </c>
      <c r="B179" s="24">
        <v>912</v>
      </c>
      <c r="C179" s="25" t="s">
        <v>64</v>
      </c>
      <c r="D179" s="25" t="s">
        <v>72</v>
      </c>
      <c r="E179" s="25" t="s">
        <v>234</v>
      </c>
      <c r="F179" s="30"/>
      <c r="G179" s="26">
        <f>G180</f>
        <v>1920</v>
      </c>
    </row>
    <row r="180" spans="1:16341" s="60" customFormat="1" x14ac:dyDescent="0.25">
      <c r="A180" s="61" t="s">
        <v>13</v>
      </c>
      <c r="B180" s="32">
        <v>912</v>
      </c>
      <c r="C180" s="193" t="s">
        <v>64</v>
      </c>
      <c r="D180" s="193" t="s">
        <v>72</v>
      </c>
      <c r="E180" s="193" t="s">
        <v>234</v>
      </c>
      <c r="F180" s="193">
        <v>800</v>
      </c>
      <c r="G180" s="29">
        <f>G181</f>
        <v>1920</v>
      </c>
    </row>
    <row r="181" spans="1:16341" s="60" customFormat="1" x14ac:dyDescent="0.25">
      <c r="A181" s="61" t="s">
        <v>2</v>
      </c>
      <c r="B181" s="32">
        <v>912</v>
      </c>
      <c r="C181" s="193" t="s">
        <v>64</v>
      </c>
      <c r="D181" s="193" t="s">
        <v>72</v>
      </c>
      <c r="E181" s="193" t="s">
        <v>234</v>
      </c>
      <c r="F181" s="193">
        <v>870</v>
      </c>
      <c r="G181" s="29">
        <v>1920</v>
      </c>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c r="GE181" s="56"/>
      <c r="GF181" s="56"/>
      <c r="GG181" s="56"/>
      <c r="GH181" s="56"/>
      <c r="GI181" s="56"/>
      <c r="GJ181" s="56"/>
      <c r="GK181" s="56"/>
      <c r="GL181" s="56"/>
      <c r="GM181" s="56"/>
      <c r="GN181" s="56"/>
      <c r="GO181" s="56"/>
      <c r="GP181" s="56"/>
      <c r="GQ181" s="56"/>
      <c r="GR181" s="56"/>
      <c r="GS181" s="56"/>
      <c r="GT181" s="56"/>
      <c r="GU181" s="56"/>
      <c r="GV181" s="56"/>
      <c r="GW181" s="56"/>
      <c r="GX181" s="56"/>
      <c r="GY181" s="56"/>
      <c r="GZ181" s="56"/>
      <c r="HA181" s="56"/>
      <c r="HB181" s="56"/>
      <c r="HC181" s="56"/>
      <c r="HD181" s="56"/>
      <c r="HE181" s="56"/>
      <c r="HF181" s="56"/>
      <c r="HG181" s="56"/>
      <c r="HH181" s="56"/>
      <c r="HI181" s="56"/>
      <c r="HJ181" s="56"/>
      <c r="HK181" s="56"/>
      <c r="HL181" s="56"/>
      <c r="HM181" s="56"/>
      <c r="HN181" s="56"/>
      <c r="HO181" s="56"/>
      <c r="HP181" s="56"/>
      <c r="HQ181" s="56"/>
      <c r="HR181" s="56"/>
      <c r="HS181" s="56"/>
      <c r="HT181" s="56"/>
      <c r="HU181" s="56"/>
      <c r="HV181" s="56"/>
      <c r="HW181" s="56"/>
      <c r="HX181" s="56"/>
      <c r="HY181" s="56"/>
      <c r="HZ181" s="56"/>
      <c r="IA181" s="56"/>
      <c r="IB181" s="56"/>
      <c r="IC181" s="56"/>
      <c r="ID181" s="56"/>
      <c r="IE181" s="56"/>
      <c r="IF181" s="56"/>
      <c r="IG181" s="56"/>
      <c r="IH181" s="56"/>
      <c r="II181" s="56"/>
      <c r="IJ181" s="56"/>
      <c r="IK181" s="56"/>
      <c r="IL181" s="56"/>
      <c r="IM181" s="56"/>
      <c r="IN181" s="56"/>
      <c r="IO181" s="56"/>
      <c r="IP181" s="56"/>
      <c r="IQ181" s="56"/>
      <c r="IR181" s="56"/>
      <c r="IS181" s="56"/>
      <c r="IT181" s="56"/>
      <c r="IU181" s="56"/>
      <c r="IV181" s="56"/>
      <c r="IW181" s="56"/>
      <c r="IX181" s="56"/>
      <c r="IY181" s="56"/>
      <c r="IZ181" s="56"/>
      <c r="JA181" s="56"/>
      <c r="JB181" s="56"/>
      <c r="JC181" s="56"/>
      <c r="JD181" s="56"/>
      <c r="JE181" s="56"/>
      <c r="JF181" s="56"/>
      <c r="JG181" s="56"/>
      <c r="JH181" s="56"/>
      <c r="JI181" s="56"/>
      <c r="JJ181" s="56"/>
      <c r="JK181" s="56"/>
      <c r="JL181" s="56"/>
      <c r="JM181" s="56"/>
      <c r="JN181" s="56"/>
      <c r="JO181" s="56"/>
      <c r="JP181" s="56"/>
      <c r="JQ181" s="56"/>
      <c r="JR181" s="56"/>
      <c r="JS181" s="56"/>
      <c r="JT181" s="56"/>
      <c r="JU181" s="56"/>
      <c r="JV181" s="56"/>
      <c r="JW181" s="56"/>
      <c r="JX181" s="56"/>
      <c r="JY181" s="56"/>
      <c r="JZ181" s="56"/>
      <c r="KA181" s="56"/>
      <c r="KB181" s="56"/>
      <c r="KC181" s="56"/>
      <c r="KD181" s="56"/>
      <c r="KE181" s="56"/>
      <c r="KF181" s="56"/>
      <c r="KG181" s="56"/>
      <c r="KH181" s="56"/>
      <c r="KI181" s="56"/>
      <c r="KJ181" s="56"/>
      <c r="KK181" s="56"/>
      <c r="KL181" s="56"/>
      <c r="KM181" s="56"/>
      <c r="KN181" s="56"/>
      <c r="KO181" s="56"/>
      <c r="KP181" s="56"/>
      <c r="KQ181" s="56"/>
      <c r="KR181" s="56"/>
      <c r="KS181" s="56"/>
      <c r="KT181" s="56"/>
      <c r="KU181" s="56"/>
      <c r="KV181" s="56"/>
      <c r="KW181" s="56"/>
      <c r="KX181" s="56"/>
      <c r="KY181" s="56"/>
      <c r="KZ181" s="56"/>
      <c r="LA181" s="56"/>
      <c r="LB181" s="56"/>
      <c r="LC181" s="56"/>
      <c r="LD181" s="56"/>
      <c r="LE181" s="56"/>
      <c r="LF181" s="56"/>
      <c r="LG181" s="56"/>
      <c r="LH181" s="56"/>
      <c r="LI181" s="56"/>
      <c r="LJ181" s="56"/>
      <c r="LK181" s="56"/>
      <c r="LL181" s="56"/>
      <c r="LM181" s="56"/>
      <c r="LN181" s="56"/>
      <c r="LO181" s="56"/>
      <c r="LP181" s="56"/>
      <c r="LQ181" s="56"/>
      <c r="LR181" s="56"/>
      <c r="LS181" s="56"/>
      <c r="LT181" s="56"/>
      <c r="LU181" s="56"/>
      <c r="LV181" s="56"/>
      <c r="LW181" s="56"/>
      <c r="LX181" s="56"/>
      <c r="LY181" s="56"/>
      <c r="LZ181" s="56"/>
      <c r="MA181" s="56"/>
      <c r="MB181" s="56"/>
      <c r="MC181" s="56"/>
      <c r="MD181" s="56"/>
      <c r="ME181" s="56"/>
      <c r="MF181" s="56"/>
      <c r="MG181" s="56"/>
      <c r="MH181" s="56"/>
      <c r="MI181" s="56"/>
      <c r="MJ181" s="56"/>
      <c r="MK181" s="56"/>
      <c r="ML181" s="56"/>
      <c r="MM181" s="56"/>
      <c r="MN181" s="56"/>
      <c r="MO181" s="56"/>
      <c r="MP181" s="56"/>
      <c r="MQ181" s="56"/>
      <c r="MR181" s="56"/>
      <c r="MS181" s="56"/>
      <c r="MT181" s="56"/>
      <c r="MU181" s="56"/>
      <c r="MV181" s="56"/>
      <c r="MW181" s="56"/>
      <c r="MX181" s="56"/>
      <c r="MY181" s="56"/>
      <c r="MZ181" s="56"/>
      <c r="NA181" s="56"/>
      <c r="NB181" s="56"/>
      <c r="NC181" s="56"/>
      <c r="ND181" s="56"/>
      <c r="NE181" s="56"/>
      <c r="NF181" s="56"/>
      <c r="NG181" s="56"/>
      <c r="NH181" s="56"/>
      <c r="NI181" s="56"/>
      <c r="NJ181" s="56"/>
      <c r="NK181" s="56"/>
      <c r="NL181" s="56"/>
      <c r="NM181" s="56"/>
      <c r="NN181" s="56"/>
      <c r="NO181" s="56"/>
      <c r="NP181" s="56"/>
      <c r="NQ181" s="56"/>
      <c r="NR181" s="56"/>
      <c r="NS181" s="56"/>
      <c r="NT181" s="56"/>
      <c r="NU181" s="56"/>
      <c r="NV181" s="56"/>
      <c r="NW181" s="56"/>
      <c r="NX181" s="56"/>
      <c r="NY181" s="56"/>
      <c r="NZ181" s="56"/>
      <c r="OA181" s="56"/>
      <c r="OB181" s="56"/>
      <c r="OC181" s="56"/>
      <c r="OD181" s="56"/>
      <c r="OE181" s="56"/>
      <c r="OF181" s="56"/>
      <c r="OG181" s="56"/>
      <c r="OH181" s="56"/>
      <c r="OI181" s="56"/>
      <c r="OJ181" s="56"/>
      <c r="OK181" s="56"/>
      <c r="OL181" s="56"/>
      <c r="OM181" s="56"/>
      <c r="ON181" s="56"/>
      <c r="OO181" s="56"/>
      <c r="OP181" s="56"/>
      <c r="OQ181" s="56"/>
      <c r="OR181" s="56"/>
      <c r="OS181" s="56"/>
      <c r="OT181" s="56"/>
      <c r="OU181" s="56"/>
      <c r="OV181" s="56"/>
      <c r="OW181" s="56"/>
      <c r="OX181" s="56"/>
      <c r="OY181" s="56"/>
      <c r="OZ181" s="56"/>
      <c r="PA181" s="56"/>
      <c r="PB181" s="56"/>
      <c r="PC181" s="56"/>
      <c r="PD181" s="56"/>
      <c r="PE181" s="56"/>
      <c r="PF181" s="56"/>
      <c r="PG181" s="56"/>
      <c r="PH181" s="56"/>
      <c r="PI181" s="56"/>
      <c r="PJ181" s="56"/>
      <c r="PK181" s="56"/>
      <c r="PL181" s="56"/>
      <c r="PM181" s="56"/>
      <c r="PN181" s="56"/>
      <c r="PO181" s="56"/>
      <c r="PP181" s="56"/>
      <c r="PQ181" s="56"/>
      <c r="PR181" s="56"/>
      <c r="PS181" s="56"/>
      <c r="PT181" s="56"/>
      <c r="PU181" s="56"/>
      <c r="PV181" s="56"/>
      <c r="PW181" s="56"/>
      <c r="PX181" s="56"/>
      <c r="PY181" s="56"/>
      <c r="PZ181" s="56"/>
      <c r="QA181" s="56"/>
      <c r="QB181" s="56"/>
      <c r="QC181" s="56"/>
      <c r="QD181" s="56"/>
      <c r="QE181" s="56"/>
      <c r="QF181" s="56"/>
      <c r="QG181" s="56"/>
      <c r="QH181" s="56"/>
      <c r="QI181" s="56"/>
      <c r="QJ181" s="56"/>
      <c r="QK181" s="56"/>
      <c r="QL181" s="56"/>
      <c r="QM181" s="56"/>
      <c r="QN181" s="56"/>
      <c r="QO181" s="56"/>
      <c r="QP181" s="56"/>
      <c r="QQ181" s="56"/>
      <c r="QR181" s="56"/>
      <c r="QS181" s="56"/>
      <c r="QT181" s="56"/>
      <c r="QU181" s="56"/>
      <c r="QV181" s="56"/>
      <c r="QW181" s="56"/>
      <c r="QX181" s="56"/>
      <c r="QY181" s="56"/>
      <c r="QZ181" s="56"/>
      <c r="RA181" s="56"/>
      <c r="RB181" s="56"/>
      <c r="RC181" s="56"/>
      <c r="RD181" s="56"/>
      <c r="RE181" s="56"/>
      <c r="RF181" s="56"/>
      <c r="RG181" s="56"/>
      <c r="RH181" s="56"/>
      <c r="RI181" s="56"/>
      <c r="RJ181" s="56"/>
      <c r="RK181" s="56"/>
      <c r="RL181" s="56"/>
      <c r="RM181" s="56"/>
      <c r="RN181" s="56"/>
      <c r="RO181" s="56"/>
      <c r="RP181" s="56"/>
      <c r="RQ181" s="56"/>
      <c r="RR181" s="56"/>
      <c r="RS181" s="56"/>
      <c r="RT181" s="56"/>
      <c r="RU181" s="56"/>
      <c r="RV181" s="56"/>
      <c r="RW181" s="56"/>
      <c r="RX181" s="56"/>
      <c r="RY181" s="56"/>
      <c r="RZ181" s="56"/>
      <c r="SA181" s="56"/>
      <c r="SB181" s="56"/>
      <c r="SC181" s="56"/>
      <c r="SD181" s="56"/>
      <c r="SE181" s="56"/>
      <c r="SF181" s="56"/>
      <c r="SG181" s="56"/>
      <c r="SH181" s="56"/>
      <c r="SI181" s="56"/>
      <c r="SJ181" s="56"/>
      <c r="SK181" s="56"/>
      <c r="SL181" s="56"/>
      <c r="SM181" s="56"/>
      <c r="SN181" s="56"/>
      <c r="SO181" s="56"/>
      <c r="SP181" s="56"/>
      <c r="SQ181" s="56"/>
      <c r="SR181" s="56"/>
      <c r="SS181" s="56"/>
      <c r="ST181" s="56"/>
      <c r="SU181" s="56"/>
      <c r="SV181" s="56"/>
      <c r="SW181" s="56"/>
      <c r="SX181" s="56"/>
      <c r="SY181" s="56"/>
      <c r="SZ181" s="56"/>
      <c r="TA181" s="56"/>
      <c r="TB181" s="56"/>
      <c r="TC181" s="56"/>
      <c r="TD181" s="56"/>
      <c r="TE181" s="56"/>
      <c r="TF181" s="56"/>
      <c r="TG181" s="56"/>
      <c r="TH181" s="56"/>
      <c r="TI181" s="56"/>
      <c r="TJ181" s="56"/>
      <c r="TK181" s="56"/>
      <c r="TL181" s="56"/>
      <c r="TM181" s="56"/>
      <c r="TN181" s="56"/>
      <c r="TO181" s="56"/>
      <c r="TP181" s="56"/>
      <c r="TQ181" s="56"/>
      <c r="TR181" s="56"/>
      <c r="TS181" s="56"/>
      <c r="TT181" s="56"/>
      <c r="TU181" s="56"/>
      <c r="TV181" s="56"/>
      <c r="TW181" s="56"/>
      <c r="TX181" s="56"/>
      <c r="TY181" s="56"/>
      <c r="TZ181" s="56"/>
      <c r="UA181" s="56"/>
      <c r="UB181" s="56"/>
      <c r="UC181" s="56"/>
      <c r="UD181" s="56"/>
      <c r="UE181" s="56"/>
      <c r="UF181" s="56"/>
      <c r="UG181" s="56"/>
      <c r="UH181" s="56"/>
      <c r="UI181" s="56"/>
      <c r="UJ181" s="56"/>
      <c r="UK181" s="56"/>
      <c r="UL181" s="56"/>
      <c r="UM181" s="56"/>
      <c r="UN181" s="56"/>
      <c r="UO181" s="56"/>
      <c r="UP181" s="56"/>
      <c r="UQ181" s="56"/>
      <c r="UR181" s="56"/>
      <c r="US181" s="56"/>
      <c r="UT181" s="56"/>
      <c r="UU181" s="56"/>
      <c r="UV181" s="56"/>
      <c r="UW181" s="56"/>
      <c r="UX181" s="56"/>
      <c r="UY181" s="56"/>
      <c r="UZ181" s="56"/>
      <c r="VA181" s="56"/>
      <c r="VB181" s="56"/>
      <c r="VC181" s="56"/>
      <c r="VD181" s="56"/>
      <c r="VE181" s="56"/>
      <c r="VF181" s="56"/>
      <c r="VG181" s="56"/>
      <c r="VH181" s="56"/>
      <c r="VI181" s="56"/>
      <c r="VJ181" s="56"/>
      <c r="VK181" s="56"/>
      <c r="VL181" s="56"/>
      <c r="VM181" s="56"/>
      <c r="VN181" s="56"/>
      <c r="VO181" s="56"/>
      <c r="VP181" s="56"/>
      <c r="VQ181" s="56"/>
      <c r="VR181" s="56"/>
      <c r="VS181" s="56"/>
      <c r="VT181" s="56"/>
      <c r="VU181" s="56"/>
      <c r="VV181" s="56"/>
      <c r="VW181" s="56"/>
      <c r="VX181" s="56"/>
      <c r="VY181" s="56"/>
      <c r="VZ181" s="56"/>
      <c r="WA181" s="56"/>
      <c r="WB181" s="56"/>
      <c r="WC181" s="56"/>
      <c r="WD181" s="56"/>
      <c r="WE181" s="56"/>
      <c r="WF181" s="56"/>
      <c r="WG181" s="56"/>
      <c r="WH181" s="56"/>
      <c r="WI181" s="56"/>
      <c r="WJ181" s="56"/>
      <c r="WK181" s="56"/>
      <c r="WL181" s="56"/>
      <c r="WM181" s="56"/>
      <c r="WN181" s="56"/>
      <c r="WO181" s="56"/>
      <c r="WP181" s="56"/>
      <c r="WQ181" s="56"/>
      <c r="WR181" s="56"/>
      <c r="WS181" s="56"/>
      <c r="WT181" s="56"/>
      <c r="WU181" s="56"/>
      <c r="WV181" s="56"/>
      <c r="WW181" s="56"/>
      <c r="WX181" s="56"/>
      <c r="WY181" s="56"/>
      <c r="WZ181" s="56"/>
      <c r="XA181" s="56"/>
      <c r="XB181" s="56"/>
      <c r="XC181" s="56"/>
      <c r="XD181" s="56"/>
      <c r="XE181" s="56"/>
      <c r="XF181" s="56"/>
      <c r="XG181" s="56"/>
      <c r="XH181" s="56"/>
      <c r="XI181" s="56"/>
      <c r="XJ181" s="56"/>
      <c r="XK181" s="56"/>
      <c r="XL181" s="56"/>
      <c r="XM181" s="56"/>
      <c r="XN181" s="56"/>
      <c r="XO181" s="56"/>
      <c r="XP181" s="56"/>
      <c r="XQ181" s="56"/>
      <c r="XR181" s="56"/>
      <c r="XS181" s="56"/>
      <c r="XT181" s="56"/>
      <c r="XU181" s="56"/>
      <c r="XV181" s="56"/>
      <c r="XW181" s="56"/>
      <c r="XX181" s="56"/>
      <c r="XY181" s="56"/>
      <c r="XZ181" s="56"/>
      <c r="YA181" s="56"/>
      <c r="YB181" s="56"/>
      <c r="YC181" s="56"/>
      <c r="YD181" s="56"/>
      <c r="YE181" s="56"/>
      <c r="YF181" s="56"/>
      <c r="YG181" s="56"/>
      <c r="YH181" s="56"/>
      <c r="YI181" s="56"/>
      <c r="YJ181" s="56"/>
      <c r="YK181" s="56"/>
      <c r="YL181" s="56"/>
      <c r="YM181" s="56"/>
      <c r="YN181" s="56"/>
      <c r="YO181" s="56"/>
      <c r="YP181" s="56"/>
      <c r="YQ181" s="56"/>
      <c r="YR181" s="56"/>
      <c r="YS181" s="56"/>
      <c r="YT181" s="56"/>
      <c r="YU181" s="56"/>
      <c r="YV181" s="56"/>
      <c r="YW181" s="56"/>
      <c r="YX181" s="56"/>
      <c r="YY181" s="56"/>
      <c r="YZ181" s="56"/>
      <c r="ZA181" s="56"/>
      <c r="ZB181" s="56"/>
      <c r="ZC181" s="56"/>
      <c r="ZD181" s="56"/>
      <c r="ZE181" s="56"/>
      <c r="ZF181" s="56"/>
      <c r="ZG181" s="56"/>
      <c r="ZH181" s="56"/>
      <c r="ZI181" s="56"/>
      <c r="ZJ181" s="56"/>
      <c r="ZK181" s="56"/>
      <c r="ZL181" s="56"/>
      <c r="ZM181" s="56"/>
      <c r="ZN181" s="56"/>
      <c r="ZO181" s="56"/>
      <c r="ZP181" s="56"/>
      <c r="ZQ181" s="56"/>
      <c r="ZR181" s="56"/>
      <c r="ZS181" s="56"/>
      <c r="ZT181" s="56"/>
      <c r="ZU181" s="56"/>
      <c r="ZV181" s="56"/>
      <c r="ZW181" s="56"/>
      <c r="ZX181" s="56"/>
      <c r="ZY181" s="56"/>
      <c r="ZZ181" s="56"/>
      <c r="AAA181" s="56"/>
      <c r="AAB181" s="56"/>
      <c r="AAC181" s="56"/>
      <c r="AAD181" s="56"/>
      <c r="AAE181" s="56"/>
      <c r="AAF181" s="56"/>
      <c r="AAG181" s="56"/>
      <c r="AAH181" s="56"/>
      <c r="AAI181" s="56"/>
      <c r="AAJ181" s="56"/>
      <c r="AAK181" s="56"/>
      <c r="AAL181" s="56"/>
      <c r="AAM181" s="56"/>
      <c r="AAN181" s="56"/>
      <c r="AAO181" s="56"/>
      <c r="AAP181" s="56"/>
      <c r="AAQ181" s="56"/>
      <c r="AAR181" s="56"/>
      <c r="AAS181" s="56"/>
      <c r="AAT181" s="56"/>
      <c r="AAU181" s="56"/>
      <c r="AAV181" s="56"/>
      <c r="AAW181" s="56"/>
      <c r="AAX181" s="56"/>
      <c r="AAY181" s="56"/>
      <c r="AAZ181" s="56"/>
      <c r="ABA181" s="56"/>
      <c r="ABB181" s="56"/>
      <c r="ABC181" s="56"/>
      <c r="ABD181" s="56"/>
      <c r="ABE181" s="56"/>
      <c r="ABF181" s="56"/>
      <c r="ABG181" s="56"/>
      <c r="ABH181" s="56"/>
      <c r="ABI181" s="56"/>
      <c r="ABJ181" s="56"/>
      <c r="ABK181" s="56"/>
      <c r="ABL181" s="56"/>
      <c r="ABM181" s="56"/>
      <c r="ABN181" s="56"/>
      <c r="ABO181" s="56"/>
      <c r="ABP181" s="56"/>
      <c r="ABQ181" s="56"/>
      <c r="ABR181" s="56"/>
      <c r="ABS181" s="56"/>
      <c r="ABT181" s="56"/>
      <c r="ABU181" s="56"/>
      <c r="ABV181" s="56"/>
      <c r="ABW181" s="56"/>
      <c r="ABX181" s="56"/>
      <c r="ABY181" s="56"/>
      <c r="ABZ181" s="56"/>
      <c r="ACA181" s="56"/>
      <c r="ACB181" s="56"/>
      <c r="ACC181" s="56"/>
      <c r="ACD181" s="56"/>
      <c r="ACE181" s="56"/>
      <c r="ACF181" s="56"/>
      <c r="ACG181" s="56"/>
      <c r="ACH181" s="56"/>
      <c r="ACI181" s="56"/>
      <c r="ACJ181" s="56"/>
      <c r="ACK181" s="56"/>
      <c r="ACL181" s="56"/>
      <c r="ACM181" s="56"/>
      <c r="ACN181" s="56"/>
      <c r="ACO181" s="56"/>
      <c r="ACP181" s="56"/>
      <c r="ACQ181" s="56"/>
      <c r="ACR181" s="56"/>
      <c r="ACS181" s="56"/>
      <c r="ACT181" s="56"/>
      <c r="ACU181" s="56"/>
      <c r="ACV181" s="56"/>
      <c r="ACW181" s="56"/>
      <c r="ACX181" s="56"/>
      <c r="ACY181" s="56"/>
      <c r="ACZ181" s="56"/>
      <c r="ADA181" s="56"/>
      <c r="ADB181" s="56"/>
      <c r="ADC181" s="56"/>
      <c r="ADD181" s="56"/>
      <c r="ADE181" s="56"/>
      <c r="ADF181" s="56"/>
      <c r="ADG181" s="56"/>
      <c r="ADH181" s="56"/>
      <c r="ADI181" s="56"/>
      <c r="ADJ181" s="56"/>
      <c r="ADK181" s="56"/>
      <c r="ADL181" s="56"/>
      <c r="ADM181" s="56"/>
      <c r="ADN181" s="56"/>
      <c r="ADO181" s="56"/>
      <c r="ADP181" s="56"/>
      <c r="ADQ181" s="56"/>
      <c r="ADR181" s="56"/>
      <c r="ADS181" s="56"/>
      <c r="ADT181" s="56"/>
      <c r="ADU181" s="56"/>
      <c r="ADV181" s="56"/>
      <c r="ADW181" s="56"/>
      <c r="ADX181" s="56"/>
      <c r="ADY181" s="56"/>
      <c r="ADZ181" s="56"/>
      <c r="AEA181" s="56"/>
      <c r="AEB181" s="56"/>
      <c r="AEC181" s="56"/>
      <c r="AED181" s="56"/>
      <c r="AEE181" s="56"/>
      <c r="AEF181" s="56"/>
      <c r="AEG181" s="56"/>
      <c r="AEH181" s="56"/>
      <c r="AEI181" s="56"/>
      <c r="AEJ181" s="56"/>
      <c r="AEK181" s="56"/>
      <c r="AEL181" s="56"/>
      <c r="AEM181" s="56"/>
      <c r="AEN181" s="56"/>
      <c r="AEO181" s="56"/>
      <c r="AEP181" s="56"/>
      <c r="AEQ181" s="56"/>
      <c r="AER181" s="56"/>
      <c r="AES181" s="56"/>
      <c r="AET181" s="56"/>
      <c r="AEU181" s="56"/>
      <c r="AEV181" s="56"/>
      <c r="AEW181" s="56"/>
      <c r="AEX181" s="56"/>
      <c r="AEY181" s="56"/>
      <c r="AEZ181" s="56"/>
      <c r="AFA181" s="56"/>
      <c r="AFB181" s="56"/>
      <c r="AFC181" s="56"/>
      <c r="AFD181" s="56"/>
      <c r="AFE181" s="56"/>
      <c r="AFF181" s="56"/>
      <c r="AFG181" s="56"/>
      <c r="AFH181" s="56"/>
      <c r="AFI181" s="56"/>
      <c r="AFJ181" s="56"/>
      <c r="AFK181" s="56"/>
      <c r="AFL181" s="56"/>
      <c r="AFM181" s="56"/>
      <c r="AFN181" s="56"/>
      <c r="AFO181" s="56"/>
      <c r="AFP181" s="56"/>
      <c r="AFQ181" s="56"/>
      <c r="AFR181" s="56"/>
      <c r="AFS181" s="56"/>
      <c r="AFT181" s="56"/>
      <c r="AFU181" s="56"/>
      <c r="AFV181" s="56"/>
      <c r="AFW181" s="56"/>
      <c r="AFX181" s="56"/>
      <c r="AFY181" s="56"/>
      <c r="AFZ181" s="56"/>
      <c r="AGA181" s="56"/>
      <c r="AGB181" s="56"/>
      <c r="AGC181" s="56"/>
      <c r="AGD181" s="56"/>
      <c r="AGE181" s="56"/>
      <c r="AGF181" s="56"/>
      <c r="AGG181" s="56"/>
      <c r="AGH181" s="56"/>
      <c r="AGI181" s="56"/>
      <c r="AGJ181" s="56"/>
      <c r="AGK181" s="56"/>
      <c r="AGL181" s="56"/>
      <c r="AGM181" s="56"/>
      <c r="AGN181" s="56"/>
      <c r="AGO181" s="56"/>
      <c r="AGP181" s="56"/>
      <c r="AGQ181" s="56"/>
      <c r="AGR181" s="56"/>
      <c r="AGS181" s="56"/>
      <c r="AGT181" s="56"/>
      <c r="AGU181" s="56"/>
      <c r="AGV181" s="56"/>
      <c r="AGW181" s="56"/>
      <c r="AGX181" s="56"/>
      <c r="AGY181" s="56"/>
      <c r="AGZ181" s="56"/>
      <c r="AHA181" s="56"/>
      <c r="AHB181" s="56"/>
      <c r="AHC181" s="56"/>
      <c r="AHD181" s="56"/>
      <c r="AHE181" s="56"/>
      <c r="AHF181" s="56"/>
      <c r="AHG181" s="56"/>
      <c r="AHH181" s="56"/>
      <c r="AHI181" s="56"/>
      <c r="AHJ181" s="56"/>
      <c r="AHK181" s="56"/>
      <c r="AHL181" s="56"/>
      <c r="AHM181" s="56"/>
      <c r="AHN181" s="56"/>
      <c r="AHO181" s="56"/>
      <c r="AHP181" s="56"/>
      <c r="AHQ181" s="56"/>
      <c r="AHR181" s="56"/>
      <c r="AHS181" s="56"/>
      <c r="AHT181" s="56"/>
      <c r="AHU181" s="56"/>
      <c r="AHV181" s="56"/>
      <c r="AHW181" s="56"/>
      <c r="AHX181" s="56"/>
      <c r="AHY181" s="56"/>
      <c r="AHZ181" s="56"/>
      <c r="AIA181" s="56"/>
      <c r="AIB181" s="56"/>
      <c r="AIC181" s="56"/>
      <c r="AID181" s="56"/>
      <c r="AIE181" s="56"/>
      <c r="AIF181" s="56"/>
      <c r="AIG181" s="56"/>
      <c r="AIH181" s="56"/>
      <c r="AII181" s="56"/>
      <c r="AIJ181" s="56"/>
      <c r="AIK181" s="56"/>
      <c r="AIL181" s="56"/>
      <c r="AIM181" s="56"/>
      <c r="AIN181" s="56"/>
      <c r="AIO181" s="56"/>
      <c r="AIP181" s="56"/>
      <c r="AIQ181" s="56"/>
      <c r="AIR181" s="56"/>
      <c r="AIS181" s="56"/>
      <c r="AIT181" s="56"/>
      <c r="AIU181" s="56"/>
      <c r="AIV181" s="56"/>
      <c r="AIW181" s="56"/>
      <c r="AIX181" s="56"/>
      <c r="AIY181" s="56"/>
      <c r="AIZ181" s="56"/>
      <c r="AJA181" s="56"/>
      <c r="AJB181" s="56"/>
      <c r="AJC181" s="56"/>
      <c r="AJD181" s="56"/>
      <c r="AJE181" s="56"/>
      <c r="AJF181" s="56"/>
      <c r="AJG181" s="56"/>
      <c r="AJH181" s="56"/>
      <c r="AJI181" s="56"/>
      <c r="AJJ181" s="56"/>
      <c r="AJK181" s="56"/>
      <c r="AJL181" s="56"/>
      <c r="AJM181" s="56"/>
      <c r="AJN181" s="56"/>
      <c r="AJO181" s="56"/>
      <c r="AJP181" s="56"/>
      <c r="AJQ181" s="56"/>
      <c r="AJR181" s="56"/>
      <c r="AJS181" s="56"/>
      <c r="AJT181" s="56"/>
      <c r="AJU181" s="56"/>
      <c r="AJV181" s="56"/>
      <c r="AJW181" s="56"/>
      <c r="AJX181" s="56"/>
      <c r="AJY181" s="56"/>
      <c r="AJZ181" s="56"/>
      <c r="AKA181" s="56"/>
      <c r="AKB181" s="56"/>
      <c r="AKC181" s="56"/>
      <c r="AKD181" s="56"/>
      <c r="AKE181" s="56"/>
      <c r="AKF181" s="56"/>
      <c r="AKG181" s="56"/>
      <c r="AKH181" s="56"/>
      <c r="AKI181" s="56"/>
      <c r="AKJ181" s="56"/>
      <c r="AKK181" s="56"/>
      <c r="AKL181" s="56"/>
      <c r="AKM181" s="56"/>
      <c r="AKN181" s="56"/>
      <c r="AKO181" s="56"/>
      <c r="AKP181" s="56"/>
      <c r="AKQ181" s="56"/>
      <c r="AKR181" s="56"/>
      <c r="AKS181" s="56"/>
      <c r="AKT181" s="56"/>
      <c r="AKU181" s="56"/>
      <c r="AKV181" s="56"/>
      <c r="AKW181" s="56"/>
      <c r="AKX181" s="56"/>
      <c r="AKY181" s="56"/>
      <c r="AKZ181" s="56"/>
      <c r="ALA181" s="56"/>
      <c r="ALB181" s="56"/>
      <c r="ALC181" s="56"/>
      <c r="ALD181" s="56"/>
      <c r="ALE181" s="56"/>
      <c r="ALF181" s="56"/>
      <c r="ALG181" s="56"/>
      <c r="ALH181" s="56"/>
      <c r="ALI181" s="56"/>
      <c r="ALJ181" s="56"/>
      <c r="ALK181" s="56"/>
      <c r="ALL181" s="56"/>
      <c r="ALM181" s="56"/>
      <c r="ALN181" s="56"/>
      <c r="ALO181" s="56"/>
      <c r="ALP181" s="56"/>
      <c r="ALQ181" s="56"/>
      <c r="ALR181" s="56"/>
      <c r="ALS181" s="56"/>
      <c r="ALT181" s="56"/>
      <c r="ALU181" s="56"/>
      <c r="ALV181" s="56"/>
      <c r="ALW181" s="56"/>
      <c r="ALX181" s="56"/>
      <c r="ALY181" s="56"/>
      <c r="ALZ181" s="56"/>
      <c r="AMA181" s="56"/>
      <c r="AMB181" s="56"/>
      <c r="AMC181" s="56"/>
      <c r="AMD181" s="56"/>
      <c r="AME181" s="56"/>
      <c r="AMF181" s="56"/>
      <c r="AMG181" s="56"/>
      <c r="AMH181" s="56"/>
      <c r="AMI181" s="56"/>
      <c r="AMJ181" s="56"/>
      <c r="AMK181" s="56"/>
      <c r="AML181" s="56"/>
      <c r="AMM181" s="56"/>
      <c r="AMN181" s="56"/>
      <c r="AMO181" s="56"/>
      <c r="AMP181" s="56"/>
      <c r="AMQ181" s="56"/>
      <c r="AMR181" s="56"/>
      <c r="AMS181" s="56"/>
      <c r="AMT181" s="56"/>
      <c r="AMU181" s="56"/>
      <c r="AMV181" s="56"/>
      <c r="AMW181" s="56"/>
      <c r="AMX181" s="56"/>
      <c r="AMY181" s="56"/>
      <c r="AMZ181" s="56"/>
      <c r="ANA181" s="56"/>
      <c r="ANB181" s="56"/>
      <c r="ANC181" s="56"/>
      <c r="AND181" s="56"/>
      <c r="ANE181" s="56"/>
      <c r="ANF181" s="56"/>
      <c r="ANG181" s="56"/>
      <c r="ANH181" s="56"/>
      <c r="ANI181" s="56"/>
      <c r="ANJ181" s="56"/>
      <c r="ANK181" s="56"/>
      <c r="ANL181" s="56"/>
      <c r="ANM181" s="56"/>
      <c r="ANN181" s="56"/>
      <c r="ANO181" s="56"/>
      <c r="ANP181" s="56"/>
      <c r="ANQ181" s="56"/>
      <c r="ANR181" s="56"/>
      <c r="ANS181" s="56"/>
      <c r="ANT181" s="56"/>
      <c r="ANU181" s="56"/>
      <c r="ANV181" s="56"/>
      <c r="ANW181" s="56"/>
      <c r="ANX181" s="56"/>
      <c r="ANY181" s="56"/>
      <c r="ANZ181" s="56"/>
      <c r="AOA181" s="56"/>
      <c r="AOB181" s="56"/>
      <c r="AOC181" s="56"/>
      <c r="AOD181" s="56"/>
      <c r="AOE181" s="56"/>
      <c r="AOF181" s="56"/>
      <c r="AOG181" s="56"/>
      <c r="AOH181" s="56"/>
      <c r="AOI181" s="56"/>
      <c r="AOJ181" s="56"/>
      <c r="AOK181" s="56"/>
      <c r="AOL181" s="56"/>
      <c r="AOM181" s="56"/>
      <c r="AON181" s="56"/>
      <c r="AOO181" s="56"/>
      <c r="AOP181" s="56"/>
      <c r="AOQ181" s="56"/>
      <c r="AOR181" s="56"/>
      <c r="AOS181" s="56"/>
      <c r="AOT181" s="56"/>
      <c r="AOU181" s="56"/>
      <c r="AOV181" s="56"/>
      <c r="AOW181" s="56"/>
      <c r="AOX181" s="56"/>
      <c r="AOY181" s="56"/>
      <c r="AOZ181" s="56"/>
      <c r="APA181" s="56"/>
      <c r="APB181" s="56"/>
      <c r="APC181" s="56"/>
      <c r="APD181" s="56"/>
      <c r="APE181" s="56"/>
      <c r="APF181" s="56"/>
      <c r="APG181" s="56"/>
      <c r="APH181" s="56"/>
      <c r="API181" s="56"/>
      <c r="APJ181" s="56"/>
      <c r="APK181" s="56"/>
      <c r="APL181" s="56"/>
      <c r="APM181" s="56"/>
      <c r="APN181" s="56"/>
      <c r="APO181" s="56"/>
      <c r="APP181" s="56"/>
      <c r="APQ181" s="56"/>
      <c r="APR181" s="56"/>
      <c r="APS181" s="56"/>
      <c r="APT181" s="56"/>
      <c r="APU181" s="56"/>
      <c r="APV181" s="56"/>
      <c r="APW181" s="56"/>
      <c r="APX181" s="56"/>
      <c r="APY181" s="56"/>
      <c r="APZ181" s="56"/>
      <c r="AQA181" s="56"/>
      <c r="AQB181" s="56"/>
      <c r="AQC181" s="56"/>
      <c r="AQD181" s="56"/>
      <c r="AQE181" s="56"/>
      <c r="AQF181" s="56"/>
      <c r="AQG181" s="56"/>
      <c r="AQH181" s="56"/>
      <c r="AQI181" s="56"/>
      <c r="AQJ181" s="56"/>
      <c r="AQK181" s="56"/>
      <c r="AQL181" s="56"/>
      <c r="AQM181" s="56"/>
      <c r="AQN181" s="56"/>
      <c r="AQO181" s="56"/>
      <c r="AQP181" s="56"/>
      <c r="AQQ181" s="56"/>
      <c r="AQR181" s="56"/>
      <c r="AQS181" s="56"/>
      <c r="AQT181" s="56"/>
      <c r="AQU181" s="56"/>
      <c r="AQV181" s="56"/>
      <c r="AQW181" s="56"/>
      <c r="AQX181" s="56"/>
      <c r="AQY181" s="56"/>
      <c r="AQZ181" s="56"/>
      <c r="ARA181" s="56"/>
      <c r="ARB181" s="56"/>
      <c r="ARC181" s="56"/>
      <c r="ARD181" s="56"/>
      <c r="ARE181" s="56"/>
      <c r="ARF181" s="56"/>
      <c r="ARG181" s="56"/>
      <c r="ARH181" s="56"/>
      <c r="ARI181" s="56"/>
      <c r="ARJ181" s="56"/>
      <c r="ARK181" s="56"/>
      <c r="ARL181" s="56"/>
      <c r="ARM181" s="56"/>
      <c r="ARN181" s="56"/>
      <c r="ARO181" s="56"/>
      <c r="ARP181" s="56"/>
      <c r="ARQ181" s="56"/>
      <c r="ARR181" s="56"/>
      <c r="ARS181" s="56"/>
      <c r="ART181" s="56"/>
      <c r="ARU181" s="56"/>
      <c r="ARV181" s="56"/>
      <c r="ARW181" s="56"/>
      <c r="ARX181" s="56"/>
      <c r="ARY181" s="56"/>
      <c r="ARZ181" s="56"/>
      <c r="ASA181" s="56"/>
      <c r="ASB181" s="56"/>
      <c r="ASC181" s="56"/>
      <c r="ASD181" s="56"/>
      <c r="ASE181" s="56"/>
      <c r="ASF181" s="56"/>
      <c r="ASG181" s="56"/>
      <c r="ASH181" s="56"/>
      <c r="ASI181" s="56"/>
      <c r="ASJ181" s="56"/>
      <c r="ASK181" s="56"/>
      <c r="ASL181" s="56"/>
      <c r="ASM181" s="56"/>
      <c r="ASN181" s="56"/>
      <c r="ASO181" s="56"/>
      <c r="ASP181" s="56"/>
      <c r="ASQ181" s="56"/>
      <c r="ASR181" s="56"/>
      <c r="ASS181" s="56"/>
      <c r="AST181" s="56"/>
      <c r="ASU181" s="56"/>
      <c r="ASV181" s="56"/>
      <c r="ASW181" s="56"/>
      <c r="ASX181" s="56"/>
      <c r="ASY181" s="56"/>
      <c r="ASZ181" s="56"/>
      <c r="ATA181" s="56"/>
      <c r="ATB181" s="56"/>
      <c r="ATC181" s="56"/>
      <c r="ATD181" s="56"/>
      <c r="ATE181" s="56"/>
      <c r="ATF181" s="56"/>
      <c r="ATG181" s="56"/>
      <c r="ATH181" s="56"/>
      <c r="ATI181" s="56"/>
      <c r="ATJ181" s="56"/>
      <c r="ATK181" s="56"/>
      <c r="ATL181" s="56"/>
      <c r="ATM181" s="56"/>
      <c r="ATN181" s="56"/>
      <c r="ATO181" s="56"/>
      <c r="ATP181" s="56"/>
      <c r="ATQ181" s="56"/>
      <c r="ATR181" s="56"/>
      <c r="ATS181" s="56"/>
      <c r="ATT181" s="56"/>
      <c r="ATU181" s="56"/>
      <c r="ATV181" s="56"/>
      <c r="ATW181" s="56"/>
      <c r="ATX181" s="56"/>
      <c r="ATY181" s="56"/>
      <c r="ATZ181" s="56"/>
      <c r="AUA181" s="56"/>
      <c r="AUB181" s="56"/>
      <c r="AUC181" s="56"/>
      <c r="AUD181" s="56"/>
      <c r="AUE181" s="56"/>
      <c r="AUF181" s="56"/>
      <c r="AUG181" s="56"/>
      <c r="AUH181" s="56"/>
      <c r="AUI181" s="56"/>
      <c r="AUJ181" s="56"/>
      <c r="AUK181" s="56"/>
      <c r="AUL181" s="56"/>
      <c r="AUM181" s="56"/>
      <c r="AUN181" s="56"/>
      <c r="AUO181" s="56"/>
      <c r="AUP181" s="56"/>
      <c r="AUQ181" s="56"/>
      <c r="AUR181" s="56"/>
      <c r="AUS181" s="56"/>
      <c r="AUT181" s="56"/>
      <c r="AUU181" s="56"/>
      <c r="AUV181" s="56"/>
      <c r="AUW181" s="56"/>
      <c r="AUX181" s="56"/>
      <c r="AUY181" s="56"/>
      <c r="AUZ181" s="56"/>
      <c r="AVA181" s="56"/>
      <c r="AVB181" s="56"/>
      <c r="AVC181" s="56"/>
      <c r="AVD181" s="56"/>
      <c r="AVE181" s="56"/>
      <c r="AVF181" s="56"/>
      <c r="AVG181" s="56"/>
      <c r="AVH181" s="56"/>
      <c r="AVI181" s="56"/>
      <c r="AVJ181" s="56"/>
      <c r="AVK181" s="56"/>
      <c r="AVL181" s="56"/>
      <c r="AVM181" s="56"/>
      <c r="AVN181" s="56"/>
      <c r="AVO181" s="56"/>
      <c r="AVP181" s="56"/>
      <c r="AVQ181" s="56"/>
      <c r="AVR181" s="56"/>
      <c r="AVS181" s="56"/>
      <c r="AVT181" s="56"/>
      <c r="AVU181" s="56"/>
      <c r="AVV181" s="56"/>
      <c r="AVW181" s="56"/>
      <c r="AVX181" s="56"/>
      <c r="AVY181" s="56"/>
      <c r="AVZ181" s="56"/>
      <c r="AWA181" s="56"/>
      <c r="AWB181" s="56"/>
      <c r="AWC181" s="56"/>
      <c r="AWD181" s="56"/>
      <c r="AWE181" s="56"/>
      <c r="AWF181" s="56"/>
      <c r="AWG181" s="56"/>
      <c r="AWH181" s="56"/>
      <c r="AWI181" s="56"/>
      <c r="AWJ181" s="56"/>
      <c r="AWK181" s="56"/>
      <c r="AWL181" s="56"/>
      <c r="AWM181" s="56"/>
      <c r="AWN181" s="56"/>
      <c r="AWO181" s="56"/>
      <c r="AWP181" s="56"/>
      <c r="AWQ181" s="56"/>
      <c r="AWR181" s="56"/>
      <c r="AWS181" s="56"/>
      <c r="AWT181" s="56"/>
      <c r="AWU181" s="56"/>
      <c r="AWV181" s="56"/>
      <c r="AWW181" s="56"/>
      <c r="AWX181" s="56"/>
      <c r="AWY181" s="56"/>
      <c r="AWZ181" s="56"/>
      <c r="AXA181" s="56"/>
      <c r="AXB181" s="56"/>
      <c r="AXC181" s="56"/>
      <c r="AXD181" s="56"/>
      <c r="AXE181" s="56"/>
      <c r="AXF181" s="56"/>
      <c r="AXG181" s="56"/>
      <c r="AXH181" s="56"/>
      <c r="AXI181" s="56"/>
      <c r="AXJ181" s="56"/>
      <c r="AXK181" s="56"/>
      <c r="AXL181" s="56"/>
      <c r="AXM181" s="56"/>
      <c r="AXN181" s="56"/>
      <c r="AXO181" s="56"/>
      <c r="AXP181" s="56"/>
      <c r="AXQ181" s="56"/>
      <c r="AXR181" s="56"/>
      <c r="AXS181" s="56"/>
      <c r="AXT181" s="56"/>
      <c r="AXU181" s="56"/>
      <c r="AXV181" s="56"/>
      <c r="AXW181" s="56"/>
      <c r="AXX181" s="56"/>
      <c r="AXY181" s="56"/>
      <c r="AXZ181" s="56"/>
      <c r="AYA181" s="56"/>
      <c r="AYB181" s="56"/>
      <c r="AYC181" s="56"/>
      <c r="AYD181" s="56"/>
      <c r="AYE181" s="56"/>
      <c r="AYF181" s="56"/>
      <c r="AYG181" s="56"/>
      <c r="AYH181" s="56"/>
      <c r="AYI181" s="56"/>
      <c r="AYJ181" s="56"/>
      <c r="AYK181" s="56"/>
      <c r="AYL181" s="56"/>
      <c r="AYM181" s="56"/>
      <c r="AYN181" s="56"/>
      <c r="AYO181" s="56"/>
      <c r="AYP181" s="56"/>
      <c r="AYQ181" s="56"/>
      <c r="AYR181" s="56"/>
      <c r="AYS181" s="56"/>
      <c r="AYT181" s="56"/>
      <c r="AYU181" s="56"/>
      <c r="AYV181" s="56"/>
      <c r="AYW181" s="56"/>
      <c r="AYX181" s="56"/>
      <c r="AYY181" s="56"/>
      <c r="AYZ181" s="56"/>
      <c r="AZA181" s="56"/>
      <c r="AZB181" s="56"/>
      <c r="AZC181" s="56"/>
      <c r="AZD181" s="56"/>
      <c r="AZE181" s="56"/>
      <c r="AZF181" s="56"/>
      <c r="AZG181" s="56"/>
      <c r="AZH181" s="56"/>
      <c r="AZI181" s="56"/>
      <c r="AZJ181" s="56"/>
      <c r="AZK181" s="56"/>
      <c r="AZL181" s="56"/>
      <c r="AZM181" s="56"/>
      <c r="AZN181" s="56"/>
      <c r="AZO181" s="56"/>
      <c r="AZP181" s="56"/>
      <c r="AZQ181" s="56"/>
      <c r="AZR181" s="56"/>
      <c r="AZS181" s="56"/>
      <c r="AZT181" s="56"/>
      <c r="AZU181" s="56"/>
      <c r="AZV181" s="56"/>
      <c r="AZW181" s="56"/>
      <c r="AZX181" s="56"/>
      <c r="AZY181" s="56"/>
      <c r="AZZ181" s="56"/>
      <c r="BAA181" s="56"/>
      <c r="BAB181" s="56"/>
      <c r="BAC181" s="56"/>
      <c r="BAD181" s="56"/>
      <c r="BAE181" s="56"/>
      <c r="BAF181" s="56"/>
      <c r="BAG181" s="56"/>
      <c r="BAH181" s="56"/>
      <c r="BAI181" s="56"/>
      <c r="BAJ181" s="56"/>
      <c r="BAK181" s="56"/>
      <c r="BAL181" s="56"/>
      <c r="BAM181" s="56"/>
      <c r="BAN181" s="56"/>
      <c r="BAO181" s="56"/>
      <c r="BAP181" s="56"/>
      <c r="BAQ181" s="56"/>
      <c r="BAR181" s="56"/>
      <c r="BAS181" s="56"/>
      <c r="BAT181" s="56"/>
      <c r="BAU181" s="56"/>
      <c r="BAV181" s="56"/>
      <c r="BAW181" s="56"/>
      <c r="BAX181" s="56"/>
      <c r="BAY181" s="56"/>
      <c r="BAZ181" s="56"/>
      <c r="BBA181" s="56"/>
      <c r="BBB181" s="56"/>
      <c r="BBC181" s="56"/>
      <c r="BBD181" s="56"/>
      <c r="BBE181" s="56"/>
      <c r="BBF181" s="56"/>
      <c r="BBG181" s="56"/>
      <c r="BBH181" s="56"/>
      <c r="BBI181" s="56"/>
      <c r="BBJ181" s="56"/>
      <c r="BBK181" s="56"/>
      <c r="BBL181" s="56"/>
      <c r="BBM181" s="56"/>
      <c r="BBN181" s="56"/>
      <c r="BBO181" s="56"/>
      <c r="BBP181" s="56"/>
      <c r="BBQ181" s="56"/>
      <c r="BBR181" s="56"/>
      <c r="BBS181" s="56"/>
      <c r="BBT181" s="56"/>
      <c r="BBU181" s="56"/>
      <c r="BBV181" s="56"/>
      <c r="BBW181" s="56"/>
      <c r="BBX181" s="56"/>
      <c r="BBY181" s="56"/>
      <c r="BBZ181" s="56"/>
      <c r="BCA181" s="56"/>
      <c r="BCB181" s="56"/>
      <c r="BCC181" s="56"/>
      <c r="BCD181" s="56"/>
      <c r="BCE181" s="56"/>
      <c r="BCF181" s="56"/>
      <c r="BCG181" s="56"/>
      <c r="BCH181" s="56"/>
      <c r="BCI181" s="56"/>
      <c r="BCJ181" s="56"/>
      <c r="BCK181" s="56"/>
      <c r="BCL181" s="56"/>
      <c r="BCM181" s="56"/>
      <c r="BCN181" s="56"/>
      <c r="BCO181" s="56"/>
      <c r="BCP181" s="56"/>
      <c r="BCQ181" s="56"/>
      <c r="BCR181" s="56"/>
      <c r="BCS181" s="56"/>
      <c r="BCT181" s="56"/>
      <c r="BCU181" s="56"/>
      <c r="BCV181" s="56"/>
      <c r="BCW181" s="56"/>
      <c r="BCX181" s="56"/>
      <c r="BCY181" s="56"/>
      <c r="BCZ181" s="56"/>
      <c r="BDA181" s="56"/>
      <c r="BDB181" s="56"/>
      <c r="BDC181" s="56"/>
      <c r="BDD181" s="56"/>
      <c r="BDE181" s="56"/>
      <c r="BDF181" s="56"/>
      <c r="BDG181" s="56"/>
      <c r="BDH181" s="56"/>
      <c r="BDI181" s="56"/>
      <c r="BDJ181" s="56"/>
      <c r="BDK181" s="56"/>
      <c r="BDL181" s="56"/>
      <c r="BDM181" s="56"/>
      <c r="BDN181" s="56"/>
      <c r="BDO181" s="56"/>
      <c r="BDP181" s="56"/>
      <c r="BDQ181" s="56"/>
      <c r="BDR181" s="56"/>
      <c r="BDS181" s="56"/>
      <c r="BDT181" s="56"/>
      <c r="BDU181" s="56"/>
      <c r="BDV181" s="56"/>
      <c r="BDW181" s="56"/>
      <c r="BDX181" s="56"/>
      <c r="BDY181" s="56"/>
      <c r="BDZ181" s="56"/>
      <c r="BEA181" s="56"/>
      <c r="BEB181" s="56"/>
      <c r="BEC181" s="56"/>
      <c r="BED181" s="56"/>
      <c r="BEE181" s="56"/>
      <c r="BEF181" s="56"/>
      <c r="BEG181" s="56"/>
      <c r="BEH181" s="56"/>
      <c r="BEI181" s="56"/>
      <c r="BEJ181" s="56"/>
      <c r="BEK181" s="56"/>
      <c r="BEL181" s="56"/>
      <c r="BEM181" s="56"/>
      <c r="BEN181" s="56"/>
      <c r="BEO181" s="56"/>
      <c r="BEP181" s="56"/>
      <c r="BEQ181" s="56"/>
      <c r="BER181" s="56"/>
      <c r="BES181" s="56"/>
      <c r="BET181" s="56"/>
      <c r="BEU181" s="56"/>
      <c r="BEV181" s="56"/>
      <c r="BEW181" s="56"/>
      <c r="BEX181" s="56"/>
      <c r="BEY181" s="56"/>
      <c r="BEZ181" s="56"/>
      <c r="BFA181" s="56"/>
      <c r="BFB181" s="56"/>
      <c r="BFC181" s="56"/>
      <c r="BFD181" s="56"/>
      <c r="BFE181" s="56"/>
      <c r="BFF181" s="56"/>
      <c r="BFG181" s="56"/>
      <c r="BFH181" s="56"/>
      <c r="BFI181" s="56"/>
      <c r="BFJ181" s="56"/>
      <c r="BFK181" s="56"/>
      <c r="BFL181" s="56"/>
      <c r="BFM181" s="56"/>
      <c r="BFN181" s="56"/>
      <c r="BFO181" s="56"/>
      <c r="BFP181" s="56"/>
      <c r="BFQ181" s="56"/>
      <c r="BFR181" s="56"/>
      <c r="BFS181" s="56"/>
      <c r="BFT181" s="56"/>
      <c r="BFU181" s="56"/>
      <c r="BFV181" s="56"/>
      <c r="BFW181" s="56"/>
      <c r="BFX181" s="56"/>
      <c r="BFY181" s="56"/>
      <c r="BFZ181" s="56"/>
      <c r="BGA181" s="56"/>
      <c r="BGB181" s="56"/>
      <c r="BGC181" s="56"/>
      <c r="BGD181" s="56"/>
      <c r="BGE181" s="56"/>
      <c r="BGF181" s="56"/>
      <c r="BGG181" s="56"/>
      <c r="BGH181" s="56"/>
      <c r="BGI181" s="56"/>
      <c r="BGJ181" s="56"/>
      <c r="BGK181" s="56"/>
      <c r="BGL181" s="56"/>
      <c r="BGM181" s="56"/>
      <c r="BGN181" s="56"/>
      <c r="BGO181" s="56"/>
      <c r="BGP181" s="56"/>
      <c r="BGQ181" s="56"/>
      <c r="BGR181" s="56"/>
      <c r="BGS181" s="56"/>
      <c r="BGT181" s="56"/>
      <c r="BGU181" s="56"/>
      <c r="BGV181" s="56"/>
      <c r="BGW181" s="56"/>
      <c r="BGX181" s="56"/>
      <c r="BGY181" s="56"/>
      <c r="BGZ181" s="56"/>
      <c r="BHA181" s="56"/>
      <c r="BHB181" s="56"/>
      <c r="BHC181" s="56"/>
      <c r="BHD181" s="56"/>
      <c r="BHE181" s="56"/>
      <c r="BHF181" s="56"/>
      <c r="BHG181" s="56"/>
      <c r="BHH181" s="56"/>
      <c r="BHI181" s="56"/>
      <c r="BHJ181" s="56"/>
      <c r="BHK181" s="56"/>
      <c r="BHL181" s="56"/>
      <c r="BHM181" s="56"/>
      <c r="BHN181" s="56"/>
      <c r="BHO181" s="56"/>
      <c r="BHP181" s="56"/>
      <c r="BHQ181" s="56"/>
      <c r="BHR181" s="56"/>
      <c r="BHS181" s="56"/>
      <c r="BHT181" s="56"/>
      <c r="BHU181" s="56"/>
      <c r="BHV181" s="56"/>
      <c r="BHW181" s="56"/>
      <c r="BHX181" s="56"/>
      <c r="BHY181" s="56"/>
      <c r="BHZ181" s="56"/>
      <c r="BIA181" s="56"/>
      <c r="BIB181" s="56"/>
      <c r="BIC181" s="56"/>
      <c r="BID181" s="56"/>
      <c r="BIE181" s="56"/>
      <c r="BIF181" s="56"/>
      <c r="BIG181" s="56"/>
      <c r="BIH181" s="56"/>
      <c r="BII181" s="56"/>
      <c r="BIJ181" s="56"/>
      <c r="BIK181" s="56"/>
      <c r="BIL181" s="56"/>
      <c r="BIM181" s="56"/>
      <c r="BIN181" s="56"/>
      <c r="BIO181" s="56"/>
      <c r="BIP181" s="56"/>
      <c r="BIQ181" s="56"/>
      <c r="BIR181" s="56"/>
      <c r="BIS181" s="56"/>
      <c r="BIT181" s="56"/>
      <c r="BIU181" s="56"/>
      <c r="BIV181" s="56"/>
      <c r="BIW181" s="56"/>
      <c r="BIX181" s="56"/>
      <c r="BIY181" s="56"/>
      <c r="BIZ181" s="56"/>
      <c r="BJA181" s="56"/>
      <c r="BJB181" s="56"/>
      <c r="BJC181" s="56"/>
      <c r="BJD181" s="56"/>
      <c r="BJE181" s="56"/>
      <c r="BJF181" s="56"/>
      <c r="BJG181" s="56"/>
      <c r="BJH181" s="56"/>
      <c r="BJI181" s="56"/>
      <c r="BJJ181" s="56"/>
      <c r="BJK181" s="56"/>
      <c r="BJL181" s="56"/>
      <c r="BJM181" s="56"/>
      <c r="BJN181" s="56"/>
      <c r="BJO181" s="56"/>
      <c r="BJP181" s="56"/>
      <c r="BJQ181" s="56"/>
      <c r="BJR181" s="56"/>
      <c r="BJS181" s="56"/>
      <c r="BJT181" s="56"/>
      <c r="BJU181" s="56"/>
      <c r="BJV181" s="56"/>
      <c r="BJW181" s="56"/>
      <c r="BJX181" s="56"/>
      <c r="BJY181" s="56"/>
      <c r="BJZ181" s="56"/>
      <c r="BKA181" s="56"/>
      <c r="BKB181" s="56"/>
      <c r="BKC181" s="56"/>
      <c r="BKD181" s="56"/>
      <c r="BKE181" s="56"/>
      <c r="BKF181" s="56"/>
      <c r="BKG181" s="56"/>
      <c r="BKH181" s="56"/>
      <c r="BKI181" s="56"/>
      <c r="BKJ181" s="56"/>
      <c r="BKK181" s="56"/>
      <c r="BKL181" s="56"/>
      <c r="BKM181" s="56"/>
      <c r="BKN181" s="56"/>
      <c r="BKO181" s="56"/>
      <c r="BKP181" s="56"/>
      <c r="BKQ181" s="56"/>
      <c r="BKR181" s="56"/>
      <c r="BKS181" s="56"/>
      <c r="BKT181" s="56"/>
      <c r="BKU181" s="56"/>
      <c r="BKV181" s="56"/>
      <c r="BKW181" s="56"/>
      <c r="BKX181" s="56"/>
      <c r="BKY181" s="56"/>
      <c r="BKZ181" s="56"/>
      <c r="BLA181" s="56"/>
      <c r="BLB181" s="56"/>
      <c r="BLC181" s="56"/>
      <c r="BLD181" s="56"/>
      <c r="BLE181" s="56"/>
      <c r="BLF181" s="56"/>
      <c r="BLG181" s="56"/>
      <c r="BLH181" s="56"/>
      <c r="BLI181" s="56"/>
      <c r="BLJ181" s="56"/>
      <c r="BLK181" s="56"/>
      <c r="BLL181" s="56"/>
      <c r="BLM181" s="56"/>
      <c r="BLN181" s="56"/>
      <c r="BLO181" s="56"/>
      <c r="BLP181" s="56"/>
      <c r="BLQ181" s="56"/>
      <c r="BLR181" s="56"/>
      <c r="BLS181" s="56"/>
      <c r="BLT181" s="56"/>
      <c r="BLU181" s="56"/>
      <c r="BLV181" s="56"/>
      <c r="BLW181" s="56"/>
      <c r="BLX181" s="56"/>
      <c r="BLY181" s="56"/>
      <c r="BLZ181" s="56"/>
      <c r="BMA181" s="56"/>
      <c r="BMB181" s="56"/>
      <c r="BMC181" s="56"/>
      <c r="BMD181" s="56"/>
      <c r="BME181" s="56"/>
      <c r="BMF181" s="56"/>
      <c r="BMG181" s="56"/>
      <c r="BMH181" s="56"/>
      <c r="BMI181" s="56"/>
      <c r="BMJ181" s="56"/>
      <c r="BMK181" s="56"/>
      <c r="BML181" s="56"/>
      <c r="BMM181" s="56"/>
      <c r="BMN181" s="56"/>
      <c r="BMO181" s="56"/>
      <c r="BMP181" s="56"/>
      <c r="BMQ181" s="56"/>
      <c r="BMR181" s="56"/>
      <c r="BMS181" s="56"/>
      <c r="BMT181" s="56"/>
      <c r="BMU181" s="56"/>
      <c r="BMV181" s="56"/>
      <c r="BMW181" s="56"/>
      <c r="BMX181" s="56"/>
      <c r="BMY181" s="56"/>
      <c r="BMZ181" s="56"/>
      <c r="BNA181" s="56"/>
      <c r="BNB181" s="56"/>
      <c r="BNC181" s="56"/>
      <c r="BND181" s="56"/>
      <c r="BNE181" s="56"/>
      <c r="BNF181" s="56"/>
      <c r="BNG181" s="56"/>
      <c r="BNH181" s="56"/>
      <c r="BNI181" s="56"/>
      <c r="BNJ181" s="56"/>
      <c r="BNK181" s="56"/>
      <c r="BNL181" s="56"/>
      <c r="BNM181" s="56"/>
      <c r="BNN181" s="56"/>
      <c r="BNO181" s="56"/>
      <c r="BNP181" s="56"/>
      <c r="BNQ181" s="56"/>
      <c r="BNR181" s="56"/>
      <c r="BNS181" s="56"/>
      <c r="BNT181" s="56"/>
      <c r="BNU181" s="56"/>
      <c r="BNV181" s="56"/>
      <c r="BNW181" s="56"/>
      <c r="BNX181" s="56"/>
      <c r="BNY181" s="56"/>
      <c r="BNZ181" s="56"/>
      <c r="BOA181" s="56"/>
      <c r="BOB181" s="56"/>
      <c r="BOC181" s="56"/>
      <c r="BOD181" s="56"/>
      <c r="BOE181" s="56"/>
      <c r="BOF181" s="56"/>
      <c r="BOG181" s="56"/>
      <c r="BOH181" s="56"/>
      <c r="BOI181" s="56"/>
      <c r="BOJ181" s="56"/>
      <c r="BOK181" s="56"/>
      <c r="BOL181" s="56"/>
      <c r="BOM181" s="56"/>
      <c r="BON181" s="56"/>
      <c r="BOO181" s="56"/>
      <c r="BOP181" s="56"/>
      <c r="BOQ181" s="56"/>
      <c r="BOR181" s="56"/>
      <c r="BOS181" s="56"/>
      <c r="BOT181" s="56"/>
      <c r="BOU181" s="56"/>
      <c r="BOV181" s="56"/>
      <c r="BOW181" s="56"/>
      <c r="BOX181" s="56"/>
      <c r="BOY181" s="56"/>
      <c r="BOZ181" s="56"/>
      <c r="BPA181" s="56"/>
      <c r="BPB181" s="56"/>
      <c r="BPC181" s="56"/>
      <c r="BPD181" s="56"/>
      <c r="BPE181" s="56"/>
      <c r="BPF181" s="56"/>
      <c r="BPG181" s="56"/>
      <c r="BPH181" s="56"/>
      <c r="BPI181" s="56"/>
      <c r="BPJ181" s="56"/>
      <c r="BPK181" s="56"/>
      <c r="BPL181" s="56"/>
      <c r="BPM181" s="56"/>
      <c r="BPN181" s="56"/>
      <c r="BPO181" s="56"/>
      <c r="BPP181" s="56"/>
      <c r="BPQ181" s="56"/>
      <c r="BPR181" s="56"/>
      <c r="BPS181" s="56"/>
      <c r="BPT181" s="56"/>
      <c r="BPU181" s="56"/>
      <c r="BPV181" s="56"/>
      <c r="BPW181" s="56"/>
      <c r="BPX181" s="56"/>
      <c r="BPY181" s="56"/>
      <c r="BPZ181" s="56"/>
      <c r="BQA181" s="56"/>
      <c r="BQB181" s="56"/>
      <c r="BQC181" s="56"/>
      <c r="BQD181" s="56"/>
      <c r="BQE181" s="56"/>
      <c r="BQF181" s="56"/>
      <c r="BQG181" s="56"/>
      <c r="BQH181" s="56"/>
      <c r="BQI181" s="56"/>
      <c r="BQJ181" s="56"/>
      <c r="BQK181" s="56"/>
      <c r="BQL181" s="56"/>
      <c r="BQM181" s="56"/>
      <c r="BQN181" s="56"/>
      <c r="BQO181" s="56"/>
      <c r="BQP181" s="56"/>
      <c r="BQQ181" s="56"/>
      <c r="BQR181" s="56"/>
      <c r="BQS181" s="56"/>
      <c r="BQT181" s="56"/>
      <c r="BQU181" s="56"/>
      <c r="BQV181" s="56"/>
      <c r="BQW181" s="56"/>
      <c r="BQX181" s="56"/>
      <c r="BQY181" s="56"/>
      <c r="BQZ181" s="56"/>
      <c r="BRA181" s="56"/>
      <c r="BRB181" s="56"/>
      <c r="BRC181" s="56"/>
      <c r="BRD181" s="56"/>
      <c r="BRE181" s="56"/>
      <c r="BRF181" s="56"/>
      <c r="BRG181" s="56"/>
      <c r="BRH181" s="56"/>
      <c r="BRI181" s="56"/>
      <c r="BRJ181" s="56"/>
      <c r="BRK181" s="56"/>
      <c r="BRL181" s="56"/>
      <c r="BRM181" s="56"/>
      <c r="BRN181" s="56"/>
      <c r="BRO181" s="56"/>
      <c r="BRP181" s="56"/>
      <c r="BRQ181" s="56"/>
      <c r="BRR181" s="56"/>
      <c r="BRS181" s="56"/>
      <c r="BRT181" s="56"/>
      <c r="BRU181" s="56"/>
      <c r="BRV181" s="56"/>
      <c r="BRW181" s="56"/>
      <c r="BRX181" s="56"/>
      <c r="BRY181" s="56"/>
      <c r="BRZ181" s="56"/>
      <c r="BSA181" s="56"/>
      <c r="BSB181" s="56"/>
      <c r="BSC181" s="56"/>
      <c r="BSD181" s="56"/>
      <c r="BSE181" s="56"/>
      <c r="BSF181" s="56"/>
      <c r="BSG181" s="56"/>
      <c r="BSH181" s="56"/>
      <c r="BSI181" s="56"/>
      <c r="BSJ181" s="56"/>
      <c r="BSK181" s="56"/>
      <c r="BSL181" s="56"/>
      <c r="BSM181" s="56"/>
      <c r="BSN181" s="56"/>
      <c r="BSO181" s="56"/>
      <c r="BSP181" s="56"/>
      <c r="BSQ181" s="56"/>
      <c r="BSR181" s="56"/>
      <c r="BSS181" s="56"/>
      <c r="BST181" s="56"/>
      <c r="BSU181" s="56"/>
      <c r="BSV181" s="56"/>
      <c r="BSW181" s="56"/>
      <c r="BSX181" s="56"/>
      <c r="BSY181" s="56"/>
      <c r="BSZ181" s="56"/>
      <c r="BTA181" s="56"/>
      <c r="BTB181" s="56"/>
      <c r="BTC181" s="56"/>
      <c r="BTD181" s="56"/>
      <c r="BTE181" s="56"/>
      <c r="BTF181" s="56"/>
      <c r="BTG181" s="56"/>
      <c r="BTH181" s="56"/>
      <c r="BTI181" s="56"/>
      <c r="BTJ181" s="56"/>
      <c r="BTK181" s="56"/>
      <c r="BTL181" s="56"/>
      <c r="BTM181" s="56"/>
      <c r="BTN181" s="56"/>
      <c r="BTO181" s="56"/>
      <c r="BTP181" s="56"/>
      <c r="BTQ181" s="56"/>
      <c r="BTR181" s="56"/>
      <c r="BTS181" s="56"/>
      <c r="BTT181" s="56"/>
      <c r="BTU181" s="56"/>
      <c r="BTV181" s="56"/>
      <c r="BTW181" s="56"/>
      <c r="BTX181" s="56"/>
      <c r="BTY181" s="56"/>
      <c r="BTZ181" s="56"/>
      <c r="BUA181" s="56"/>
      <c r="BUB181" s="56"/>
      <c r="BUC181" s="56"/>
      <c r="BUD181" s="56"/>
      <c r="BUE181" s="56"/>
      <c r="BUF181" s="56"/>
      <c r="BUG181" s="56"/>
      <c r="BUH181" s="56"/>
      <c r="BUI181" s="56"/>
      <c r="BUJ181" s="56"/>
      <c r="BUK181" s="56"/>
      <c r="BUL181" s="56"/>
      <c r="BUM181" s="56"/>
      <c r="BUN181" s="56"/>
      <c r="BUO181" s="56"/>
      <c r="BUP181" s="56"/>
      <c r="BUQ181" s="56"/>
      <c r="BUR181" s="56"/>
      <c r="BUS181" s="56"/>
      <c r="BUT181" s="56"/>
      <c r="BUU181" s="56"/>
      <c r="BUV181" s="56"/>
      <c r="BUW181" s="56"/>
      <c r="BUX181" s="56"/>
      <c r="BUY181" s="56"/>
      <c r="BUZ181" s="56"/>
      <c r="BVA181" s="56"/>
      <c r="BVB181" s="56"/>
      <c r="BVC181" s="56"/>
      <c r="BVD181" s="56"/>
      <c r="BVE181" s="56"/>
      <c r="BVF181" s="56"/>
      <c r="BVG181" s="56"/>
      <c r="BVH181" s="56"/>
      <c r="BVI181" s="56"/>
      <c r="BVJ181" s="56"/>
      <c r="BVK181" s="56"/>
      <c r="BVL181" s="56"/>
      <c r="BVM181" s="56"/>
      <c r="BVN181" s="56"/>
      <c r="BVO181" s="56"/>
      <c r="BVP181" s="56"/>
      <c r="BVQ181" s="56"/>
      <c r="BVR181" s="56"/>
      <c r="BVS181" s="56"/>
      <c r="BVT181" s="56"/>
      <c r="BVU181" s="56"/>
      <c r="BVV181" s="56"/>
      <c r="BVW181" s="56"/>
      <c r="BVX181" s="56"/>
      <c r="BVY181" s="56"/>
      <c r="BVZ181" s="56"/>
      <c r="BWA181" s="56"/>
      <c r="BWB181" s="56"/>
      <c r="BWC181" s="56"/>
      <c r="BWD181" s="56"/>
      <c r="BWE181" s="56"/>
      <c r="BWF181" s="56"/>
      <c r="BWG181" s="56"/>
      <c r="BWH181" s="56"/>
      <c r="BWI181" s="56"/>
      <c r="BWJ181" s="56"/>
      <c r="BWK181" s="56"/>
      <c r="BWL181" s="56"/>
      <c r="BWM181" s="56"/>
      <c r="BWN181" s="56"/>
      <c r="BWO181" s="56"/>
      <c r="BWP181" s="56"/>
      <c r="BWQ181" s="56"/>
      <c r="BWR181" s="56"/>
      <c r="BWS181" s="56"/>
      <c r="BWT181" s="56"/>
      <c r="BWU181" s="56"/>
      <c r="BWV181" s="56"/>
      <c r="BWW181" s="56"/>
      <c r="BWX181" s="56"/>
      <c r="BWY181" s="56"/>
      <c r="BWZ181" s="56"/>
      <c r="BXA181" s="56"/>
      <c r="BXB181" s="56"/>
      <c r="BXC181" s="56"/>
      <c r="BXD181" s="56"/>
      <c r="BXE181" s="56"/>
      <c r="BXF181" s="56"/>
      <c r="BXG181" s="56"/>
      <c r="BXH181" s="56"/>
      <c r="BXI181" s="56"/>
      <c r="BXJ181" s="56"/>
      <c r="BXK181" s="56"/>
      <c r="BXL181" s="56"/>
      <c r="BXM181" s="56"/>
      <c r="BXN181" s="56"/>
      <c r="BXO181" s="56"/>
      <c r="BXP181" s="56"/>
      <c r="BXQ181" s="56"/>
      <c r="BXR181" s="56"/>
      <c r="BXS181" s="56"/>
      <c r="BXT181" s="56"/>
      <c r="BXU181" s="56"/>
      <c r="BXV181" s="56"/>
      <c r="BXW181" s="56"/>
      <c r="BXX181" s="56"/>
      <c r="BXY181" s="56"/>
      <c r="BXZ181" s="56"/>
      <c r="BYA181" s="56"/>
      <c r="BYB181" s="56"/>
      <c r="BYC181" s="56"/>
      <c r="BYD181" s="56"/>
      <c r="BYE181" s="56"/>
      <c r="BYF181" s="56"/>
      <c r="BYG181" s="56"/>
      <c r="BYH181" s="56"/>
      <c r="BYI181" s="56"/>
      <c r="BYJ181" s="56"/>
      <c r="BYK181" s="56"/>
      <c r="BYL181" s="56"/>
      <c r="BYM181" s="56"/>
      <c r="BYN181" s="56"/>
      <c r="BYO181" s="56"/>
      <c r="BYP181" s="56"/>
      <c r="BYQ181" s="56"/>
      <c r="BYR181" s="56"/>
      <c r="BYS181" s="56"/>
      <c r="BYT181" s="56"/>
      <c r="BYU181" s="56"/>
      <c r="BYV181" s="56"/>
      <c r="BYW181" s="56"/>
      <c r="BYX181" s="56"/>
      <c r="BYY181" s="56"/>
      <c r="BYZ181" s="56"/>
      <c r="BZA181" s="56"/>
      <c r="BZB181" s="56"/>
      <c r="BZC181" s="56"/>
      <c r="BZD181" s="56"/>
      <c r="BZE181" s="56"/>
      <c r="BZF181" s="56"/>
      <c r="BZG181" s="56"/>
      <c r="BZH181" s="56"/>
      <c r="BZI181" s="56"/>
      <c r="BZJ181" s="56"/>
      <c r="BZK181" s="56"/>
      <c r="BZL181" s="56"/>
      <c r="BZM181" s="56"/>
      <c r="BZN181" s="56"/>
      <c r="BZO181" s="56"/>
      <c r="BZP181" s="56"/>
      <c r="BZQ181" s="56"/>
      <c r="BZR181" s="56"/>
      <c r="BZS181" s="56"/>
      <c r="BZT181" s="56"/>
      <c r="BZU181" s="56"/>
      <c r="BZV181" s="56"/>
      <c r="BZW181" s="56"/>
      <c r="BZX181" s="56"/>
      <c r="BZY181" s="56"/>
      <c r="BZZ181" s="56"/>
      <c r="CAA181" s="56"/>
      <c r="CAB181" s="56"/>
      <c r="CAC181" s="56"/>
      <c r="CAD181" s="56"/>
      <c r="CAE181" s="56"/>
      <c r="CAF181" s="56"/>
      <c r="CAG181" s="56"/>
      <c r="CAH181" s="56"/>
      <c r="CAI181" s="56"/>
      <c r="CAJ181" s="56"/>
      <c r="CAK181" s="56"/>
      <c r="CAL181" s="56"/>
      <c r="CAM181" s="56"/>
      <c r="CAN181" s="56"/>
      <c r="CAO181" s="56"/>
      <c r="CAP181" s="56"/>
      <c r="CAQ181" s="56"/>
      <c r="CAR181" s="56"/>
      <c r="CAS181" s="56"/>
      <c r="CAT181" s="56"/>
      <c r="CAU181" s="56"/>
      <c r="CAV181" s="56"/>
      <c r="CAW181" s="56"/>
      <c r="CAX181" s="56"/>
      <c r="CAY181" s="56"/>
      <c r="CAZ181" s="56"/>
      <c r="CBA181" s="56"/>
      <c r="CBB181" s="56"/>
      <c r="CBC181" s="56"/>
      <c r="CBD181" s="56"/>
      <c r="CBE181" s="56"/>
      <c r="CBF181" s="56"/>
      <c r="CBG181" s="56"/>
      <c r="CBH181" s="56"/>
      <c r="CBI181" s="56"/>
      <c r="CBJ181" s="56"/>
      <c r="CBK181" s="56"/>
      <c r="CBL181" s="56"/>
      <c r="CBM181" s="56"/>
      <c r="CBN181" s="56"/>
      <c r="CBO181" s="56"/>
      <c r="CBP181" s="56"/>
      <c r="CBQ181" s="56"/>
      <c r="CBR181" s="56"/>
      <c r="CBS181" s="56"/>
      <c r="CBT181" s="56"/>
      <c r="CBU181" s="56"/>
      <c r="CBV181" s="56"/>
      <c r="CBW181" s="56"/>
      <c r="CBX181" s="56"/>
      <c r="CBY181" s="56"/>
      <c r="CBZ181" s="56"/>
      <c r="CCA181" s="56"/>
      <c r="CCB181" s="56"/>
      <c r="CCC181" s="56"/>
      <c r="CCD181" s="56"/>
      <c r="CCE181" s="56"/>
      <c r="CCF181" s="56"/>
      <c r="CCG181" s="56"/>
      <c r="CCH181" s="56"/>
      <c r="CCI181" s="56"/>
      <c r="CCJ181" s="56"/>
      <c r="CCK181" s="56"/>
      <c r="CCL181" s="56"/>
      <c r="CCM181" s="56"/>
      <c r="CCN181" s="56"/>
      <c r="CCO181" s="56"/>
      <c r="CCP181" s="56"/>
      <c r="CCQ181" s="56"/>
      <c r="CCR181" s="56"/>
      <c r="CCS181" s="56"/>
      <c r="CCT181" s="56"/>
      <c r="CCU181" s="56"/>
      <c r="CCV181" s="56"/>
      <c r="CCW181" s="56"/>
      <c r="CCX181" s="56"/>
      <c r="CCY181" s="56"/>
      <c r="CCZ181" s="56"/>
      <c r="CDA181" s="56"/>
      <c r="CDB181" s="56"/>
      <c r="CDC181" s="56"/>
      <c r="CDD181" s="56"/>
      <c r="CDE181" s="56"/>
      <c r="CDF181" s="56"/>
      <c r="CDG181" s="56"/>
      <c r="CDH181" s="56"/>
      <c r="CDI181" s="56"/>
      <c r="CDJ181" s="56"/>
      <c r="CDK181" s="56"/>
      <c r="CDL181" s="56"/>
      <c r="CDM181" s="56"/>
      <c r="CDN181" s="56"/>
      <c r="CDO181" s="56"/>
      <c r="CDP181" s="56"/>
      <c r="CDQ181" s="56"/>
      <c r="CDR181" s="56"/>
      <c r="CDS181" s="56"/>
      <c r="CDT181" s="56"/>
      <c r="CDU181" s="56"/>
      <c r="CDV181" s="56"/>
      <c r="CDW181" s="56"/>
      <c r="CDX181" s="56"/>
      <c r="CDY181" s="56"/>
      <c r="CDZ181" s="56"/>
      <c r="CEA181" s="56"/>
      <c r="CEB181" s="56"/>
      <c r="CEC181" s="56"/>
      <c r="CED181" s="56"/>
      <c r="CEE181" s="56"/>
      <c r="CEF181" s="56"/>
      <c r="CEG181" s="56"/>
      <c r="CEH181" s="56"/>
      <c r="CEI181" s="56"/>
      <c r="CEJ181" s="56"/>
      <c r="CEK181" s="56"/>
      <c r="CEL181" s="56"/>
      <c r="CEM181" s="56"/>
      <c r="CEN181" s="56"/>
      <c r="CEO181" s="56"/>
      <c r="CEP181" s="56"/>
      <c r="CEQ181" s="56"/>
      <c r="CER181" s="56"/>
      <c r="CES181" s="56"/>
      <c r="CET181" s="56"/>
      <c r="CEU181" s="56"/>
      <c r="CEV181" s="56"/>
      <c r="CEW181" s="56"/>
      <c r="CEX181" s="56"/>
      <c r="CEY181" s="56"/>
      <c r="CEZ181" s="56"/>
      <c r="CFA181" s="56"/>
      <c r="CFB181" s="56"/>
      <c r="CFC181" s="56"/>
      <c r="CFD181" s="56"/>
      <c r="CFE181" s="56"/>
      <c r="CFF181" s="56"/>
      <c r="CFG181" s="56"/>
      <c r="CFH181" s="56"/>
      <c r="CFI181" s="56"/>
      <c r="CFJ181" s="56"/>
      <c r="CFK181" s="56"/>
      <c r="CFL181" s="56"/>
      <c r="CFM181" s="56"/>
      <c r="CFN181" s="56"/>
      <c r="CFO181" s="56"/>
      <c r="CFP181" s="56"/>
      <c r="CFQ181" s="56"/>
      <c r="CFR181" s="56"/>
      <c r="CFS181" s="56"/>
      <c r="CFT181" s="56"/>
      <c r="CFU181" s="56"/>
      <c r="CFV181" s="56"/>
      <c r="CFW181" s="56"/>
      <c r="CFX181" s="56"/>
      <c r="CFY181" s="56"/>
      <c r="CFZ181" s="56"/>
      <c r="CGA181" s="56"/>
      <c r="CGB181" s="56"/>
      <c r="CGC181" s="56"/>
      <c r="CGD181" s="56"/>
      <c r="CGE181" s="56"/>
      <c r="CGF181" s="56"/>
      <c r="CGG181" s="56"/>
      <c r="CGH181" s="56"/>
      <c r="CGI181" s="56"/>
      <c r="CGJ181" s="56"/>
      <c r="CGK181" s="56"/>
      <c r="CGL181" s="56"/>
      <c r="CGM181" s="56"/>
      <c r="CGN181" s="56"/>
      <c r="CGO181" s="56"/>
      <c r="CGP181" s="56"/>
      <c r="CGQ181" s="56"/>
      <c r="CGR181" s="56"/>
      <c r="CGS181" s="56"/>
      <c r="CGT181" s="56"/>
      <c r="CGU181" s="56"/>
      <c r="CGV181" s="56"/>
      <c r="CGW181" s="56"/>
      <c r="CGX181" s="56"/>
      <c r="CGY181" s="56"/>
      <c r="CGZ181" s="56"/>
      <c r="CHA181" s="56"/>
      <c r="CHB181" s="56"/>
      <c r="CHC181" s="56"/>
      <c r="CHD181" s="56"/>
      <c r="CHE181" s="56"/>
      <c r="CHF181" s="56"/>
      <c r="CHG181" s="56"/>
      <c r="CHH181" s="56"/>
      <c r="CHI181" s="56"/>
      <c r="CHJ181" s="56"/>
      <c r="CHK181" s="56"/>
      <c r="CHL181" s="56"/>
      <c r="CHM181" s="56"/>
      <c r="CHN181" s="56"/>
      <c r="CHO181" s="56"/>
      <c r="CHP181" s="56"/>
      <c r="CHQ181" s="56"/>
      <c r="CHR181" s="56"/>
      <c r="CHS181" s="56"/>
      <c r="CHT181" s="56"/>
      <c r="CHU181" s="56"/>
      <c r="CHV181" s="56"/>
      <c r="CHW181" s="56"/>
      <c r="CHX181" s="56"/>
      <c r="CHY181" s="56"/>
      <c r="CHZ181" s="56"/>
      <c r="CIA181" s="56"/>
      <c r="CIB181" s="56"/>
      <c r="CIC181" s="56"/>
      <c r="CID181" s="56"/>
      <c r="CIE181" s="56"/>
      <c r="CIF181" s="56"/>
      <c r="CIG181" s="56"/>
      <c r="CIH181" s="56"/>
      <c r="CII181" s="56"/>
      <c r="CIJ181" s="56"/>
      <c r="CIK181" s="56"/>
      <c r="CIL181" s="56"/>
      <c r="CIM181" s="56"/>
      <c r="CIN181" s="56"/>
      <c r="CIO181" s="56"/>
      <c r="CIP181" s="56"/>
      <c r="CIQ181" s="56"/>
      <c r="CIR181" s="56"/>
      <c r="CIS181" s="56"/>
      <c r="CIT181" s="56"/>
      <c r="CIU181" s="56"/>
      <c r="CIV181" s="56"/>
      <c r="CIW181" s="56"/>
      <c r="CIX181" s="56"/>
      <c r="CIY181" s="56"/>
      <c r="CIZ181" s="56"/>
      <c r="CJA181" s="56"/>
      <c r="CJB181" s="56"/>
      <c r="CJC181" s="56"/>
      <c r="CJD181" s="56"/>
      <c r="CJE181" s="56"/>
      <c r="CJF181" s="56"/>
      <c r="CJG181" s="56"/>
      <c r="CJH181" s="56"/>
      <c r="CJI181" s="56"/>
      <c r="CJJ181" s="56"/>
      <c r="CJK181" s="56"/>
      <c r="CJL181" s="56"/>
      <c r="CJM181" s="56"/>
      <c r="CJN181" s="56"/>
      <c r="CJO181" s="56"/>
      <c r="CJP181" s="56"/>
      <c r="CJQ181" s="56"/>
      <c r="CJR181" s="56"/>
      <c r="CJS181" s="56"/>
      <c r="CJT181" s="56"/>
      <c r="CJU181" s="56"/>
      <c r="CJV181" s="56"/>
      <c r="CJW181" s="56"/>
      <c r="CJX181" s="56"/>
      <c r="CJY181" s="56"/>
      <c r="CJZ181" s="56"/>
      <c r="CKA181" s="56"/>
      <c r="CKB181" s="56"/>
      <c r="CKC181" s="56"/>
      <c r="CKD181" s="56"/>
      <c r="CKE181" s="56"/>
      <c r="CKF181" s="56"/>
      <c r="CKG181" s="56"/>
      <c r="CKH181" s="56"/>
      <c r="CKI181" s="56"/>
      <c r="CKJ181" s="56"/>
      <c r="CKK181" s="56"/>
      <c r="CKL181" s="56"/>
      <c r="CKM181" s="56"/>
      <c r="CKN181" s="56"/>
      <c r="CKO181" s="56"/>
      <c r="CKP181" s="56"/>
      <c r="CKQ181" s="56"/>
      <c r="CKR181" s="56"/>
      <c r="CKS181" s="56"/>
      <c r="CKT181" s="56"/>
      <c r="CKU181" s="56"/>
      <c r="CKV181" s="56"/>
      <c r="CKW181" s="56"/>
      <c r="CKX181" s="56"/>
      <c r="CKY181" s="56"/>
      <c r="CKZ181" s="56"/>
      <c r="CLA181" s="56"/>
      <c r="CLB181" s="56"/>
      <c r="CLC181" s="56"/>
      <c r="CLD181" s="56"/>
      <c r="CLE181" s="56"/>
      <c r="CLF181" s="56"/>
      <c r="CLG181" s="56"/>
      <c r="CLH181" s="56"/>
      <c r="CLI181" s="56"/>
      <c r="CLJ181" s="56"/>
      <c r="CLK181" s="56"/>
      <c r="CLL181" s="56"/>
      <c r="CLM181" s="56"/>
      <c r="CLN181" s="56"/>
      <c r="CLO181" s="56"/>
      <c r="CLP181" s="56"/>
      <c r="CLQ181" s="56"/>
      <c r="CLR181" s="56"/>
      <c r="CLS181" s="56"/>
      <c r="CLT181" s="56"/>
      <c r="CLU181" s="56"/>
      <c r="CLV181" s="56"/>
      <c r="CLW181" s="56"/>
      <c r="CLX181" s="56"/>
      <c r="CLY181" s="56"/>
      <c r="CLZ181" s="56"/>
      <c r="CMA181" s="56"/>
      <c r="CMB181" s="56"/>
      <c r="CMC181" s="56"/>
      <c r="CMD181" s="56"/>
      <c r="CME181" s="56"/>
      <c r="CMF181" s="56"/>
      <c r="CMG181" s="56"/>
      <c r="CMH181" s="56"/>
      <c r="CMI181" s="56"/>
      <c r="CMJ181" s="56"/>
      <c r="CMK181" s="56"/>
      <c r="CML181" s="56"/>
      <c r="CMM181" s="56"/>
      <c r="CMN181" s="56"/>
      <c r="CMO181" s="56"/>
      <c r="CMP181" s="56"/>
      <c r="CMQ181" s="56"/>
      <c r="CMR181" s="56"/>
      <c r="CMS181" s="56"/>
      <c r="CMT181" s="56"/>
      <c r="CMU181" s="56"/>
      <c r="CMV181" s="56"/>
      <c r="CMW181" s="56"/>
      <c r="CMX181" s="56"/>
      <c r="CMY181" s="56"/>
      <c r="CMZ181" s="56"/>
      <c r="CNA181" s="56"/>
      <c r="CNB181" s="56"/>
      <c r="CNC181" s="56"/>
      <c r="CND181" s="56"/>
      <c r="CNE181" s="56"/>
      <c r="CNF181" s="56"/>
      <c r="CNG181" s="56"/>
      <c r="CNH181" s="56"/>
      <c r="CNI181" s="56"/>
      <c r="CNJ181" s="56"/>
      <c r="CNK181" s="56"/>
      <c r="CNL181" s="56"/>
      <c r="CNM181" s="56"/>
      <c r="CNN181" s="56"/>
      <c r="CNO181" s="56"/>
      <c r="CNP181" s="56"/>
      <c r="CNQ181" s="56"/>
      <c r="CNR181" s="56"/>
      <c r="CNS181" s="56"/>
      <c r="CNT181" s="56"/>
      <c r="CNU181" s="56"/>
      <c r="CNV181" s="56"/>
      <c r="CNW181" s="56"/>
      <c r="CNX181" s="56"/>
      <c r="CNY181" s="56"/>
      <c r="CNZ181" s="56"/>
      <c r="COA181" s="56"/>
      <c r="COB181" s="56"/>
      <c r="COC181" s="56"/>
      <c r="COD181" s="56"/>
      <c r="COE181" s="56"/>
      <c r="COF181" s="56"/>
      <c r="COG181" s="56"/>
      <c r="COH181" s="56"/>
      <c r="COI181" s="56"/>
      <c r="COJ181" s="56"/>
      <c r="COK181" s="56"/>
      <c r="COL181" s="56"/>
      <c r="COM181" s="56"/>
      <c r="CON181" s="56"/>
      <c r="COO181" s="56"/>
      <c r="COP181" s="56"/>
      <c r="COQ181" s="56"/>
      <c r="COR181" s="56"/>
      <c r="COS181" s="56"/>
      <c r="COT181" s="56"/>
      <c r="COU181" s="56"/>
      <c r="COV181" s="56"/>
      <c r="COW181" s="56"/>
      <c r="COX181" s="56"/>
      <c r="COY181" s="56"/>
      <c r="COZ181" s="56"/>
      <c r="CPA181" s="56"/>
      <c r="CPB181" s="56"/>
      <c r="CPC181" s="56"/>
      <c r="CPD181" s="56"/>
      <c r="CPE181" s="56"/>
      <c r="CPF181" s="56"/>
      <c r="CPG181" s="56"/>
      <c r="CPH181" s="56"/>
      <c r="CPI181" s="56"/>
      <c r="CPJ181" s="56"/>
      <c r="CPK181" s="56"/>
      <c r="CPL181" s="56"/>
      <c r="CPM181" s="56"/>
      <c r="CPN181" s="56"/>
      <c r="CPO181" s="56"/>
      <c r="CPP181" s="56"/>
      <c r="CPQ181" s="56"/>
      <c r="CPR181" s="56"/>
      <c r="CPS181" s="56"/>
      <c r="CPT181" s="56"/>
      <c r="CPU181" s="56"/>
      <c r="CPV181" s="56"/>
      <c r="CPW181" s="56"/>
      <c r="CPX181" s="56"/>
      <c r="CPY181" s="56"/>
      <c r="CPZ181" s="56"/>
      <c r="CQA181" s="56"/>
      <c r="CQB181" s="56"/>
      <c r="CQC181" s="56"/>
      <c r="CQD181" s="56"/>
      <c r="CQE181" s="56"/>
      <c r="CQF181" s="56"/>
      <c r="CQG181" s="56"/>
      <c r="CQH181" s="56"/>
      <c r="CQI181" s="56"/>
      <c r="CQJ181" s="56"/>
      <c r="CQK181" s="56"/>
      <c r="CQL181" s="56"/>
      <c r="CQM181" s="56"/>
      <c r="CQN181" s="56"/>
      <c r="CQO181" s="56"/>
      <c r="CQP181" s="56"/>
      <c r="CQQ181" s="56"/>
      <c r="CQR181" s="56"/>
      <c r="CQS181" s="56"/>
      <c r="CQT181" s="56"/>
      <c r="CQU181" s="56"/>
      <c r="CQV181" s="56"/>
      <c r="CQW181" s="56"/>
      <c r="CQX181" s="56"/>
      <c r="CQY181" s="56"/>
      <c r="CQZ181" s="56"/>
      <c r="CRA181" s="56"/>
      <c r="CRB181" s="56"/>
      <c r="CRC181" s="56"/>
      <c r="CRD181" s="56"/>
      <c r="CRE181" s="56"/>
      <c r="CRF181" s="56"/>
      <c r="CRG181" s="56"/>
      <c r="CRH181" s="56"/>
      <c r="CRI181" s="56"/>
      <c r="CRJ181" s="56"/>
      <c r="CRK181" s="56"/>
      <c r="CRL181" s="56"/>
      <c r="CRM181" s="56"/>
      <c r="CRN181" s="56"/>
      <c r="CRO181" s="56"/>
      <c r="CRP181" s="56"/>
      <c r="CRQ181" s="56"/>
      <c r="CRR181" s="56"/>
      <c r="CRS181" s="56"/>
      <c r="CRT181" s="56"/>
      <c r="CRU181" s="56"/>
      <c r="CRV181" s="56"/>
      <c r="CRW181" s="56"/>
      <c r="CRX181" s="56"/>
      <c r="CRY181" s="56"/>
      <c r="CRZ181" s="56"/>
      <c r="CSA181" s="56"/>
      <c r="CSB181" s="56"/>
      <c r="CSC181" s="56"/>
      <c r="CSD181" s="56"/>
      <c r="CSE181" s="56"/>
      <c r="CSF181" s="56"/>
      <c r="CSG181" s="56"/>
      <c r="CSH181" s="56"/>
      <c r="CSI181" s="56"/>
      <c r="CSJ181" s="56"/>
      <c r="CSK181" s="56"/>
      <c r="CSL181" s="56"/>
      <c r="CSM181" s="56"/>
      <c r="CSN181" s="56"/>
      <c r="CSO181" s="56"/>
      <c r="CSP181" s="56"/>
      <c r="CSQ181" s="56"/>
      <c r="CSR181" s="56"/>
      <c r="CSS181" s="56"/>
      <c r="CST181" s="56"/>
      <c r="CSU181" s="56"/>
      <c r="CSV181" s="56"/>
      <c r="CSW181" s="56"/>
      <c r="CSX181" s="56"/>
      <c r="CSY181" s="56"/>
      <c r="CSZ181" s="56"/>
      <c r="CTA181" s="56"/>
      <c r="CTB181" s="56"/>
      <c r="CTC181" s="56"/>
      <c r="CTD181" s="56"/>
      <c r="CTE181" s="56"/>
      <c r="CTF181" s="56"/>
      <c r="CTG181" s="56"/>
      <c r="CTH181" s="56"/>
      <c r="CTI181" s="56"/>
      <c r="CTJ181" s="56"/>
      <c r="CTK181" s="56"/>
      <c r="CTL181" s="56"/>
      <c r="CTM181" s="56"/>
      <c r="CTN181" s="56"/>
      <c r="CTO181" s="56"/>
      <c r="CTP181" s="56"/>
      <c r="CTQ181" s="56"/>
      <c r="CTR181" s="56"/>
      <c r="CTS181" s="56"/>
      <c r="CTT181" s="56"/>
      <c r="CTU181" s="56"/>
      <c r="CTV181" s="56"/>
      <c r="CTW181" s="56"/>
      <c r="CTX181" s="56"/>
      <c r="CTY181" s="56"/>
      <c r="CTZ181" s="56"/>
      <c r="CUA181" s="56"/>
      <c r="CUB181" s="56"/>
      <c r="CUC181" s="56"/>
      <c r="CUD181" s="56"/>
      <c r="CUE181" s="56"/>
      <c r="CUF181" s="56"/>
      <c r="CUG181" s="56"/>
      <c r="CUH181" s="56"/>
      <c r="CUI181" s="56"/>
      <c r="CUJ181" s="56"/>
      <c r="CUK181" s="56"/>
      <c r="CUL181" s="56"/>
      <c r="CUM181" s="56"/>
      <c r="CUN181" s="56"/>
      <c r="CUO181" s="56"/>
      <c r="CUP181" s="56"/>
      <c r="CUQ181" s="56"/>
      <c r="CUR181" s="56"/>
      <c r="CUS181" s="56"/>
      <c r="CUT181" s="56"/>
      <c r="CUU181" s="56"/>
      <c r="CUV181" s="56"/>
      <c r="CUW181" s="56"/>
      <c r="CUX181" s="56"/>
      <c r="CUY181" s="56"/>
      <c r="CUZ181" s="56"/>
      <c r="CVA181" s="56"/>
      <c r="CVB181" s="56"/>
      <c r="CVC181" s="56"/>
      <c r="CVD181" s="56"/>
      <c r="CVE181" s="56"/>
      <c r="CVF181" s="56"/>
      <c r="CVG181" s="56"/>
      <c r="CVH181" s="56"/>
      <c r="CVI181" s="56"/>
      <c r="CVJ181" s="56"/>
      <c r="CVK181" s="56"/>
      <c r="CVL181" s="56"/>
      <c r="CVM181" s="56"/>
      <c r="CVN181" s="56"/>
      <c r="CVO181" s="56"/>
      <c r="CVP181" s="56"/>
      <c r="CVQ181" s="56"/>
      <c r="CVR181" s="56"/>
      <c r="CVS181" s="56"/>
      <c r="CVT181" s="56"/>
      <c r="CVU181" s="56"/>
      <c r="CVV181" s="56"/>
      <c r="CVW181" s="56"/>
      <c r="CVX181" s="56"/>
      <c r="CVY181" s="56"/>
      <c r="CVZ181" s="56"/>
      <c r="CWA181" s="56"/>
      <c r="CWB181" s="56"/>
      <c r="CWC181" s="56"/>
      <c r="CWD181" s="56"/>
      <c r="CWE181" s="56"/>
      <c r="CWF181" s="56"/>
      <c r="CWG181" s="56"/>
      <c r="CWH181" s="56"/>
      <c r="CWI181" s="56"/>
      <c r="CWJ181" s="56"/>
      <c r="CWK181" s="56"/>
      <c r="CWL181" s="56"/>
      <c r="CWM181" s="56"/>
      <c r="CWN181" s="56"/>
      <c r="CWO181" s="56"/>
      <c r="CWP181" s="56"/>
      <c r="CWQ181" s="56"/>
      <c r="CWR181" s="56"/>
      <c r="CWS181" s="56"/>
      <c r="CWT181" s="56"/>
      <c r="CWU181" s="56"/>
      <c r="CWV181" s="56"/>
      <c r="CWW181" s="56"/>
      <c r="CWX181" s="56"/>
      <c r="CWY181" s="56"/>
      <c r="CWZ181" s="56"/>
      <c r="CXA181" s="56"/>
      <c r="CXB181" s="56"/>
      <c r="CXC181" s="56"/>
      <c r="CXD181" s="56"/>
      <c r="CXE181" s="56"/>
      <c r="CXF181" s="56"/>
      <c r="CXG181" s="56"/>
      <c r="CXH181" s="56"/>
      <c r="CXI181" s="56"/>
      <c r="CXJ181" s="56"/>
      <c r="CXK181" s="56"/>
      <c r="CXL181" s="56"/>
      <c r="CXM181" s="56"/>
      <c r="CXN181" s="56"/>
      <c r="CXO181" s="56"/>
      <c r="CXP181" s="56"/>
      <c r="CXQ181" s="56"/>
      <c r="CXR181" s="56"/>
      <c r="CXS181" s="56"/>
      <c r="CXT181" s="56"/>
      <c r="CXU181" s="56"/>
      <c r="CXV181" s="56"/>
      <c r="CXW181" s="56"/>
      <c r="CXX181" s="56"/>
      <c r="CXY181" s="56"/>
      <c r="CXZ181" s="56"/>
      <c r="CYA181" s="56"/>
      <c r="CYB181" s="56"/>
      <c r="CYC181" s="56"/>
      <c r="CYD181" s="56"/>
      <c r="CYE181" s="56"/>
      <c r="CYF181" s="56"/>
      <c r="CYG181" s="56"/>
      <c r="CYH181" s="56"/>
      <c r="CYI181" s="56"/>
      <c r="CYJ181" s="56"/>
      <c r="CYK181" s="56"/>
      <c r="CYL181" s="56"/>
      <c r="CYM181" s="56"/>
      <c r="CYN181" s="56"/>
      <c r="CYO181" s="56"/>
      <c r="CYP181" s="56"/>
      <c r="CYQ181" s="56"/>
      <c r="CYR181" s="56"/>
      <c r="CYS181" s="56"/>
      <c r="CYT181" s="56"/>
      <c r="CYU181" s="56"/>
      <c r="CYV181" s="56"/>
      <c r="CYW181" s="56"/>
      <c r="CYX181" s="56"/>
      <c r="CYY181" s="56"/>
      <c r="CYZ181" s="56"/>
      <c r="CZA181" s="56"/>
      <c r="CZB181" s="56"/>
      <c r="CZC181" s="56"/>
      <c r="CZD181" s="56"/>
      <c r="CZE181" s="56"/>
      <c r="CZF181" s="56"/>
      <c r="CZG181" s="56"/>
      <c r="CZH181" s="56"/>
      <c r="CZI181" s="56"/>
      <c r="CZJ181" s="56"/>
      <c r="CZK181" s="56"/>
      <c r="CZL181" s="56"/>
      <c r="CZM181" s="56"/>
      <c r="CZN181" s="56"/>
      <c r="CZO181" s="56"/>
      <c r="CZP181" s="56"/>
      <c r="CZQ181" s="56"/>
      <c r="CZR181" s="56"/>
      <c r="CZS181" s="56"/>
      <c r="CZT181" s="56"/>
      <c r="CZU181" s="56"/>
      <c r="CZV181" s="56"/>
      <c r="CZW181" s="56"/>
      <c r="CZX181" s="56"/>
      <c r="CZY181" s="56"/>
      <c r="CZZ181" s="56"/>
      <c r="DAA181" s="56"/>
      <c r="DAB181" s="56"/>
      <c r="DAC181" s="56"/>
      <c r="DAD181" s="56"/>
      <c r="DAE181" s="56"/>
      <c r="DAF181" s="56"/>
      <c r="DAG181" s="56"/>
      <c r="DAH181" s="56"/>
      <c r="DAI181" s="56"/>
      <c r="DAJ181" s="56"/>
      <c r="DAK181" s="56"/>
      <c r="DAL181" s="56"/>
      <c r="DAM181" s="56"/>
      <c r="DAN181" s="56"/>
      <c r="DAO181" s="56"/>
      <c r="DAP181" s="56"/>
      <c r="DAQ181" s="56"/>
      <c r="DAR181" s="56"/>
      <c r="DAS181" s="56"/>
      <c r="DAT181" s="56"/>
      <c r="DAU181" s="56"/>
      <c r="DAV181" s="56"/>
      <c r="DAW181" s="56"/>
      <c r="DAX181" s="56"/>
      <c r="DAY181" s="56"/>
      <c r="DAZ181" s="56"/>
      <c r="DBA181" s="56"/>
      <c r="DBB181" s="56"/>
      <c r="DBC181" s="56"/>
      <c r="DBD181" s="56"/>
      <c r="DBE181" s="56"/>
      <c r="DBF181" s="56"/>
      <c r="DBG181" s="56"/>
      <c r="DBH181" s="56"/>
      <c r="DBI181" s="56"/>
      <c r="DBJ181" s="56"/>
      <c r="DBK181" s="56"/>
      <c r="DBL181" s="56"/>
      <c r="DBM181" s="56"/>
      <c r="DBN181" s="56"/>
      <c r="DBO181" s="56"/>
      <c r="DBP181" s="56"/>
      <c r="DBQ181" s="56"/>
      <c r="DBR181" s="56"/>
      <c r="DBS181" s="56"/>
      <c r="DBT181" s="56"/>
      <c r="DBU181" s="56"/>
      <c r="DBV181" s="56"/>
      <c r="DBW181" s="56"/>
      <c r="DBX181" s="56"/>
      <c r="DBY181" s="56"/>
      <c r="DBZ181" s="56"/>
      <c r="DCA181" s="56"/>
      <c r="DCB181" s="56"/>
      <c r="DCC181" s="56"/>
      <c r="DCD181" s="56"/>
      <c r="DCE181" s="56"/>
      <c r="DCF181" s="56"/>
      <c r="DCG181" s="56"/>
      <c r="DCH181" s="56"/>
      <c r="DCI181" s="56"/>
      <c r="DCJ181" s="56"/>
      <c r="DCK181" s="56"/>
      <c r="DCL181" s="56"/>
      <c r="DCM181" s="56"/>
      <c r="DCN181" s="56"/>
      <c r="DCO181" s="56"/>
      <c r="DCP181" s="56"/>
      <c r="DCQ181" s="56"/>
      <c r="DCR181" s="56"/>
      <c r="DCS181" s="56"/>
      <c r="DCT181" s="56"/>
      <c r="DCU181" s="56"/>
      <c r="DCV181" s="56"/>
      <c r="DCW181" s="56"/>
      <c r="DCX181" s="56"/>
      <c r="DCY181" s="56"/>
      <c r="DCZ181" s="56"/>
      <c r="DDA181" s="56"/>
      <c r="DDB181" s="56"/>
      <c r="DDC181" s="56"/>
      <c r="DDD181" s="56"/>
      <c r="DDE181" s="56"/>
      <c r="DDF181" s="56"/>
      <c r="DDG181" s="56"/>
      <c r="DDH181" s="56"/>
      <c r="DDI181" s="56"/>
      <c r="DDJ181" s="56"/>
      <c r="DDK181" s="56"/>
      <c r="DDL181" s="56"/>
      <c r="DDM181" s="56"/>
      <c r="DDN181" s="56"/>
      <c r="DDO181" s="56"/>
      <c r="DDP181" s="56"/>
      <c r="DDQ181" s="56"/>
      <c r="DDR181" s="56"/>
      <c r="DDS181" s="56"/>
      <c r="DDT181" s="56"/>
      <c r="DDU181" s="56"/>
      <c r="DDV181" s="56"/>
      <c r="DDW181" s="56"/>
      <c r="DDX181" s="56"/>
      <c r="DDY181" s="56"/>
      <c r="DDZ181" s="56"/>
      <c r="DEA181" s="56"/>
      <c r="DEB181" s="56"/>
      <c r="DEC181" s="56"/>
      <c r="DED181" s="56"/>
      <c r="DEE181" s="56"/>
      <c r="DEF181" s="56"/>
      <c r="DEG181" s="56"/>
      <c r="DEH181" s="56"/>
      <c r="DEI181" s="56"/>
      <c r="DEJ181" s="56"/>
      <c r="DEK181" s="56"/>
      <c r="DEL181" s="56"/>
      <c r="DEM181" s="56"/>
      <c r="DEN181" s="56"/>
      <c r="DEO181" s="56"/>
      <c r="DEP181" s="56"/>
      <c r="DEQ181" s="56"/>
      <c r="DER181" s="56"/>
      <c r="DES181" s="56"/>
      <c r="DET181" s="56"/>
      <c r="DEU181" s="56"/>
      <c r="DEV181" s="56"/>
      <c r="DEW181" s="56"/>
      <c r="DEX181" s="56"/>
      <c r="DEY181" s="56"/>
      <c r="DEZ181" s="56"/>
      <c r="DFA181" s="56"/>
      <c r="DFB181" s="56"/>
      <c r="DFC181" s="56"/>
      <c r="DFD181" s="56"/>
      <c r="DFE181" s="56"/>
      <c r="DFF181" s="56"/>
      <c r="DFG181" s="56"/>
      <c r="DFH181" s="56"/>
      <c r="DFI181" s="56"/>
      <c r="DFJ181" s="56"/>
      <c r="DFK181" s="56"/>
      <c r="DFL181" s="56"/>
      <c r="DFM181" s="56"/>
      <c r="DFN181" s="56"/>
      <c r="DFO181" s="56"/>
      <c r="DFP181" s="56"/>
      <c r="DFQ181" s="56"/>
      <c r="DFR181" s="56"/>
      <c r="DFS181" s="56"/>
      <c r="DFT181" s="56"/>
      <c r="DFU181" s="56"/>
      <c r="DFV181" s="56"/>
      <c r="DFW181" s="56"/>
      <c r="DFX181" s="56"/>
      <c r="DFY181" s="56"/>
      <c r="DFZ181" s="56"/>
      <c r="DGA181" s="56"/>
      <c r="DGB181" s="56"/>
      <c r="DGC181" s="56"/>
      <c r="DGD181" s="56"/>
      <c r="DGE181" s="56"/>
      <c r="DGF181" s="56"/>
      <c r="DGG181" s="56"/>
      <c r="DGH181" s="56"/>
      <c r="DGI181" s="56"/>
      <c r="DGJ181" s="56"/>
      <c r="DGK181" s="56"/>
      <c r="DGL181" s="56"/>
      <c r="DGM181" s="56"/>
      <c r="DGN181" s="56"/>
      <c r="DGO181" s="56"/>
      <c r="DGP181" s="56"/>
      <c r="DGQ181" s="56"/>
      <c r="DGR181" s="56"/>
      <c r="DGS181" s="56"/>
      <c r="DGT181" s="56"/>
      <c r="DGU181" s="56"/>
      <c r="DGV181" s="56"/>
      <c r="DGW181" s="56"/>
      <c r="DGX181" s="56"/>
      <c r="DGY181" s="56"/>
      <c r="DGZ181" s="56"/>
      <c r="DHA181" s="56"/>
      <c r="DHB181" s="56"/>
      <c r="DHC181" s="56"/>
      <c r="DHD181" s="56"/>
      <c r="DHE181" s="56"/>
      <c r="DHF181" s="56"/>
      <c r="DHG181" s="56"/>
      <c r="DHH181" s="56"/>
      <c r="DHI181" s="56"/>
      <c r="DHJ181" s="56"/>
      <c r="DHK181" s="56"/>
      <c r="DHL181" s="56"/>
      <c r="DHM181" s="56"/>
      <c r="DHN181" s="56"/>
      <c r="DHO181" s="56"/>
      <c r="DHP181" s="56"/>
      <c r="DHQ181" s="56"/>
      <c r="DHR181" s="56"/>
      <c r="DHS181" s="56"/>
      <c r="DHT181" s="56"/>
      <c r="DHU181" s="56"/>
      <c r="DHV181" s="56"/>
      <c r="DHW181" s="56"/>
      <c r="DHX181" s="56"/>
      <c r="DHY181" s="56"/>
      <c r="DHZ181" s="56"/>
      <c r="DIA181" s="56"/>
      <c r="DIB181" s="56"/>
      <c r="DIC181" s="56"/>
      <c r="DID181" s="56"/>
      <c r="DIE181" s="56"/>
      <c r="DIF181" s="56"/>
      <c r="DIG181" s="56"/>
      <c r="DIH181" s="56"/>
      <c r="DII181" s="56"/>
      <c r="DIJ181" s="56"/>
      <c r="DIK181" s="56"/>
      <c r="DIL181" s="56"/>
      <c r="DIM181" s="56"/>
      <c r="DIN181" s="56"/>
      <c r="DIO181" s="56"/>
      <c r="DIP181" s="56"/>
      <c r="DIQ181" s="56"/>
      <c r="DIR181" s="56"/>
      <c r="DIS181" s="56"/>
      <c r="DIT181" s="56"/>
      <c r="DIU181" s="56"/>
      <c r="DIV181" s="56"/>
      <c r="DIW181" s="56"/>
      <c r="DIX181" s="56"/>
      <c r="DIY181" s="56"/>
      <c r="DIZ181" s="56"/>
      <c r="DJA181" s="56"/>
      <c r="DJB181" s="56"/>
      <c r="DJC181" s="56"/>
      <c r="DJD181" s="56"/>
      <c r="DJE181" s="56"/>
      <c r="DJF181" s="56"/>
      <c r="DJG181" s="56"/>
      <c r="DJH181" s="56"/>
      <c r="DJI181" s="56"/>
      <c r="DJJ181" s="56"/>
      <c r="DJK181" s="56"/>
      <c r="DJL181" s="56"/>
      <c r="DJM181" s="56"/>
      <c r="DJN181" s="56"/>
      <c r="DJO181" s="56"/>
      <c r="DJP181" s="56"/>
      <c r="DJQ181" s="56"/>
      <c r="DJR181" s="56"/>
      <c r="DJS181" s="56"/>
      <c r="DJT181" s="56"/>
      <c r="DJU181" s="56"/>
      <c r="DJV181" s="56"/>
      <c r="DJW181" s="56"/>
      <c r="DJX181" s="56"/>
      <c r="DJY181" s="56"/>
      <c r="DJZ181" s="56"/>
      <c r="DKA181" s="56"/>
      <c r="DKB181" s="56"/>
      <c r="DKC181" s="56"/>
      <c r="DKD181" s="56"/>
      <c r="DKE181" s="56"/>
      <c r="DKF181" s="56"/>
      <c r="DKG181" s="56"/>
      <c r="DKH181" s="56"/>
      <c r="DKI181" s="56"/>
      <c r="DKJ181" s="56"/>
      <c r="DKK181" s="56"/>
      <c r="DKL181" s="56"/>
      <c r="DKM181" s="56"/>
      <c r="DKN181" s="56"/>
      <c r="DKO181" s="56"/>
      <c r="DKP181" s="56"/>
      <c r="DKQ181" s="56"/>
      <c r="DKR181" s="56"/>
      <c r="DKS181" s="56"/>
      <c r="DKT181" s="56"/>
      <c r="DKU181" s="56"/>
      <c r="DKV181" s="56"/>
      <c r="DKW181" s="56"/>
      <c r="DKX181" s="56"/>
      <c r="DKY181" s="56"/>
      <c r="DKZ181" s="56"/>
      <c r="DLA181" s="56"/>
      <c r="DLB181" s="56"/>
      <c r="DLC181" s="56"/>
      <c r="DLD181" s="56"/>
      <c r="DLE181" s="56"/>
      <c r="DLF181" s="56"/>
      <c r="DLG181" s="56"/>
      <c r="DLH181" s="56"/>
      <c r="DLI181" s="56"/>
      <c r="DLJ181" s="56"/>
      <c r="DLK181" s="56"/>
      <c r="DLL181" s="56"/>
      <c r="DLM181" s="56"/>
      <c r="DLN181" s="56"/>
      <c r="DLO181" s="56"/>
      <c r="DLP181" s="56"/>
      <c r="DLQ181" s="56"/>
      <c r="DLR181" s="56"/>
      <c r="DLS181" s="56"/>
      <c r="DLT181" s="56"/>
      <c r="DLU181" s="56"/>
      <c r="DLV181" s="56"/>
      <c r="DLW181" s="56"/>
      <c r="DLX181" s="56"/>
      <c r="DLY181" s="56"/>
      <c r="DLZ181" s="56"/>
      <c r="DMA181" s="56"/>
      <c r="DMB181" s="56"/>
      <c r="DMC181" s="56"/>
      <c r="DMD181" s="56"/>
      <c r="DME181" s="56"/>
      <c r="DMF181" s="56"/>
      <c r="DMG181" s="56"/>
      <c r="DMH181" s="56"/>
      <c r="DMI181" s="56"/>
      <c r="DMJ181" s="56"/>
      <c r="DMK181" s="56"/>
      <c r="DML181" s="56"/>
      <c r="DMM181" s="56"/>
      <c r="DMN181" s="56"/>
      <c r="DMO181" s="56"/>
      <c r="DMP181" s="56"/>
      <c r="DMQ181" s="56"/>
      <c r="DMR181" s="56"/>
      <c r="DMS181" s="56"/>
      <c r="DMT181" s="56"/>
      <c r="DMU181" s="56"/>
      <c r="DMV181" s="56"/>
      <c r="DMW181" s="56"/>
      <c r="DMX181" s="56"/>
      <c r="DMY181" s="56"/>
      <c r="DMZ181" s="56"/>
      <c r="DNA181" s="56"/>
      <c r="DNB181" s="56"/>
      <c r="DNC181" s="56"/>
      <c r="DND181" s="56"/>
      <c r="DNE181" s="56"/>
      <c r="DNF181" s="56"/>
      <c r="DNG181" s="56"/>
      <c r="DNH181" s="56"/>
      <c r="DNI181" s="56"/>
      <c r="DNJ181" s="56"/>
      <c r="DNK181" s="56"/>
      <c r="DNL181" s="56"/>
      <c r="DNM181" s="56"/>
      <c r="DNN181" s="56"/>
      <c r="DNO181" s="56"/>
      <c r="DNP181" s="56"/>
      <c r="DNQ181" s="56"/>
      <c r="DNR181" s="56"/>
      <c r="DNS181" s="56"/>
      <c r="DNT181" s="56"/>
      <c r="DNU181" s="56"/>
      <c r="DNV181" s="56"/>
      <c r="DNW181" s="56"/>
      <c r="DNX181" s="56"/>
      <c r="DNY181" s="56"/>
      <c r="DNZ181" s="56"/>
      <c r="DOA181" s="56"/>
      <c r="DOB181" s="56"/>
      <c r="DOC181" s="56"/>
      <c r="DOD181" s="56"/>
      <c r="DOE181" s="56"/>
      <c r="DOF181" s="56"/>
      <c r="DOG181" s="56"/>
      <c r="DOH181" s="56"/>
      <c r="DOI181" s="56"/>
      <c r="DOJ181" s="56"/>
      <c r="DOK181" s="56"/>
      <c r="DOL181" s="56"/>
      <c r="DOM181" s="56"/>
      <c r="DON181" s="56"/>
      <c r="DOO181" s="56"/>
      <c r="DOP181" s="56"/>
      <c r="DOQ181" s="56"/>
      <c r="DOR181" s="56"/>
      <c r="DOS181" s="56"/>
      <c r="DOT181" s="56"/>
      <c r="DOU181" s="56"/>
      <c r="DOV181" s="56"/>
      <c r="DOW181" s="56"/>
      <c r="DOX181" s="56"/>
      <c r="DOY181" s="56"/>
      <c r="DOZ181" s="56"/>
      <c r="DPA181" s="56"/>
      <c r="DPB181" s="56"/>
      <c r="DPC181" s="56"/>
      <c r="DPD181" s="56"/>
      <c r="DPE181" s="56"/>
      <c r="DPF181" s="56"/>
      <c r="DPG181" s="56"/>
      <c r="DPH181" s="56"/>
      <c r="DPI181" s="56"/>
      <c r="DPJ181" s="56"/>
      <c r="DPK181" s="56"/>
      <c r="DPL181" s="56"/>
      <c r="DPM181" s="56"/>
      <c r="DPN181" s="56"/>
      <c r="DPO181" s="56"/>
      <c r="DPP181" s="56"/>
      <c r="DPQ181" s="56"/>
      <c r="DPR181" s="56"/>
      <c r="DPS181" s="56"/>
      <c r="DPT181" s="56"/>
      <c r="DPU181" s="56"/>
      <c r="DPV181" s="56"/>
      <c r="DPW181" s="56"/>
      <c r="DPX181" s="56"/>
      <c r="DPY181" s="56"/>
      <c r="DPZ181" s="56"/>
      <c r="DQA181" s="56"/>
      <c r="DQB181" s="56"/>
      <c r="DQC181" s="56"/>
      <c r="DQD181" s="56"/>
      <c r="DQE181" s="56"/>
      <c r="DQF181" s="56"/>
      <c r="DQG181" s="56"/>
      <c r="DQH181" s="56"/>
      <c r="DQI181" s="56"/>
      <c r="DQJ181" s="56"/>
      <c r="DQK181" s="56"/>
      <c r="DQL181" s="56"/>
      <c r="DQM181" s="56"/>
      <c r="DQN181" s="56"/>
      <c r="DQO181" s="56"/>
      <c r="DQP181" s="56"/>
      <c r="DQQ181" s="56"/>
      <c r="DQR181" s="56"/>
      <c r="DQS181" s="56"/>
      <c r="DQT181" s="56"/>
      <c r="DQU181" s="56"/>
      <c r="DQV181" s="56"/>
      <c r="DQW181" s="56"/>
      <c r="DQX181" s="56"/>
      <c r="DQY181" s="56"/>
      <c r="DQZ181" s="56"/>
      <c r="DRA181" s="56"/>
      <c r="DRB181" s="56"/>
      <c r="DRC181" s="56"/>
      <c r="DRD181" s="56"/>
      <c r="DRE181" s="56"/>
      <c r="DRF181" s="56"/>
      <c r="DRG181" s="56"/>
      <c r="DRH181" s="56"/>
      <c r="DRI181" s="56"/>
      <c r="DRJ181" s="56"/>
      <c r="DRK181" s="56"/>
      <c r="DRL181" s="56"/>
      <c r="DRM181" s="56"/>
      <c r="DRN181" s="56"/>
      <c r="DRO181" s="56"/>
      <c r="DRP181" s="56"/>
      <c r="DRQ181" s="56"/>
      <c r="DRR181" s="56"/>
      <c r="DRS181" s="56"/>
      <c r="DRT181" s="56"/>
      <c r="DRU181" s="56"/>
      <c r="DRV181" s="56"/>
      <c r="DRW181" s="56"/>
      <c r="DRX181" s="56"/>
      <c r="DRY181" s="56"/>
      <c r="DRZ181" s="56"/>
      <c r="DSA181" s="56"/>
      <c r="DSB181" s="56"/>
      <c r="DSC181" s="56"/>
      <c r="DSD181" s="56"/>
      <c r="DSE181" s="56"/>
      <c r="DSF181" s="56"/>
      <c r="DSG181" s="56"/>
      <c r="DSH181" s="56"/>
      <c r="DSI181" s="56"/>
      <c r="DSJ181" s="56"/>
      <c r="DSK181" s="56"/>
      <c r="DSL181" s="56"/>
      <c r="DSM181" s="56"/>
      <c r="DSN181" s="56"/>
      <c r="DSO181" s="56"/>
      <c r="DSP181" s="56"/>
      <c r="DSQ181" s="56"/>
      <c r="DSR181" s="56"/>
      <c r="DSS181" s="56"/>
      <c r="DST181" s="56"/>
      <c r="DSU181" s="56"/>
      <c r="DSV181" s="56"/>
      <c r="DSW181" s="56"/>
      <c r="DSX181" s="56"/>
      <c r="DSY181" s="56"/>
      <c r="DSZ181" s="56"/>
      <c r="DTA181" s="56"/>
      <c r="DTB181" s="56"/>
      <c r="DTC181" s="56"/>
      <c r="DTD181" s="56"/>
      <c r="DTE181" s="56"/>
      <c r="DTF181" s="56"/>
      <c r="DTG181" s="56"/>
      <c r="DTH181" s="56"/>
      <c r="DTI181" s="56"/>
      <c r="DTJ181" s="56"/>
      <c r="DTK181" s="56"/>
      <c r="DTL181" s="56"/>
      <c r="DTM181" s="56"/>
      <c r="DTN181" s="56"/>
      <c r="DTO181" s="56"/>
      <c r="DTP181" s="56"/>
      <c r="DTQ181" s="56"/>
      <c r="DTR181" s="56"/>
      <c r="DTS181" s="56"/>
      <c r="DTT181" s="56"/>
      <c r="DTU181" s="56"/>
      <c r="DTV181" s="56"/>
      <c r="DTW181" s="56"/>
      <c r="DTX181" s="56"/>
      <c r="DTY181" s="56"/>
      <c r="DTZ181" s="56"/>
      <c r="DUA181" s="56"/>
      <c r="DUB181" s="56"/>
      <c r="DUC181" s="56"/>
      <c r="DUD181" s="56"/>
      <c r="DUE181" s="56"/>
      <c r="DUF181" s="56"/>
      <c r="DUG181" s="56"/>
      <c r="DUH181" s="56"/>
      <c r="DUI181" s="56"/>
      <c r="DUJ181" s="56"/>
      <c r="DUK181" s="56"/>
      <c r="DUL181" s="56"/>
      <c r="DUM181" s="56"/>
      <c r="DUN181" s="56"/>
      <c r="DUO181" s="56"/>
      <c r="DUP181" s="56"/>
      <c r="DUQ181" s="56"/>
      <c r="DUR181" s="56"/>
      <c r="DUS181" s="56"/>
      <c r="DUT181" s="56"/>
      <c r="DUU181" s="56"/>
      <c r="DUV181" s="56"/>
      <c r="DUW181" s="56"/>
      <c r="DUX181" s="56"/>
      <c r="DUY181" s="56"/>
      <c r="DUZ181" s="56"/>
      <c r="DVA181" s="56"/>
      <c r="DVB181" s="56"/>
      <c r="DVC181" s="56"/>
      <c r="DVD181" s="56"/>
      <c r="DVE181" s="56"/>
      <c r="DVF181" s="56"/>
      <c r="DVG181" s="56"/>
      <c r="DVH181" s="56"/>
      <c r="DVI181" s="56"/>
      <c r="DVJ181" s="56"/>
      <c r="DVK181" s="56"/>
      <c r="DVL181" s="56"/>
      <c r="DVM181" s="56"/>
      <c r="DVN181" s="56"/>
      <c r="DVO181" s="56"/>
      <c r="DVP181" s="56"/>
      <c r="DVQ181" s="56"/>
      <c r="DVR181" s="56"/>
      <c r="DVS181" s="56"/>
      <c r="DVT181" s="56"/>
      <c r="DVU181" s="56"/>
      <c r="DVV181" s="56"/>
      <c r="DVW181" s="56"/>
      <c r="DVX181" s="56"/>
      <c r="DVY181" s="56"/>
      <c r="DVZ181" s="56"/>
      <c r="DWA181" s="56"/>
      <c r="DWB181" s="56"/>
      <c r="DWC181" s="56"/>
      <c r="DWD181" s="56"/>
      <c r="DWE181" s="56"/>
      <c r="DWF181" s="56"/>
      <c r="DWG181" s="56"/>
      <c r="DWH181" s="56"/>
      <c r="DWI181" s="56"/>
      <c r="DWJ181" s="56"/>
      <c r="DWK181" s="56"/>
      <c r="DWL181" s="56"/>
      <c r="DWM181" s="56"/>
      <c r="DWN181" s="56"/>
      <c r="DWO181" s="56"/>
      <c r="DWP181" s="56"/>
      <c r="DWQ181" s="56"/>
      <c r="DWR181" s="56"/>
      <c r="DWS181" s="56"/>
      <c r="DWT181" s="56"/>
      <c r="DWU181" s="56"/>
      <c r="DWV181" s="56"/>
      <c r="DWW181" s="56"/>
      <c r="DWX181" s="56"/>
      <c r="DWY181" s="56"/>
      <c r="DWZ181" s="56"/>
      <c r="DXA181" s="56"/>
      <c r="DXB181" s="56"/>
      <c r="DXC181" s="56"/>
      <c r="DXD181" s="56"/>
      <c r="DXE181" s="56"/>
      <c r="DXF181" s="56"/>
      <c r="DXG181" s="56"/>
      <c r="DXH181" s="56"/>
      <c r="DXI181" s="56"/>
      <c r="DXJ181" s="56"/>
      <c r="DXK181" s="56"/>
      <c r="DXL181" s="56"/>
      <c r="DXM181" s="56"/>
      <c r="DXN181" s="56"/>
      <c r="DXO181" s="56"/>
      <c r="DXP181" s="56"/>
      <c r="DXQ181" s="56"/>
      <c r="DXR181" s="56"/>
      <c r="DXS181" s="56"/>
      <c r="DXT181" s="56"/>
      <c r="DXU181" s="56"/>
      <c r="DXV181" s="56"/>
      <c r="DXW181" s="56"/>
      <c r="DXX181" s="56"/>
      <c r="DXY181" s="56"/>
      <c r="DXZ181" s="56"/>
      <c r="DYA181" s="56"/>
      <c r="DYB181" s="56"/>
      <c r="DYC181" s="56"/>
      <c r="DYD181" s="56"/>
      <c r="DYE181" s="56"/>
      <c r="DYF181" s="56"/>
      <c r="DYG181" s="56"/>
      <c r="DYH181" s="56"/>
      <c r="DYI181" s="56"/>
      <c r="DYJ181" s="56"/>
      <c r="DYK181" s="56"/>
      <c r="DYL181" s="56"/>
      <c r="DYM181" s="56"/>
      <c r="DYN181" s="56"/>
      <c r="DYO181" s="56"/>
      <c r="DYP181" s="56"/>
      <c r="DYQ181" s="56"/>
      <c r="DYR181" s="56"/>
      <c r="DYS181" s="56"/>
      <c r="DYT181" s="56"/>
      <c r="DYU181" s="56"/>
      <c r="DYV181" s="56"/>
      <c r="DYW181" s="56"/>
      <c r="DYX181" s="56"/>
      <c r="DYY181" s="56"/>
      <c r="DYZ181" s="56"/>
      <c r="DZA181" s="56"/>
      <c r="DZB181" s="56"/>
      <c r="DZC181" s="56"/>
      <c r="DZD181" s="56"/>
      <c r="DZE181" s="56"/>
      <c r="DZF181" s="56"/>
      <c r="DZG181" s="56"/>
      <c r="DZH181" s="56"/>
      <c r="DZI181" s="56"/>
      <c r="DZJ181" s="56"/>
      <c r="DZK181" s="56"/>
      <c r="DZL181" s="56"/>
      <c r="DZM181" s="56"/>
      <c r="DZN181" s="56"/>
      <c r="DZO181" s="56"/>
      <c r="DZP181" s="56"/>
      <c r="DZQ181" s="56"/>
      <c r="DZR181" s="56"/>
      <c r="DZS181" s="56"/>
      <c r="DZT181" s="56"/>
      <c r="DZU181" s="56"/>
      <c r="DZV181" s="56"/>
      <c r="DZW181" s="56"/>
      <c r="DZX181" s="56"/>
      <c r="DZY181" s="56"/>
      <c r="DZZ181" s="56"/>
      <c r="EAA181" s="56"/>
      <c r="EAB181" s="56"/>
      <c r="EAC181" s="56"/>
      <c r="EAD181" s="56"/>
      <c r="EAE181" s="56"/>
      <c r="EAF181" s="56"/>
      <c r="EAG181" s="56"/>
      <c r="EAH181" s="56"/>
      <c r="EAI181" s="56"/>
      <c r="EAJ181" s="56"/>
      <c r="EAK181" s="56"/>
      <c r="EAL181" s="56"/>
      <c r="EAM181" s="56"/>
      <c r="EAN181" s="56"/>
      <c r="EAO181" s="56"/>
      <c r="EAP181" s="56"/>
      <c r="EAQ181" s="56"/>
      <c r="EAR181" s="56"/>
      <c r="EAS181" s="56"/>
      <c r="EAT181" s="56"/>
      <c r="EAU181" s="56"/>
      <c r="EAV181" s="56"/>
      <c r="EAW181" s="56"/>
      <c r="EAX181" s="56"/>
      <c r="EAY181" s="56"/>
      <c r="EAZ181" s="56"/>
      <c r="EBA181" s="56"/>
      <c r="EBB181" s="56"/>
      <c r="EBC181" s="56"/>
      <c r="EBD181" s="56"/>
      <c r="EBE181" s="56"/>
      <c r="EBF181" s="56"/>
      <c r="EBG181" s="56"/>
      <c r="EBH181" s="56"/>
      <c r="EBI181" s="56"/>
      <c r="EBJ181" s="56"/>
      <c r="EBK181" s="56"/>
      <c r="EBL181" s="56"/>
      <c r="EBM181" s="56"/>
      <c r="EBN181" s="56"/>
      <c r="EBO181" s="56"/>
      <c r="EBP181" s="56"/>
      <c r="EBQ181" s="56"/>
      <c r="EBR181" s="56"/>
      <c r="EBS181" s="56"/>
      <c r="EBT181" s="56"/>
      <c r="EBU181" s="56"/>
      <c r="EBV181" s="56"/>
      <c r="EBW181" s="56"/>
      <c r="EBX181" s="56"/>
      <c r="EBY181" s="56"/>
      <c r="EBZ181" s="56"/>
      <c r="ECA181" s="56"/>
      <c r="ECB181" s="56"/>
      <c r="ECC181" s="56"/>
      <c r="ECD181" s="56"/>
      <c r="ECE181" s="56"/>
      <c r="ECF181" s="56"/>
      <c r="ECG181" s="56"/>
      <c r="ECH181" s="56"/>
      <c r="ECI181" s="56"/>
      <c r="ECJ181" s="56"/>
      <c r="ECK181" s="56"/>
      <c r="ECL181" s="56"/>
      <c r="ECM181" s="56"/>
      <c r="ECN181" s="56"/>
      <c r="ECO181" s="56"/>
      <c r="ECP181" s="56"/>
      <c r="ECQ181" s="56"/>
      <c r="ECR181" s="56"/>
      <c r="ECS181" s="56"/>
      <c r="ECT181" s="56"/>
      <c r="ECU181" s="56"/>
      <c r="ECV181" s="56"/>
      <c r="ECW181" s="56"/>
      <c r="ECX181" s="56"/>
      <c r="ECY181" s="56"/>
      <c r="ECZ181" s="56"/>
      <c r="EDA181" s="56"/>
      <c r="EDB181" s="56"/>
      <c r="EDC181" s="56"/>
      <c r="EDD181" s="56"/>
      <c r="EDE181" s="56"/>
      <c r="EDF181" s="56"/>
      <c r="EDG181" s="56"/>
      <c r="EDH181" s="56"/>
      <c r="EDI181" s="56"/>
      <c r="EDJ181" s="56"/>
      <c r="EDK181" s="56"/>
      <c r="EDL181" s="56"/>
      <c r="EDM181" s="56"/>
      <c r="EDN181" s="56"/>
      <c r="EDO181" s="56"/>
      <c r="EDP181" s="56"/>
      <c r="EDQ181" s="56"/>
      <c r="EDR181" s="56"/>
      <c r="EDS181" s="56"/>
      <c r="EDT181" s="56"/>
      <c r="EDU181" s="56"/>
      <c r="EDV181" s="56"/>
      <c r="EDW181" s="56"/>
      <c r="EDX181" s="56"/>
      <c r="EDY181" s="56"/>
      <c r="EDZ181" s="56"/>
      <c r="EEA181" s="56"/>
      <c r="EEB181" s="56"/>
      <c r="EEC181" s="56"/>
      <c r="EED181" s="56"/>
      <c r="EEE181" s="56"/>
      <c r="EEF181" s="56"/>
      <c r="EEG181" s="56"/>
      <c r="EEH181" s="56"/>
      <c r="EEI181" s="56"/>
      <c r="EEJ181" s="56"/>
      <c r="EEK181" s="56"/>
      <c r="EEL181" s="56"/>
      <c r="EEM181" s="56"/>
      <c r="EEN181" s="56"/>
      <c r="EEO181" s="56"/>
      <c r="EEP181" s="56"/>
      <c r="EEQ181" s="56"/>
      <c r="EER181" s="56"/>
      <c r="EES181" s="56"/>
      <c r="EET181" s="56"/>
      <c r="EEU181" s="56"/>
      <c r="EEV181" s="56"/>
      <c r="EEW181" s="56"/>
      <c r="EEX181" s="56"/>
      <c r="EEY181" s="56"/>
      <c r="EEZ181" s="56"/>
      <c r="EFA181" s="56"/>
      <c r="EFB181" s="56"/>
      <c r="EFC181" s="56"/>
      <c r="EFD181" s="56"/>
      <c r="EFE181" s="56"/>
      <c r="EFF181" s="56"/>
      <c r="EFG181" s="56"/>
      <c r="EFH181" s="56"/>
      <c r="EFI181" s="56"/>
      <c r="EFJ181" s="56"/>
      <c r="EFK181" s="56"/>
      <c r="EFL181" s="56"/>
      <c r="EFM181" s="56"/>
      <c r="EFN181" s="56"/>
      <c r="EFO181" s="56"/>
      <c r="EFP181" s="56"/>
      <c r="EFQ181" s="56"/>
      <c r="EFR181" s="56"/>
      <c r="EFS181" s="56"/>
      <c r="EFT181" s="56"/>
      <c r="EFU181" s="56"/>
      <c r="EFV181" s="56"/>
      <c r="EFW181" s="56"/>
      <c r="EFX181" s="56"/>
      <c r="EFY181" s="56"/>
      <c r="EFZ181" s="56"/>
      <c r="EGA181" s="56"/>
      <c r="EGB181" s="56"/>
      <c r="EGC181" s="56"/>
      <c r="EGD181" s="56"/>
      <c r="EGE181" s="56"/>
      <c r="EGF181" s="56"/>
      <c r="EGG181" s="56"/>
      <c r="EGH181" s="56"/>
      <c r="EGI181" s="56"/>
      <c r="EGJ181" s="56"/>
      <c r="EGK181" s="56"/>
      <c r="EGL181" s="56"/>
      <c r="EGM181" s="56"/>
      <c r="EGN181" s="56"/>
      <c r="EGO181" s="56"/>
      <c r="EGP181" s="56"/>
      <c r="EGQ181" s="56"/>
      <c r="EGR181" s="56"/>
      <c r="EGS181" s="56"/>
      <c r="EGT181" s="56"/>
      <c r="EGU181" s="56"/>
      <c r="EGV181" s="56"/>
      <c r="EGW181" s="56"/>
      <c r="EGX181" s="56"/>
      <c r="EGY181" s="56"/>
      <c r="EGZ181" s="56"/>
      <c r="EHA181" s="56"/>
      <c r="EHB181" s="56"/>
      <c r="EHC181" s="56"/>
      <c r="EHD181" s="56"/>
      <c r="EHE181" s="56"/>
      <c r="EHF181" s="56"/>
      <c r="EHG181" s="56"/>
      <c r="EHH181" s="56"/>
      <c r="EHI181" s="56"/>
      <c r="EHJ181" s="56"/>
      <c r="EHK181" s="56"/>
      <c r="EHL181" s="56"/>
      <c r="EHM181" s="56"/>
      <c r="EHN181" s="56"/>
      <c r="EHO181" s="56"/>
      <c r="EHP181" s="56"/>
      <c r="EHQ181" s="56"/>
      <c r="EHR181" s="56"/>
      <c r="EHS181" s="56"/>
      <c r="EHT181" s="56"/>
      <c r="EHU181" s="56"/>
      <c r="EHV181" s="56"/>
      <c r="EHW181" s="56"/>
      <c r="EHX181" s="56"/>
      <c r="EHY181" s="56"/>
      <c r="EHZ181" s="56"/>
      <c r="EIA181" s="56"/>
      <c r="EIB181" s="56"/>
      <c r="EIC181" s="56"/>
      <c r="EID181" s="56"/>
      <c r="EIE181" s="56"/>
      <c r="EIF181" s="56"/>
      <c r="EIG181" s="56"/>
      <c r="EIH181" s="56"/>
      <c r="EII181" s="56"/>
      <c r="EIJ181" s="56"/>
      <c r="EIK181" s="56"/>
      <c r="EIL181" s="56"/>
      <c r="EIM181" s="56"/>
      <c r="EIN181" s="56"/>
      <c r="EIO181" s="56"/>
      <c r="EIP181" s="56"/>
      <c r="EIQ181" s="56"/>
      <c r="EIR181" s="56"/>
      <c r="EIS181" s="56"/>
      <c r="EIT181" s="56"/>
      <c r="EIU181" s="56"/>
      <c r="EIV181" s="56"/>
      <c r="EIW181" s="56"/>
      <c r="EIX181" s="56"/>
      <c r="EIY181" s="56"/>
      <c r="EIZ181" s="56"/>
      <c r="EJA181" s="56"/>
      <c r="EJB181" s="56"/>
      <c r="EJC181" s="56"/>
      <c r="EJD181" s="56"/>
      <c r="EJE181" s="56"/>
      <c r="EJF181" s="56"/>
      <c r="EJG181" s="56"/>
      <c r="EJH181" s="56"/>
      <c r="EJI181" s="56"/>
      <c r="EJJ181" s="56"/>
      <c r="EJK181" s="56"/>
      <c r="EJL181" s="56"/>
      <c r="EJM181" s="56"/>
      <c r="EJN181" s="56"/>
      <c r="EJO181" s="56"/>
      <c r="EJP181" s="56"/>
      <c r="EJQ181" s="56"/>
      <c r="EJR181" s="56"/>
      <c r="EJS181" s="56"/>
      <c r="EJT181" s="56"/>
      <c r="EJU181" s="56"/>
      <c r="EJV181" s="56"/>
      <c r="EJW181" s="56"/>
      <c r="EJX181" s="56"/>
      <c r="EJY181" s="56"/>
      <c r="EJZ181" s="56"/>
      <c r="EKA181" s="56"/>
      <c r="EKB181" s="56"/>
      <c r="EKC181" s="56"/>
      <c r="EKD181" s="56"/>
      <c r="EKE181" s="56"/>
      <c r="EKF181" s="56"/>
      <c r="EKG181" s="56"/>
      <c r="EKH181" s="56"/>
      <c r="EKI181" s="56"/>
      <c r="EKJ181" s="56"/>
      <c r="EKK181" s="56"/>
      <c r="EKL181" s="56"/>
      <c r="EKM181" s="56"/>
      <c r="EKN181" s="56"/>
      <c r="EKO181" s="56"/>
      <c r="EKP181" s="56"/>
      <c r="EKQ181" s="56"/>
      <c r="EKR181" s="56"/>
      <c r="EKS181" s="56"/>
      <c r="EKT181" s="56"/>
      <c r="EKU181" s="56"/>
      <c r="EKV181" s="56"/>
      <c r="EKW181" s="56"/>
      <c r="EKX181" s="56"/>
      <c r="EKY181" s="56"/>
      <c r="EKZ181" s="56"/>
      <c r="ELA181" s="56"/>
      <c r="ELB181" s="56"/>
      <c r="ELC181" s="56"/>
      <c r="ELD181" s="56"/>
      <c r="ELE181" s="56"/>
      <c r="ELF181" s="56"/>
      <c r="ELG181" s="56"/>
      <c r="ELH181" s="56"/>
      <c r="ELI181" s="56"/>
      <c r="ELJ181" s="56"/>
      <c r="ELK181" s="56"/>
      <c r="ELL181" s="56"/>
      <c r="ELM181" s="56"/>
      <c r="ELN181" s="56"/>
      <c r="ELO181" s="56"/>
      <c r="ELP181" s="56"/>
      <c r="ELQ181" s="56"/>
      <c r="ELR181" s="56"/>
      <c r="ELS181" s="56"/>
      <c r="ELT181" s="56"/>
      <c r="ELU181" s="56"/>
      <c r="ELV181" s="56"/>
      <c r="ELW181" s="56"/>
      <c r="ELX181" s="56"/>
      <c r="ELY181" s="56"/>
      <c r="ELZ181" s="56"/>
      <c r="EMA181" s="56"/>
      <c r="EMB181" s="56"/>
      <c r="EMC181" s="56"/>
      <c r="EMD181" s="56"/>
      <c r="EME181" s="56"/>
      <c r="EMF181" s="56"/>
      <c r="EMG181" s="56"/>
      <c r="EMH181" s="56"/>
      <c r="EMI181" s="56"/>
      <c r="EMJ181" s="56"/>
      <c r="EMK181" s="56"/>
      <c r="EML181" s="56"/>
      <c r="EMM181" s="56"/>
      <c r="EMN181" s="56"/>
      <c r="EMO181" s="56"/>
      <c r="EMP181" s="56"/>
      <c r="EMQ181" s="56"/>
      <c r="EMR181" s="56"/>
      <c r="EMS181" s="56"/>
      <c r="EMT181" s="56"/>
      <c r="EMU181" s="56"/>
      <c r="EMV181" s="56"/>
      <c r="EMW181" s="56"/>
      <c r="EMX181" s="56"/>
      <c r="EMY181" s="56"/>
      <c r="EMZ181" s="56"/>
      <c r="ENA181" s="56"/>
      <c r="ENB181" s="56"/>
      <c r="ENC181" s="56"/>
      <c r="END181" s="56"/>
      <c r="ENE181" s="56"/>
      <c r="ENF181" s="56"/>
      <c r="ENG181" s="56"/>
      <c r="ENH181" s="56"/>
      <c r="ENI181" s="56"/>
      <c r="ENJ181" s="56"/>
      <c r="ENK181" s="56"/>
      <c r="ENL181" s="56"/>
      <c r="ENM181" s="56"/>
      <c r="ENN181" s="56"/>
      <c r="ENO181" s="56"/>
      <c r="ENP181" s="56"/>
      <c r="ENQ181" s="56"/>
      <c r="ENR181" s="56"/>
      <c r="ENS181" s="56"/>
      <c r="ENT181" s="56"/>
      <c r="ENU181" s="56"/>
      <c r="ENV181" s="56"/>
      <c r="ENW181" s="56"/>
      <c r="ENX181" s="56"/>
      <c r="ENY181" s="56"/>
      <c r="ENZ181" s="56"/>
      <c r="EOA181" s="56"/>
      <c r="EOB181" s="56"/>
      <c r="EOC181" s="56"/>
      <c r="EOD181" s="56"/>
      <c r="EOE181" s="56"/>
      <c r="EOF181" s="56"/>
      <c r="EOG181" s="56"/>
      <c r="EOH181" s="56"/>
      <c r="EOI181" s="56"/>
      <c r="EOJ181" s="56"/>
      <c r="EOK181" s="56"/>
      <c r="EOL181" s="56"/>
      <c r="EOM181" s="56"/>
      <c r="EON181" s="56"/>
      <c r="EOO181" s="56"/>
      <c r="EOP181" s="56"/>
      <c r="EOQ181" s="56"/>
      <c r="EOR181" s="56"/>
      <c r="EOS181" s="56"/>
      <c r="EOT181" s="56"/>
      <c r="EOU181" s="56"/>
      <c r="EOV181" s="56"/>
      <c r="EOW181" s="56"/>
      <c r="EOX181" s="56"/>
      <c r="EOY181" s="56"/>
      <c r="EOZ181" s="56"/>
      <c r="EPA181" s="56"/>
      <c r="EPB181" s="56"/>
      <c r="EPC181" s="56"/>
      <c r="EPD181" s="56"/>
      <c r="EPE181" s="56"/>
      <c r="EPF181" s="56"/>
      <c r="EPG181" s="56"/>
      <c r="EPH181" s="56"/>
      <c r="EPI181" s="56"/>
      <c r="EPJ181" s="56"/>
      <c r="EPK181" s="56"/>
      <c r="EPL181" s="56"/>
      <c r="EPM181" s="56"/>
      <c r="EPN181" s="56"/>
      <c r="EPO181" s="56"/>
      <c r="EPP181" s="56"/>
      <c r="EPQ181" s="56"/>
      <c r="EPR181" s="56"/>
      <c r="EPS181" s="56"/>
      <c r="EPT181" s="56"/>
      <c r="EPU181" s="56"/>
      <c r="EPV181" s="56"/>
      <c r="EPW181" s="56"/>
      <c r="EPX181" s="56"/>
      <c r="EPY181" s="56"/>
      <c r="EPZ181" s="56"/>
      <c r="EQA181" s="56"/>
      <c r="EQB181" s="56"/>
      <c r="EQC181" s="56"/>
      <c r="EQD181" s="56"/>
      <c r="EQE181" s="56"/>
      <c r="EQF181" s="56"/>
      <c r="EQG181" s="56"/>
      <c r="EQH181" s="56"/>
      <c r="EQI181" s="56"/>
      <c r="EQJ181" s="56"/>
      <c r="EQK181" s="56"/>
      <c r="EQL181" s="56"/>
      <c r="EQM181" s="56"/>
      <c r="EQN181" s="56"/>
      <c r="EQO181" s="56"/>
      <c r="EQP181" s="56"/>
      <c r="EQQ181" s="56"/>
      <c r="EQR181" s="56"/>
      <c r="EQS181" s="56"/>
      <c r="EQT181" s="56"/>
      <c r="EQU181" s="56"/>
      <c r="EQV181" s="56"/>
      <c r="EQW181" s="56"/>
      <c r="EQX181" s="56"/>
      <c r="EQY181" s="56"/>
      <c r="EQZ181" s="56"/>
      <c r="ERA181" s="56"/>
      <c r="ERB181" s="56"/>
      <c r="ERC181" s="56"/>
      <c r="ERD181" s="56"/>
      <c r="ERE181" s="56"/>
      <c r="ERF181" s="56"/>
      <c r="ERG181" s="56"/>
      <c r="ERH181" s="56"/>
      <c r="ERI181" s="56"/>
      <c r="ERJ181" s="56"/>
      <c r="ERK181" s="56"/>
      <c r="ERL181" s="56"/>
      <c r="ERM181" s="56"/>
      <c r="ERN181" s="56"/>
      <c r="ERO181" s="56"/>
      <c r="ERP181" s="56"/>
      <c r="ERQ181" s="56"/>
      <c r="ERR181" s="56"/>
      <c r="ERS181" s="56"/>
      <c r="ERT181" s="56"/>
      <c r="ERU181" s="56"/>
      <c r="ERV181" s="56"/>
      <c r="ERW181" s="56"/>
      <c r="ERX181" s="56"/>
      <c r="ERY181" s="56"/>
      <c r="ERZ181" s="56"/>
      <c r="ESA181" s="56"/>
      <c r="ESB181" s="56"/>
      <c r="ESC181" s="56"/>
      <c r="ESD181" s="56"/>
      <c r="ESE181" s="56"/>
      <c r="ESF181" s="56"/>
      <c r="ESG181" s="56"/>
      <c r="ESH181" s="56"/>
      <c r="ESI181" s="56"/>
      <c r="ESJ181" s="56"/>
      <c r="ESK181" s="56"/>
      <c r="ESL181" s="56"/>
      <c r="ESM181" s="56"/>
      <c r="ESN181" s="56"/>
      <c r="ESO181" s="56"/>
      <c r="ESP181" s="56"/>
      <c r="ESQ181" s="56"/>
      <c r="ESR181" s="56"/>
      <c r="ESS181" s="56"/>
      <c r="EST181" s="56"/>
      <c r="ESU181" s="56"/>
      <c r="ESV181" s="56"/>
      <c r="ESW181" s="56"/>
      <c r="ESX181" s="56"/>
      <c r="ESY181" s="56"/>
      <c r="ESZ181" s="56"/>
      <c r="ETA181" s="56"/>
      <c r="ETB181" s="56"/>
      <c r="ETC181" s="56"/>
      <c r="ETD181" s="56"/>
      <c r="ETE181" s="56"/>
      <c r="ETF181" s="56"/>
      <c r="ETG181" s="56"/>
      <c r="ETH181" s="56"/>
      <c r="ETI181" s="56"/>
      <c r="ETJ181" s="56"/>
      <c r="ETK181" s="56"/>
      <c r="ETL181" s="56"/>
      <c r="ETM181" s="56"/>
      <c r="ETN181" s="56"/>
      <c r="ETO181" s="56"/>
      <c r="ETP181" s="56"/>
      <c r="ETQ181" s="56"/>
      <c r="ETR181" s="56"/>
      <c r="ETS181" s="56"/>
      <c r="ETT181" s="56"/>
      <c r="ETU181" s="56"/>
      <c r="ETV181" s="56"/>
      <c r="ETW181" s="56"/>
      <c r="ETX181" s="56"/>
      <c r="ETY181" s="56"/>
      <c r="ETZ181" s="56"/>
      <c r="EUA181" s="56"/>
      <c r="EUB181" s="56"/>
      <c r="EUC181" s="56"/>
      <c r="EUD181" s="56"/>
      <c r="EUE181" s="56"/>
      <c r="EUF181" s="56"/>
      <c r="EUG181" s="56"/>
      <c r="EUH181" s="56"/>
      <c r="EUI181" s="56"/>
      <c r="EUJ181" s="56"/>
      <c r="EUK181" s="56"/>
      <c r="EUL181" s="56"/>
      <c r="EUM181" s="56"/>
      <c r="EUN181" s="56"/>
      <c r="EUO181" s="56"/>
      <c r="EUP181" s="56"/>
      <c r="EUQ181" s="56"/>
      <c r="EUR181" s="56"/>
      <c r="EUS181" s="56"/>
      <c r="EUT181" s="56"/>
      <c r="EUU181" s="56"/>
      <c r="EUV181" s="56"/>
      <c r="EUW181" s="56"/>
      <c r="EUX181" s="56"/>
      <c r="EUY181" s="56"/>
      <c r="EUZ181" s="56"/>
      <c r="EVA181" s="56"/>
      <c r="EVB181" s="56"/>
      <c r="EVC181" s="56"/>
      <c r="EVD181" s="56"/>
      <c r="EVE181" s="56"/>
      <c r="EVF181" s="56"/>
      <c r="EVG181" s="56"/>
      <c r="EVH181" s="56"/>
      <c r="EVI181" s="56"/>
      <c r="EVJ181" s="56"/>
      <c r="EVK181" s="56"/>
      <c r="EVL181" s="56"/>
      <c r="EVM181" s="56"/>
      <c r="EVN181" s="56"/>
      <c r="EVO181" s="56"/>
      <c r="EVP181" s="56"/>
      <c r="EVQ181" s="56"/>
      <c r="EVR181" s="56"/>
      <c r="EVS181" s="56"/>
      <c r="EVT181" s="56"/>
      <c r="EVU181" s="56"/>
      <c r="EVV181" s="56"/>
      <c r="EVW181" s="56"/>
      <c r="EVX181" s="56"/>
      <c r="EVY181" s="56"/>
      <c r="EVZ181" s="56"/>
      <c r="EWA181" s="56"/>
      <c r="EWB181" s="56"/>
      <c r="EWC181" s="56"/>
      <c r="EWD181" s="56"/>
      <c r="EWE181" s="56"/>
      <c r="EWF181" s="56"/>
      <c r="EWG181" s="56"/>
      <c r="EWH181" s="56"/>
      <c r="EWI181" s="56"/>
      <c r="EWJ181" s="56"/>
      <c r="EWK181" s="56"/>
      <c r="EWL181" s="56"/>
      <c r="EWM181" s="56"/>
      <c r="EWN181" s="56"/>
      <c r="EWO181" s="56"/>
      <c r="EWP181" s="56"/>
      <c r="EWQ181" s="56"/>
      <c r="EWR181" s="56"/>
      <c r="EWS181" s="56"/>
      <c r="EWT181" s="56"/>
      <c r="EWU181" s="56"/>
      <c r="EWV181" s="56"/>
      <c r="EWW181" s="56"/>
      <c r="EWX181" s="56"/>
      <c r="EWY181" s="56"/>
      <c r="EWZ181" s="56"/>
      <c r="EXA181" s="56"/>
      <c r="EXB181" s="56"/>
      <c r="EXC181" s="56"/>
      <c r="EXD181" s="56"/>
      <c r="EXE181" s="56"/>
      <c r="EXF181" s="56"/>
      <c r="EXG181" s="56"/>
      <c r="EXH181" s="56"/>
      <c r="EXI181" s="56"/>
      <c r="EXJ181" s="56"/>
      <c r="EXK181" s="56"/>
      <c r="EXL181" s="56"/>
      <c r="EXM181" s="56"/>
      <c r="EXN181" s="56"/>
      <c r="EXO181" s="56"/>
      <c r="EXP181" s="56"/>
      <c r="EXQ181" s="56"/>
      <c r="EXR181" s="56"/>
      <c r="EXS181" s="56"/>
      <c r="EXT181" s="56"/>
      <c r="EXU181" s="56"/>
      <c r="EXV181" s="56"/>
      <c r="EXW181" s="56"/>
      <c r="EXX181" s="56"/>
      <c r="EXY181" s="56"/>
      <c r="EXZ181" s="56"/>
      <c r="EYA181" s="56"/>
      <c r="EYB181" s="56"/>
      <c r="EYC181" s="56"/>
      <c r="EYD181" s="56"/>
      <c r="EYE181" s="56"/>
      <c r="EYF181" s="56"/>
      <c r="EYG181" s="56"/>
      <c r="EYH181" s="56"/>
      <c r="EYI181" s="56"/>
      <c r="EYJ181" s="56"/>
      <c r="EYK181" s="56"/>
      <c r="EYL181" s="56"/>
      <c r="EYM181" s="56"/>
      <c r="EYN181" s="56"/>
      <c r="EYO181" s="56"/>
      <c r="EYP181" s="56"/>
      <c r="EYQ181" s="56"/>
      <c r="EYR181" s="56"/>
      <c r="EYS181" s="56"/>
      <c r="EYT181" s="56"/>
      <c r="EYU181" s="56"/>
      <c r="EYV181" s="56"/>
      <c r="EYW181" s="56"/>
      <c r="EYX181" s="56"/>
      <c r="EYY181" s="56"/>
      <c r="EYZ181" s="56"/>
      <c r="EZA181" s="56"/>
      <c r="EZB181" s="56"/>
      <c r="EZC181" s="56"/>
      <c r="EZD181" s="56"/>
      <c r="EZE181" s="56"/>
      <c r="EZF181" s="56"/>
      <c r="EZG181" s="56"/>
      <c r="EZH181" s="56"/>
      <c r="EZI181" s="56"/>
      <c r="EZJ181" s="56"/>
      <c r="EZK181" s="56"/>
      <c r="EZL181" s="56"/>
      <c r="EZM181" s="56"/>
      <c r="EZN181" s="56"/>
      <c r="EZO181" s="56"/>
      <c r="EZP181" s="56"/>
      <c r="EZQ181" s="56"/>
      <c r="EZR181" s="56"/>
      <c r="EZS181" s="56"/>
      <c r="EZT181" s="56"/>
      <c r="EZU181" s="56"/>
      <c r="EZV181" s="56"/>
      <c r="EZW181" s="56"/>
      <c r="EZX181" s="56"/>
      <c r="EZY181" s="56"/>
      <c r="EZZ181" s="56"/>
      <c r="FAA181" s="56"/>
      <c r="FAB181" s="56"/>
      <c r="FAC181" s="56"/>
      <c r="FAD181" s="56"/>
      <c r="FAE181" s="56"/>
      <c r="FAF181" s="56"/>
      <c r="FAG181" s="56"/>
      <c r="FAH181" s="56"/>
      <c r="FAI181" s="56"/>
      <c r="FAJ181" s="56"/>
      <c r="FAK181" s="56"/>
      <c r="FAL181" s="56"/>
      <c r="FAM181" s="56"/>
      <c r="FAN181" s="56"/>
      <c r="FAO181" s="56"/>
      <c r="FAP181" s="56"/>
      <c r="FAQ181" s="56"/>
      <c r="FAR181" s="56"/>
      <c r="FAS181" s="56"/>
      <c r="FAT181" s="56"/>
      <c r="FAU181" s="56"/>
      <c r="FAV181" s="56"/>
      <c r="FAW181" s="56"/>
      <c r="FAX181" s="56"/>
      <c r="FAY181" s="56"/>
      <c r="FAZ181" s="56"/>
      <c r="FBA181" s="56"/>
      <c r="FBB181" s="56"/>
      <c r="FBC181" s="56"/>
      <c r="FBD181" s="56"/>
      <c r="FBE181" s="56"/>
      <c r="FBF181" s="56"/>
      <c r="FBG181" s="56"/>
      <c r="FBH181" s="56"/>
      <c r="FBI181" s="56"/>
      <c r="FBJ181" s="56"/>
      <c r="FBK181" s="56"/>
      <c r="FBL181" s="56"/>
      <c r="FBM181" s="56"/>
      <c r="FBN181" s="56"/>
      <c r="FBO181" s="56"/>
      <c r="FBP181" s="56"/>
      <c r="FBQ181" s="56"/>
      <c r="FBR181" s="56"/>
      <c r="FBS181" s="56"/>
      <c r="FBT181" s="56"/>
      <c r="FBU181" s="56"/>
      <c r="FBV181" s="56"/>
      <c r="FBW181" s="56"/>
      <c r="FBX181" s="56"/>
      <c r="FBY181" s="56"/>
      <c r="FBZ181" s="56"/>
      <c r="FCA181" s="56"/>
      <c r="FCB181" s="56"/>
      <c r="FCC181" s="56"/>
      <c r="FCD181" s="56"/>
      <c r="FCE181" s="56"/>
      <c r="FCF181" s="56"/>
      <c r="FCG181" s="56"/>
      <c r="FCH181" s="56"/>
      <c r="FCI181" s="56"/>
      <c r="FCJ181" s="56"/>
      <c r="FCK181" s="56"/>
      <c r="FCL181" s="56"/>
      <c r="FCM181" s="56"/>
      <c r="FCN181" s="56"/>
      <c r="FCO181" s="56"/>
      <c r="FCP181" s="56"/>
      <c r="FCQ181" s="56"/>
      <c r="FCR181" s="56"/>
      <c r="FCS181" s="56"/>
      <c r="FCT181" s="56"/>
      <c r="FCU181" s="56"/>
      <c r="FCV181" s="56"/>
      <c r="FCW181" s="56"/>
      <c r="FCX181" s="56"/>
      <c r="FCY181" s="56"/>
      <c r="FCZ181" s="56"/>
      <c r="FDA181" s="56"/>
      <c r="FDB181" s="56"/>
      <c r="FDC181" s="56"/>
      <c r="FDD181" s="56"/>
      <c r="FDE181" s="56"/>
      <c r="FDF181" s="56"/>
      <c r="FDG181" s="56"/>
      <c r="FDH181" s="56"/>
      <c r="FDI181" s="56"/>
      <c r="FDJ181" s="56"/>
      <c r="FDK181" s="56"/>
      <c r="FDL181" s="56"/>
      <c r="FDM181" s="56"/>
      <c r="FDN181" s="56"/>
      <c r="FDO181" s="56"/>
      <c r="FDP181" s="56"/>
      <c r="FDQ181" s="56"/>
      <c r="FDR181" s="56"/>
      <c r="FDS181" s="56"/>
      <c r="FDT181" s="56"/>
      <c r="FDU181" s="56"/>
      <c r="FDV181" s="56"/>
      <c r="FDW181" s="56"/>
      <c r="FDX181" s="56"/>
      <c r="FDY181" s="56"/>
      <c r="FDZ181" s="56"/>
      <c r="FEA181" s="56"/>
      <c r="FEB181" s="56"/>
      <c r="FEC181" s="56"/>
      <c r="FED181" s="56"/>
      <c r="FEE181" s="56"/>
      <c r="FEF181" s="56"/>
      <c r="FEG181" s="56"/>
      <c r="FEH181" s="56"/>
      <c r="FEI181" s="56"/>
      <c r="FEJ181" s="56"/>
      <c r="FEK181" s="56"/>
      <c r="FEL181" s="56"/>
      <c r="FEM181" s="56"/>
      <c r="FEN181" s="56"/>
      <c r="FEO181" s="56"/>
      <c r="FEP181" s="56"/>
      <c r="FEQ181" s="56"/>
      <c r="FER181" s="56"/>
      <c r="FES181" s="56"/>
      <c r="FET181" s="56"/>
      <c r="FEU181" s="56"/>
      <c r="FEV181" s="56"/>
      <c r="FEW181" s="56"/>
      <c r="FEX181" s="56"/>
      <c r="FEY181" s="56"/>
      <c r="FEZ181" s="56"/>
      <c r="FFA181" s="56"/>
      <c r="FFB181" s="56"/>
      <c r="FFC181" s="56"/>
      <c r="FFD181" s="56"/>
      <c r="FFE181" s="56"/>
      <c r="FFF181" s="56"/>
      <c r="FFG181" s="56"/>
      <c r="FFH181" s="56"/>
      <c r="FFI181" s="56"/>
      <c r="FFJ181" s="56"/>
      <c r="FFK181" s="56"/>
      <c r="FFL181" s="56"/>
      <c r="FFM181" s="56"/>
      <c r="FFN181" s="56"/>
      <c r="FFO181" s="56"/>
      <c r="FFP181" s="56"/>
      <c r="FFQ181" s="56"/>
      <c r="FFR181" s="56"/>
      <c r="FFS181" s="56"/>
      <c r="FFT181" s="56"/>
      <c r="FFU181" s="56"/>
      <c r="FFV181" s="56"/>
      <c r="FFW181" s="56"/>
      <c r="FFX181" s="56"/>
      <c r="FFY181" s="56"/>
      <c r="FFZ181" s="56"/>
      <c r="FGA181" s="56"/>
      <c r="FGB181" s="56"/>
      <c r="FGC181" s="56"/>
      <c r="FGD181" s="56"/>
      <c r="FGE181" s="56"/>
      <c r="FGF181" s="56"/>
      <c r="FGG181" s="56"/>
      <c r="FGH181" s="56"/>
      <c r="FGI181" s="56"/>
      <c r="FGJ181" s="56"/>
      <c r="FGK181" s="56"/>
      <c r="FGL181" s="56"/>
      <c r="FGM181" s="56"/>
      <c r="FGN181" s="56"/>
      <c r="FGO181" s="56"/>
      <c r="FGP181" s="56"/>
      <c r="FGQ181" s="56"/>
      <c r="FGR181" s="56"/>
      <c r="FGS181" s="56"/>
      <c r="FGT181" s="56"/>
      <c r="FGU181" s="56"/>
      <c r="FGV181" s="56"/>
      <c r="FGW181" s="56"/>
      <c r="FGX181" s="56"/>
      <c r="FGY181" s="56"/>
      <c r="FGZ181" s="56"/>
      <c r="FHA181" s="56"/>
      <c r="FHB181" s="56"/>
      <c r="FHC181" s="56"/>
      <c r="FHD181" s="56"/>
      <c r="FHE181" s="56"/>
      <c r="FHF181" s="56"/>
      <c r="FHG181" s="56"/>
      <c r="FHH181" s="56"/>
      <c r="FHI181" s="56"/>
      <c r="FHJ181" s="56"/>
      <c r="FHK181" s="56"/>
      <c r="FHL181" s="56"/>
      <c r="FHM181" s="56"/>
      <c r="FHN181" s="56"/>
      <c r="FHO181" s="56"/>
      <c r="FHP181" s="56"/>
      <c r="FHQ181" s="56"/>
      <c r="FHR181" s="56"/>
      <c r="FHS181" s="56"/>
      <c r="FHT181" s="56"/>
      <c r="FHU181" s="56"/>
      <c r="FHV181" s="56"/>
      <c r="FHW181" s="56"/>
      <c r="FHX181" s="56"/>
      <c r="FHY181" s="56"/>
      <c r="FHZ181" s="56"/>
      <c r="FIA181" s="56"/>
      <c r="FIB181" s="56"/>
      <c r="FIC181" s="56"/>
      <c r="FID181" s="56"/>
      <c r="FIE181" s="56"/>
      <c r="FIF181" s="56"/>
      <c r="FIG181" s="56"/>
      <c r="FIH181" s="56"/>
      <c r="FII181" s="56"/>
      <c r="FIJ181" s="56"/>
      <c r="FIK181" s="56"/>
      <c r="FIL181" s="56"/>
      <c r="FIM181" s="56"/>
      <c r="FIN181" s="56"/>
      <c r="FIO181" s="56"/>
      <c r="FIP181" s="56"/>
      <c r="FIQ181" s="56"/>
      <c r="FIR181" s="56"/>
      <c r="FIS181" s="56"/>
      <c r="FIT181" s="56"/>
      <c r="FIU181" s="56"/>
      <c r="FIV181" s="56"/>
      <c r="FIW181" s="56"/>
      <c r="FIX181" s="56"/>
      <c r="FIY181" s="56"/>
      <c r="FIZ181" s="56"/>
      <c r="FJA181" s="56"/>
      <c r="FJB181" s="56"/>
      <c r="FJC181" s="56"/>
      <c r="FJD181" s="56"/>
      <c r="FJE181" s="56"/>
      <c r="FJF181" s="56"/>
      <c r="FJG181" s="56"/>
      <c r="FJH181" s="56"/>
      <c r="FJI181" s="56"/>
      <c r="FJJ181" s="56"/>
      <c r="FJK181" s="56"/>
      <c r="FJL181" s="56"/>
      <c r="FJM181" s="56"/>
      <c r="FJN181" s="56"/>
      <c r="FJO181" s="56"/>
      <c r="FJP181" s="56"/>
      <c r="FJQ181" s="56"/>
      <c r="FJR181" s="56"/>
      <c r="FJS181" s="56"/>
      <c r="FJT181" s="56"/>
      <c r="FJU181" s="56"/>
      <c r="FJV181" s="56"/>
      <c r="FJW181" s="56"/>
      <c r="FJX181" s="56"/>
      <c r="FJY181" s="56"/>
      <c r="FJZ181" s="56"/>
      <c r="FKA181" s="56"/>
      <c r="FKB181" s="56"/>
      <c r="FKC181" s="56"/>
      <c r="FKD181" s="56"/>
      <c r="FKE181" s="56"/>
      <c r="FKF181" s="56"/>
      <c r="FKG181" s="56"/>
      <c r="FKH181" s="56"/>
      <c r="FKI181" s="56"/>
      <c r="FKJ181" s="56"/>
      <c r="FKK181" s="56"/>
      <c r="FKL181" s="56"/>
      <c r="FKM181" s="56"/>
      <c r="FKN181" s="56"/>
      <c r="FKO181" s="56"/>
      <c r="FKP181" s="56"/>
      <c r="FKQ181" s="56"/>
      <c r="FKR181" s="56"/>
      <c r="FKS181" s="56"/>
      <c r="FKT181" s="56"/>
      <c r="FKU181" s="56"/>
      <c r="FKV181" s="56"/>
      <c r="FKW181" s="56"/>
      <c r="FKX181" s="56"/>
      <c r="FKY181" s="56"/>
      <c r="FKZ181" s="56"/>
      <c r="FLA181" s="56"/>
      <c r="FLB181" s="56"/>
      <c r="FLC181" s="56"/>
      <c r="FLD181" s="56"/>
      <c r="FLE181" s="56"/>
      <c r="FLF181" s="56"/>
      <c r="FLG181" s="56"/>
      <c r="FLH181" s="56"/>
      <c r="FLI181" s="56"/>
      <c r="FLJ181" s="56"/>
      <c r="FLK181" s="56"/>
      <c r="FLL181" s="56"/>
      <c r="FLM181" s="56"/>
      <c r="FLN181" s="56"/>
      <c r="FLO181" s="56"/>
      <c r="FLP181" s="56"/>
      <c r="FLQ181" s="56"/>
      <c r="FLR181" s="56"/>
      <c r="FLS181" s="56"/>
      <c r="FLT181" s="56"/>
      <c r="FLU181" s="56"/>
      <c r="FLV181" s="56"/>
      <c r="FLW181" s="56"/>
      <c r="FLX181" s="56"/>
      <c r="FLY181" s="56"/>
      <c r="FLZ181" s="56"/>
      <c r="FMA181" s="56"/>
      <c r="FMB181" s="56"/>
      <c r="FMC181" s="56"/>
      <c r="FMD181" s="56"/>
      <c r="FME181" s="56"/>
      <c r="FMF181" s="56"/>
      <c r="FMG181" s="56"/>
      <c r="FMH181" s="56"/>
      <c r="FMI181" s="56"/>
      <c r="FMJ181" s="56"/>
      <c r="FMK181" s="56"/>
      <c r="FML181" s="56"/>
      <c r="FMM181" s="56"/>
      <c r="FMN181" s="56"/>
      <c r="FMO181" s="56"/>
      <c r="FMP181" s="56"/>
      <c r="FMQ181" s="56"/>
      <c r="FMR181" s="56"/>
      <c r="FMS181" s="56"/>
      <c r="FMT181" s="56"/>
      <c r="FMU181" s="56"/>
      <c r="FMV181" s="56"/>
      <c r="FMW181" s="56"/>
      <c r="FMX181" s="56"/>
      <c r="FMY181" s="56"/>
      <c r="FMZ181" s="56"/>
      <c r="FNA181" s="56"/>
      <c r="FNB181" s="56"/>
      <c r="FNC181" s="56"/>
      <c r="FND181" s="56"/>
      <c r="FNE181" s="56"/>
      <c r="FNF181" s="56"/>
      <c r="FNG181" s="56"/>
      <c r="FNH181" s="56"/>
      <c r="FNI181" s="56"/>
      <c r="FNJ181" s="56"/>
      <c r="FNK181" s="56"/>
      <c r="FNL181" s="56"/>
      <c r="FNM181" s="56"/>
      <c r="FNN181" s="56"/>
      <c r="FNO181" s="56"/>
      <c r="FNP181" s="56"/>
      <c r="FNQ181" s="56"/>
      <c r="FNR181" s="56"/>
      <c r="FNS181" s="56"/>
      <c r="FNT181" s="56"/>
      <c r="FNU181" s="56"/>
      <c r="FNV181" s="56"/>
      <c r="FNW181" s="56"/>
      <c r="FNX181" s="56"/>
      <c r="FNY181" s="56"/>
      <c r="FNZ181" s="56"/>
      <c r="FOA181" s="56"/>
      <c r="FOB181" s="56"/>
      <c r="FOC181" s="56"/>
      <c r="FOD181" s="56"/>
      <c r="FOE181" s="56"/>
      <c r="FOF181" s="56"/>
      <c r="FOG181" s="56"/>
      <c r="FOH181" s="56"/>
      <c r="FOI181" s="56"/>
      <c r="FOJ181" s="56"/>
      <c r="FOK181" s="56"/>
      <c r="FOL181" s="56"/>
      <c r="FOM181" s="56"/>
      <c r="FON181" s="56"/>
      <c r="FOO181" s="56"/>
      <c r="FOP181" s="56"/>
      <c r="FOQ181" s="56"/>
      <c r="FOR181" s="56"/>
      <c r="FOS181" s="56"/>
      <c r="FOT181" s="56"/>
      <c r="FOU181" s="56"/>
      <c r="FOV181" s="56"/>
      <c r="FOW181" s="56"/>
      <c r="FOX181" s="56"/>
      <c r="FOY181" s="56"/>
      <c r="FOZ181" s="56"/>
      <c r="FPA181" s="56"/>
      <c r="FPB181" s="56"/>
      <c r="FPC181" s="56"/>
      <c r="FPD181" s="56"/>
      <c r="FPE181" s="56"/>
      <c r="FPF181" s="56"/>
      <c r="FPG181" s="56"/>
      <c r="FPH181" s="56"/>
      <c r="FPI181" s="56"/>
      <c r="FPJ181" s="56"/>
      <c r="FPK181" s="56"/>
      <c r="FPL181" s="56"/>
      <c r="FPM181" s="56"/>
      <c r="FPN181" s="56"/>
      <c r="FPO181" s="56"/>
      <c r="FPP181" s="56"/>
      <c r="FPQ181" s="56"/>
      <c r="FPR181" s="56"/>
      <c r="FPS181" s="56"/>
      <c r="FPT181" s="56"/>
      <c r="FPU181" s="56"/>
      <c r="FPV181" s="56"/>
      <c r="FPW181" s="56"/>
      <c r="FPX181" s="56"/>
      <c r="FPY181" s="56"/>
      <c r="FPZ181" s="56"/>
      <c r="FQA181" s="56"/>
      <c r="FQB181" s="56"/>
      <c r="FQC181" s="56"/>
      <c r="FQD181" s="56"/>
      <c r="FQE181" s="56"/>
      <c r="FQF181" s="56"/>
      <c r="FQG181" s="56"/>
      <c r="FQH181" s="56"/>
      <c r="FQI181" s="56"/>
      <c r="FQJ181" s="56"/>
      <c r="FQK181" s="56"/>
      <c r="FQL181" s="56"/>
      <c r="FQM181" s="56"/>
      <c r="FQN181" s="56"/>
      <c r="FQO181" s="56"/>
      <c r="FQP181" s="56"/>
      <c r="FQQ181" s="56"/>
      <c r="FQR181" s="56"/>
      <c r="FQS181" s="56"/>
      <c r="FQT181" s="56"/>
      <c r="FQU181" s="56"/>
      <c r="FQV181" s="56"/>
      <c r="FQW181" s="56"/>
      <c r="FQX181" s="56"/>
      <c r="FQY181" s="56"/>
      <c r="FQZ181" s="56"/>
      <c r="FRA181" s="56"/>
      <c r="FRB181" s="56"/>
      <c r="FRC181" s="56"/>
      <c r="FRD181" s="56"/>
      <c r="FRE181" s="56"/>
      <c r="FRF181" s="56"/>
      <c r="FRG181" s="56"/>
      <c r="FRH181" s="56"/>
      <c r="FRI181" s="56"/>
      <c r="FRJ181" s="56"/>
      <c r="FRK181" s="56"/>
      <c r="FRL181" s="56"/>
      <c r="FRM181" s="56"/>
      <c r="FRN181" s="56"/>
      <c r="FRO181" s="56"/>
      <c r="FRP181" s="56"/>
      <c r="FRQ181" s="56"/>
      <c r="FRR181" s="56"/>
      <c r="FRS181" s="56"/>
      <c r="FRT181" s="56"/>
      <c r="FRU181" s="56"/>
      <c r="FRV181" s="56"/>
      <c r="FRW181" s="56"/>
      <c r="FRX181" s="56"/>
      <c r="FRY181" s="56"/>
      <c r="FRZ181" s="56"/>
      <c r="FSA181" s="56"/>
      <c r="FSB181" s="56"/>
      <c r="FSC181" s="56"/>
      <c r="FSD181" s="56"/>
      <c r="FSE181" s="56"/>
      <c r="FSF181" s="56"/>
      <c r="FSG181" s="56"/>
      <c r="FSH181" s="56"/>
      <c r="FSI181" s="56"/>
      <c r="FSJ181" s="56"/>
      <c r="FSK181" s="56"/>
      <c r="FSL181" s="56"/>
      <c r="FSM181" s="56"/>
      <c r="FSN181" s="56"/>
      <c r="FSO181" s="56"/>
      <c r="FSP181" s="56"/>
      <c r="FSQ181" s="56"/>
      <c r="FSR181" s="56"/>
      <c r="FSS181" s="56"/>
      <c r="FST181" s="56"/>
      <c r="FSU181" s="56"/>
      <c r="FSV181" s="56"/>
      <c r="FSW181" s="56"/>
      <c r="FSX181" s="56"/>
      <c r="FSY181" s="56"/>
      <c r="FSZ181" s="56"/>
      <c r="FTA181" s="56"/>
      <c r="FTB181" s="56"/>
      <c r="FTC181" s="56"/>
      <c r="FTD181" s="56"/>
      <c r="FTE181" s="56"/>
      <c r="FTF181" s="56"/>
      <c r="FTG181" s="56"/>
      <c r="FTH181" s="56"/>
      <c r="FTI181" s="56"/>
      <c r="FTJ181" s="56"/>
      <c r="FTK181" s="56"/>
      <c r="FTL181" s="56"/>
      <c r="FTM181" s="56"/>
      <c r="FTN181" s="56"/>
      <c r="FTO181" s="56"/>
      <c r="FTP181" s="56"/>
      <c r="FTQ181" s="56"/>
      <c r="FTR181" s="56"/>
      <c r="FTS181" s="56"/>
      <c r="FTT181" s="56"/>
      <c r="FTU181" s="56"/>
      <c r="FTV181" s="56"/>
      <c r="FTW181" s="56"/>
      <c r="FTX181" s="56"/>
      <c r="FTY181" s="56"/>
      <c r="FTZ181" s="56"/>
      <c r="FUA181" s="56"/>
      <c r="FUB181" s="56"/>
      <c r="FUC181" s="56"/>
      <c r="FUD181" s="56"/>
      <c r="FUE181" s="56"/>
      <c r="FUF181" s="56"/>
      <c r="FUG181" s="56"/>
      <c r="FUH181" s="56"/>
      <c r="FUI181" s="56"/>
      <c r="FUJ181" s="56"/>
      <c r="FUK181" s="56"/>
      <c r="FUL181" s="56"/>
      <c r="FUM181" s="56"/>
      <c r="FUN181" s="56"/>
      <c r="FUO181" s="56"/>
      <c r="FUP181" s="56"/>
      <c r="FUQ181" s="56"/>
      <c r="FUR181" s="56"/>
      <c r="FUS181" s="56"/>
      <c r="FUT181" s="56"/>
      <c r="FUU181" s="56"/>
      <c r="FUV181" s="56"/>
      <c r="FUW181" s="56"/>
      <c r="FUX181" s="56"/>
      <c r="FUY181" s="56"/>
      <c r="FUZ181" s="56"/>
      <c r="FVA181" s="56"/>
      <c r="FVB181" s="56"/>
      <c r="FVC181" s="56"/>
      <c r="FVD181" s="56"/>
      <c r="FVE181" s="56"/>
      <c r="FVF181" s="56"/>
      <c r="FVG181" s="56"/>
      <c r="FVH181" s="56"/>
      <c r="FVI181" s="56"/>
      <c r="FVJ181" s="56"/>
      <c r="FVK181" s="56"/>
      <c r="FVL181" s="56"/>
      <c r="FVM181" s="56"/>
      <c r="FVN181" s="56"/>
      <c r="FVO181" s="56"/>
      <c r="FVP181" s="56"/>
      <c r="FVQ181" s="56"/>
      <c r="FVR181" s="56"/>
      <c r="FVS181" s="56"/>
      <c r="FVT181" s="56"/>
      <c r="FVU181" s="56"/>
      <c r="FVV181" s="56"/>
      <c r="FVW181" s="56"/>
      <c r="FVX181" s="56"/>
      <c r="FVY181" s="56"/>
      <c r="FVZ181" s="56"/>
      <c r="FWA181" s="56"/>
      <c r="FWB181" s="56"/>
      <c r="FWC181" s="56"/>
      <c r="FWD181" s="56"/>
      <c r="FWE181" s="56"/>
      <c r="FWF181" s="56"/>
      <c r="FWG181" s="56"/>
      <c r="FWH181" s="56"/>
      <c r="FWI181" s="56"/>
      <c r="FWJ181" s="56"/>
      <c r="FWK181" s="56"/>
      <c r="FWL181" s="56"/>
      <c r="FWM181" s="56"/>
      <c r="FWN181" s="56"/>
      <c r="FWO181" s="56"/>
      <c r="FWP181" s="56"/>
      <c r="FWQ181" s="56"/>
      <c r="FWR181" s="56"/>
      <c r="FWS181" s="56"/>
      <c r="FWT181" s="56"/>
      <c r="FWU181" s="56"/>
      <c r="FWV181" s="56"/>
      <c r="FWW181" s="56"/>
      <c r="FWX181" s="56"/>
      <c r="FWY181" s="56"/>
      <c r="FWZ181" s="56"/>
      <c r="FXA181" s="56"/>
      <c r="FXB181" s="56"/>
      <c r="FXC181" s="56"/>
      <c r="FXD181" s="56"/>
      <c r="FXE181" s="56"/>
      <c r="FXF181" s="56"/>
      <c r="FXG181" s="56"/>
      <c r="FXH181" s="56"/>
      <c r="FXI181" s="56"/>
      <c r="FXJ181" s="56"/>
      <c r="FXK181" s="56"/>
      <c r="FXL181" s="56"/>
      <c r="FXM181" s="56"/>
      <c r="FXN181" s="56"/>
      <c r="FXO181" s="56"/>
      <c r="FXP181" s="56"/>
      <c r="FXQ181" s="56"/>
      <c r="FXR181" s="56"/>
      <c r="FXS181" s="56"/>
      <c r="FXT181" s="56"/>
      <c r="FXU181" s="56"/>
      <c r="FXV181" s="56"/>
      <c r="FXW181" s="56"/>
      <c r="FXX181" s="56"/>
      <c r="FXY181" s="56"/>
      <c r="FXZ181" s="56"/>
      <c r="FYA181" s="56"/>
      <c r="FYB181" s="56"/>
      <c r="FYC181" s="56"/>
      <c r="FYD181" s="56"/>
      <c r="FYE181" s="56"/>
      <c r="FYF181" s="56"/>
      <c r="FYG181" s="56"/>
      <c r="FYH181" s="56"/>
      <c r="FYI181" s="56"/>
      <c r="FYJ181" s="56"/>
      <c r="FYK181" s="56"/>
      <c r="FYL181" s="56"/>
      <c r="FYM181" s="56"/>
      <c r="FYN181" s="56"/>
      <c r="FYO181" s="56"/>
      <c r="FYP181" s="56"/>
      <c r="FYQ181" s="56"/>
      <c r="FYR181" s="56"/>
      <c r="FYS181" s="56"/>
      <c r="FYT181" s="56"/>
      <c r="FYU181" s="56"/>
      <c r="FYV181" s="56"/>
      <c r="FYW181" s="56"/>
      <c r="FYX181" s="56"/>
      <c r="FYY181" s="56"/>
      <c r="FYZ181" s="56"/>
      <c r="FZA181" s="56"/>
      <c r="FZB181" s="56"/>
      <c r="FZC181" s="56"/>
      <c r="FZD181" s="56"/>
      <c r="FZE181" s="56"/>
      <c r="FZF181" s="56"/>
      <c r="FZG181" s="56"/>
      <c r="FZH181" s="56"/>
      <c r="FZI181" s="56"/>
      <c r="FZJ181" s="56"/>
      <c r="FZK181" s="56"/>
      <c r="FZL181" s="56"/>
      <c r="FZM181" s="56"/>
      <c r="FZN181" s="56"/>
      <c r="FZO181" s="56"/>
      <c r="FZP181" s="56"/>
      <c r="FZQ181" s="56"/>
      <c r="FZR181" s="56"/>
      <c r="FZS181" s="56"/>
      <c r="FZT181" s="56"/>
      <c r="FZU181" s="56"/>
      <c r="FZV181" s="56"/>
      <c r="FZW181" s="56"/>
      <c r="FZX181" s="56"/>
      <c r="FZY181" s="56"/>
      <c r="FZZ181" s="56"/>
      <c r="GAA181" s="56"/>
      <c r="GAB181" s="56"/>
      <c r="GAC181" s="56"/>
      <c r="GAD181" s="56"/>
      <c r="GAE181" s="56"/>
      <c r="GAF181" s="56"/>
      <c r="GAG181" s="56"/>
      <c r="GAH181" s="56"/>
      <c r="GAI181" s="56"/>
      <c r="GAJ181" s="56"/>
      <c r="GAK181" s="56"/>
      <c r="GAL181" s="56"/>
      <c r="GAM181" s="56"/>
      <c r="GAN181" s="56"/>
      <c r="GAO181" s="56"/>
      <c r="GAP181" s="56"/>
      <c r="GAQ181" s="56"/>
      <c r="GAR181" s="56"/>
      <c r="GAS181" s="56"/>
      <c r="GAT181" s="56"/>
      <c r="GAU181" s="56"/>
      <c r="GAV181" s="56"/>
      <c r="GAW181" s="56"/>
      <c r="GAX181" s="56"/>
      <c r="GAY181" s="56"/>
      <c r="GAZ181" s="56"/>
      <c r="GBA181" s="56"/>
      <c r="GBB181" s="56"/>
      <c r="GBC181" s="56"/>
      <c r="GBD181" s="56"/>
      <c r="GBE181" s="56"/>
      <c r="GBF181" s="56"/>
      <c r="GBG181" s="56"/>
      <c r="GBH181" s="56"/>
      <c r="GBI181" s="56"/>
      <c r="GBJ181" s="56"/>
      <c r="GBK181" s="56"/>
      <c r="GBL181" s="56"/>
      <c r="GBM181" s="56"/>
      <c r="GBN181" s="56"/>
      <c r="GBO181" s="56"/>
      <c r="GBP181" s="56"/>
      <c r="GBQ181" s="56"/>
      <c r="GBR181" s="56"/>
      <c r="GBS181" s="56"/>
      <c r="GBT181" s="56"/>
      <c r="GBU181" s="56"/>
      <c r="GBV181" s="56"/>
      <c r="GBW181" s="56"/>
      <c r="GBX181" s="56"/>
      <c r="GBY181" s="56"/>
      <c r="GBZ181" s="56"/>
      <c r="GCA181" s="56"/>
      <c r="GCB181" s="56"/>
      <c r="GCC181" s="56"/>
      <c r="GCD181" s="56"/>
      <c r="GCE181" s="56"/>
      <c r="GCF181" s="56"/>
      <c r="GCG181" s="56"/>
      <c r="GCH181" s="56"/>
      <c r="GCI181" s="56"/>
      <c r="GCJ181" s="56"/>
      <c r="GCK181" s="56"/>
      <c r="GCL181" s="56"/>
      <c r="GCM181" s="56"/>
      <c r="GCN181" s="56"/>
      <c r="GCO181" s="56"/>
      <c r="GCP181" s="56"/>
      <c r="GCQ181" s="56"/>
      <c r="GCR181" s="56"/>
      <c r="GCS181" s="56"/>
      <c r="GCT181" s="56"/>
      <c r="GCU181" s="56"/>
      <c r="GCV181" s="56"/>
      <c r="GCW181" s="56"/>
      <c r="GCX181" s="56"/>
      <c r="GCY181" s="56"/>
      <c r="GCZ181" s="56"/>
      <c r="GDA181" s="56"/>
      <c r="GDB181" s="56"/>
      <c r="GDC181" s="56"/>
      <c r="GDD181" s="56"/>
      <c r="GDE181" s="56"/>
      <c r="GDF181" s="56"/>
      <c r="GDG181" s="56"/>
      <c r="GDH181" s="56"/>
      <c r="GDI181" s="56"/>
      <c r="GDJ181" s="56"/>
      <c r="GDK181" s="56"/>
      <c r="GDL181" s="56"/>
      <c r="GDM181" s="56"/>
      <c r="GDN181" s="56"/>
      <c r="GDO181" s="56"/>
      <c r="GDP181" s="56"/>
      <c r="GDQ181" s="56"/>
      <c r="GDR181" s="56"/>
      <c r="GDS181" s="56"/>
      <c r="GDT181" s="56"/>
      <c r="GDU181" s="56"/>
      <c r="GDV181" s="56"/>
      <c r="GDW181" s="56"/>
      <c r="GDX181" s="56"/>
      <c r="GDY181" s="56"/>
      <c r="GDZ181" s="56"/>
      <c r="GEA181" s="56"/>
      <c r="GEB181" s="56"/>
      <c r="GEC181" s="56"/>
      <c r="GED181" s="56"/>
      <c r="GEE181" s="56"/>
      <c r="GEF181" s="56"/>
      <c r="GEG181" s="56"/>
      <c r="GEH181" s="56"/>
      <c r="GEI181" s="56"/>
      <c r="GEJ181" s="56"/>
      <c r="GEK181" s="56"/>
      <c r="GEL181" s="56"/>
      <c r="GEM181" s="56"/>
      <c r="GEN181" s="56"/>
      <c r="GEO181" s="56"/>
      <c r="GEP181" s="56"/>
      <c r="GEQ181" s="56"/>
      <c r="GER181" s="56"/>
      <c r="GES181" s="56"/>
      <c r="GET181" s="56"/>
      <c r="GEU181" s="56"/>
      <c r="GEV181" s="56"/>
      <c r="GEW181" s="56"/>
      <c r="GEX181" s="56"/>
      <c r="GEY181" s="56"/>
      <c r="GEZ181" s="56"/>
      <c r="GFA181" s="56"/>
      <c r="GFB181" s="56"/>
      <c r="GFC181" s="56"/>
      <c r="GFD181" s="56"/>
      <c r="GFE181" s="56"/>
      <c r="GFF181" s="56"/>
      <c r="GFG181" s="56"/>
      <c r="GFH181" s="56"/>
      <c r="GFI181" s="56"/>
      <c r="GFJ181" s="56"/>
      <c r="GFK181" s="56"/>
      <c r="GFL181" s="56"/>
      <c r="GFM181" s="56"/>
      <c r="GFN181" s="56"/>
      <c r="GFO181" s="56"/>
      <c r="GFP181" s="56"/>
      <c r="GFQ181" s="56"/>
      <c r="GFR181" s="56"/>
      <c r="GFS181" s="56"/>
      <c r="GFT181" s="56"/>
      <c r="GFU181" s="56"/>
      <c r="GFV181" s="56"/>
      <c r="GFW181" s="56"/>
      <c r="GFX181" s="56"/>
      <c r="GFY181" s="56"/>
      <c r="GFZ181" s="56"/>
      <c r="GGA181" s="56"/>
      <c r="GGB181" s="56"/>
      <c r="GGC181" s="56"/>
      <c r="GGD181" s="56"/>
      <c r="GGE181" s="56"/>
      <c r="GGF181" s="56"/>
      <c r="GGG181" s="56"/>
      <c r="GGH181" s="56"/>
      <c r="GGI181" s="56"/>
      <c r="GGJ181" s="56"/>
      <c r="GGK181" s="56"/>
      <c r="GGL181" s="56"/>
      <c r="GGM181" s="56"/>
      <c r="GGN181" s="56"/>
      <c r="GGO181" s="56"/>
      <c r="GGP181" s="56"/>
      <c r="GGQ181" s="56"/>
      <c r="GGR181" s="56"/>
      <c r="GGS181" s="56"/>
      <c r="GGT181" s="56"/>
      <c r="GGU181" s="56"/>
      <c r="GGV181" s="56"/>
      <c r="GGW181" s="56"/>
      <c r="GGX181" s="56"/>
      <c r="GGY181" s="56"/>
      <c r="GGZ181" s="56"/>
      <c r="GHA181" s="56"/>
      <c r="GHB181" s="56"/>
      <c r="GHC181" s="56"/>
      <c r="GHD181" s="56"/>
      <c r="GHE181" s="56"/>
      <c r="GHF181" s="56"/>
      <c r="GHG181" s="56"/>
      <c r="GHH181" s="56"/>
      <c r="GHI181" s="56"/>
      <c r="GHJ181" s="56"/>
      <c r="GHK181" s="56"/>
      <c r="GHL181" s="56"/>
      <c r="GHM181" s="56"/>
      <c r="GHN181" s="56"/>
      <c r="GHO181" s="56"/>
      <c r="GHP181" s="56"/>
      <c r="GHQ181" s="56"/>
      <c r="GHR181" s="56"/>
      <c r="GHS181" s="56"/>
      <c r="GHT181" s="56"/>
      <c r="GHU181" s="56"/>
      <c r="GHV181" s="56"/>
      <c r="GHW181" s="56"/>
      <c r="GHX181" s="56"/>
      <c r="GHY181" s="56"/>
      <c r="GHZ181" s="56"/>
      <c r="GIA181" s="56"/>
      <c r="GIB181" s="56"/>
      <c r="GIC181" s="56"/>
      <c r="GID181" s="56"/>
      <c r="GIE181" s="56"/>
      <c r="GIF181" s="56"/>
      <c r="GIG181" s="56"/>
      <c r="GIH181" s="56"/>
      <c r="GII181" s="56"/>
      <c r="GIJ181" s="56"/>
      <c r="GIK181" s="56"/>
      <c r="GIL181" s="56"/>
      <c r="GIM181" s="56"/>
      <c r="GIN181" s="56"/>
      <c r="GIO181" s="56"/>
      <c r="GIP181" s="56"/>
      <c r="GIQ181" s="56"/>
      <c r="GIR181" s="56"/>
      <c r="GIS181" s="56"/>
      <c r="GIT181" s="56"/>
      <c r="GIU181" s="56"/>
      <c r="GIV181" s="56"/>
      <c r="GIW181" s="56"/>
      <c r="GIX181" s="56"/>
      <c r="GIY181" s="56"/>
      <c r="GIZ181" s="56"/>
      <c r="GJA181" s="56"/>
      <c r="GJB181" s="56"/>
      <c r="GJC181" s="56"/>
      <c r="GJD181" s="56"/>
      <c r="GJE181" s="56"/>
      <c r="GJF181" s="56"/>
      <c r="GJG181" s="56"/>
      <c r="GJH181" s="56"/>
      <c r="GJI181" s="56"/>
      <c r="GJJ181" s="56"/>
      <c r="GJK181" s="56"/>
      <c r="GJL181" s="56"/>
      <c r="GJM181" s="56"/>
      <c r="GJN181" s="56"/>
      <c r="GJO181" s="56"/>
      <c r="GJP181" s="56"/>
      <c r="GJQ181" s="56"/>
      <c r="GJR181" s="56"/>
      <c r="GJS181" s="56"/>
      <c r="GJT181" s="56"/>
      <c r="GJU181" s="56"/>
      <c r="GJV181" s="56"/>
      <c r="GJW181" s="56"/>
      <c r="GJX181" s="56"/>
      <c r="GJY181" s="56"/>
      <c r="GJZ181" s="56"/>
      <c r="GKA181" s="56"/>
      <c r="GKB181" s="56"/>
      <c r="GKC181" s="56"/>
      <c r="GKD181" s="56"/>
      <c r="GKE181" s="56"/>
      <c r="GKF181" s="56"/>
      <c r="GKG181" s="56"/>
      <c r="GKH181" s="56"/>
      <c r="GKI181" s="56"/>
      <c r="GKJ181" s="56"/>
      <c r="GKK181" s="56"/>
      <c r="GKL181" s="56"/>
      <c r="GKM181" s="56"/>
      <c r="GKN181" s="56"/>
      <c r="GKO181" s="56"/>
      <c r="GKP181" s="56"/>
      <c r="GKQ181" s="56"/>
      <c r="GKR181" s="56"/>
      <c r="GKS181" s="56"/>
      <c r="GKT181" s="56"/>
      <c r="GKU181" s="56"/>
      <c r="GKV181" s="56"/>
      <c r="GKW181" s="56"/>
      <c r="GKX181" s="56"/>
      <c r="GKY181" s="56"/>
      <c r="GKZ181" s="56"/>
      <c r="GLA181" s="56"/>
      <c r="GLB181" s="56"/>
      <c r="GLC181" s="56"/>
      <c r="GLD181" s="56"/>
      <c r="GLE181" s="56"/>
      <c r="GLF181" s="56"/>
      <c r="GLG181" s="56"/>
      <c r="GLH181" s="56"/>
      <c r="GLI181" s="56"/>
      <c r="GLJ181" s="56"/>
      <c r="GLK181" s="56"/>
      <c r="GLL181" s="56"/>
      <c r="GLM181" s="56"/>
      <c r="GLN181" s="56"/>
      <c r="GLO181" s="56"/>
      <c r="GLP181" s="56"/>
      <c r="GLQ181" s="56"/>
      <c r="GLR181" s="56"/>
      <c r="GLS181" s="56"/>
      <c r="GLT181" s="56"/>
      <c r="GLU181" s="56"/>
      <c r="GLV181" s="56"/>
      <c r="GLW181" s="56"/>
      <c r="GLX181" s="56"/>
      <c r="GLY181" s="56"/>
      <c r="GLZ181" s="56"/>
      <c r="GMA181" s="56"/>
      <c r="GMB181" s="56"/>
      <c r="GMC181" s="56"/>
      <c r="GMD181" s="56"/>
      <c r="GME181" s="56"/>
      <c r="GMF181" s="56"/>
      <c r="GMG181" s="56"/>
      <c r="GMH181" s="56"/>
      <c r="GMI181" s="56"/>
      <c r="GMJ181" s="56"/>
      <c r="GMK181" s="56"/>
      <c r="GML181" s="56"/>
      <c r="GMM181" s="56"/>
      <c r="GMN181" s="56"/>
      <c r="GMO181" s="56"/>
      <c r="GMP181" s="56"/>
      <c r="GMQ181" s="56"/>
      <c r="GMR181" s="56"/>
      <c r="GMS181" s="56"/>
      <c r="GMT181" s="56"/>
      <c r="GMU181" s="56"/>
      <c r="GMV181" s="56"/>
      <c r="GMW181" s="56"/>
      <c r="GMX181" s="56"/>
      <c r="GMY181" s="56"/>
      <c r="GMZ181" s="56"/>
      <c r="GNA181" s="56"/>
      <c r="GNB181" s="56"/>
      <c r="GNC181" s="56"/>
      <c r="GND181" s="56"/>
      <c r="GNE181" s="56"/>
      <c r="GNF181" s="56"/>
      <c r="GNG181" s="56"/>
      <c r="GNH181" s="56"/>
      <c r="GNI181" s="56"/>
      <c r="GNJ181" s="56"/>
      <c r="GNK181" s="56"/>
      <c r="GNL181" s="56"/>
      <c r="GNM181" s="56"/>
      <c r="GNN181" s="56"/>
      <c r="GNO181" s="56"/>
      <c r="GNP181" s="56"/>
      <c r="GNQ181" s="56"/>
      <c r="GNR181" s="56"/>
      <c r="GNS181" s="56"/>
      <c r="GNT181" s="56"/>
      <c r="GNU181" s="56"/>
      <c r="GNV181" s="56"/>
      <c r="GNW181" s="56"/>
      <c r="GNX181" s="56"/>
      <c r="GNY181" s="56"/>
      <c r="GNZ181" s="56"/>
      <c r="GOA181" s="56"/>
      <c r="GOB181" s="56"/>
      <c r="GOC181" s="56"/>
      <c r="GOD181" s="56"/>
      <c r="GOE181" s="56"/>
      <c r="GOF181" s="56"/>
      <c r="GOG181" s="56"/>
      <c r="GOH181" s="56"/>
      <c r="GOI181" s="56"/>
      <c r="GOJ181" s="56"/>
      <c r="GOK181" s="56"/>
      <c r="GOL181" s="56"/>
      <c r="GOM181" s="56"/>
      <c r="GON181" s="56"/>
      <c r="GOO181" s="56"/>
      <c r="GOP181" s="56"/>
      <c r="GOQ181" s="56"/>
      <c r="GOR181" s="56"/>
      <c r="GOS181" s="56"/>
      <c r="GOT181" s="56"/>
      <c r="GOU181" s="56"/>
      <c r="GOV181" s="56"/>
      <c r="GOW181" s="56"/>
      <c r="GOX181" s="56"/>
      <c r="GOY181" s="56"/>
      <c r="GOZ181" s="56"/>
      <c r="GPA181" s="56"/>
      <c r="GPB181" s="56"/>
      <c r="GPC181" s="56"/>
      <c r="GPD181" s="56"/>
      <c r="GPE181" s="56"/>
      <c r="GPF181" s="56"/>
      <c r="GPG181" s="56"/>
      <c r="GPH181" s="56"/>
      <c r="GPI181" s="56"/>
      <c r="GPJ181" s="56"/>
      <c r="GPK181" s="56"/>
      <c r="GPL181" s="56"/>
      <c r="GPM181" s="56"/>
      <c r="GPN181" s="56"/>
      <c r="GPO181" s="56"/>
      <c r="GPP181" s="56"/>
      <c r="GPQ181" s="56"/>
      <c r="GPR181" s="56"/>
      <c r="GPS181" s="56"/>
      <c r="GPT181" s="56"/>
      <c r="GPU181" s="56"/>
      <c r="GPV181" s="56"/>
      <c r="GPW181" s="56"/>
      <c r="GPX181" s="56"/>
      <c r="GPY181" s="56"/>
      <c r="GPZ181" s="56"/>
      <c r="GQA181" s="56"/>
      <c r="GQB181" s="56"/>
      <c r="GQC181" s="56"/>
      <c r="GQD181" s="56"/>
      <c r="GQE181" s="56"/>
      <c r="GQF181" s="56"/>
      <c r="GQG181" s="56"/>
      <c r="GQH181" s="56"/>
      <c r="GQI181" s="56"/>
      <c r="GQJ181" s="56"/>
      <c r="GQK181" s="56"/>
      <c r="GQL181" s="56"/>
      <c r="GQM181" s="56"/>
      <c r="GQN181" s="56"/>
      <c r="GQO181" s="56"/>
      <c r="GQP181" s="56"/>
      <c r="GQQ181" s="56"/>
      <c r="GQR181" s="56"/>
      <c r="GQS181" s="56"/>
      <c r="GQT181" s="56"/>
      <c r="GQU181" s="56"/>
      <c r="GQV181" s="56"/>
      <c r="GQW181" s="56"/>
      <c r="GQX181" s="56"/>
      <c r="GQY181" s="56"/>
      <c r="GQZ181" s="56"/>
      <c r="GRA181" s="56"/>
      <c r="GRB181" s="56"/>
      <c r="GRC181" s="56"/>
      <c r="GRD181" s="56"/>
      <c r="GRE181" s="56"/>
      <c r="GRF181" s="56"/>
      <c r="GRG181" s="56"/>
      <c r="GRH181" s="56"/>
      <c r="GRI181" s="56"/>
      <c r="GRJ181" s="56"/>
      <c r="GRK181" s="56"/>
      <c r="GRL181" s="56"/>
      <c r="GRM181" s="56"/>
      <c r="GRN181" s="56"/>
      <c r="GRO181" s="56"/>
      <c r="GRP181" s="56"/>
      <c r="GRQ181" s="56"/>
      <c r="GRR181" s="56"/>
      <c r="GRS181" s="56"/>
      <c r="GRT181" s="56"/>
      <c r="GRU181" s="56"/>
      <c r="GRV181" s="56"/>
      <c r="GRW181" s="56"/>
      <c r="GRX181" s="56"/>
      <c r="GRY181" s="56"/>
      <c r="GRZ181" s="56"/>
      <c r="GSA181" s="56"/>
      <c r="GSB181" s="56"/>
      <c r="GSC181" s="56"/>
      <c r="GSD181" s="56"/>
      <c r="GSE181" s="56"/>
      <c r="GSF181" s="56"/>
      <c r="GSG181" s="56"/>
      <c r="GSH181" s="56"/>
      <c r="GSI181" s="56"/>
      <c r="GSJ181" s="56"/>
      <c r="GSK181" s="56"/>
      <c r="GSL181" s="56"/>
      <c r="GSM181" s="56"/>
      <c r="GSN181" s="56"/>
      <c r="GSO181" s="56"/>
      <c r="GSP181" s="56"/>
      <c r="GSQ181" s="56"/>
      <c r="GSR181" s="56"/>
      <c r="GSS181" s="56"/>
      <c r="GST181" s="56"/>
      <c r="GSU181" s="56"/>
      <c r="GSV181" s="56"/>
      <c r="GSW181" s="56"/>
      <c r="GSX181" s="56"/>
      <c r="GSY181" s="56"/>
      <c r="GSZ181" s="56"/>
      <c r="GTA181" s="56"/>
      <c r="GTB181" s="56"/>
      <c r="GTC181" s="56"/>
      <c r="GTD181" s="56"/>
      <c r="GTE181" s="56"/>
      <c r="GTF181" s="56"/>
      <c r="GTG181" s="56"/>
      <c r="GTH181" s="56"/>
      <c r="GTI181" s="56"/>
      <c r="GTJ181" s="56"/>
      <c r="GTK181" s="56"/>
      <c r="GTL181" s="56"/>
      <c r="GTM181" s="56"/>
      <c r="GTN181" s="56"/>
      <c r="GTO181" s="56"/>
      <c r="GTP181" s="56"/>
      <c r="GTQ181" s="56"/>
      <c r="GTR181" s="56"/>
      <c r="GTS181" s="56"/>
      <c r="GTT181" s="56"/>
      <c r="GTU181" s="56"/>
      <c r="GTV181" s="56"/>
      <c r="GTW181" s="56"/>
      <c r="GTX181" s="56"/>
      <c r="GTY181" s="56"/>
      <c r="GTZ181" s="56"/>
      <c r="GUA181" s="56"/>
      <c r="GUB181" s="56"/>
      <c r="GUC181" s="56"/>
      <c r="GUD181" s="56"/>
      <c r="GUE181" s="56"/>
      <c r="GUF181" s="56"/>
      <c r="GUG181" s="56"/>
      <c r="GUH181" s="56"/>
      <c r="GUI181" s="56"/>
      <c r="GUJ181" s="56"/>
      <c r="GUK181" s="56"/>
      <c r="GUL181" s="56"/>
      <c r="GUM181" s="56"/>
      <c r="GUN181" s="56"/>
      <c r="GUO181" s="56"/>
      <c r="GUP181" s="56"/>
      <c r="GUQ181" s="56"/>
      <c r="GUR181" s="56"/>
      <c r="GUS181" s="56"/>
      <c r="GUT181" s="56"/>
      <c r="GUU181" s="56"/>
      <c r="GUV181" s="56"/>
      <c r="GUW181" s="56"/>
      <c r="GUX181" s="56"/>
      <c r="GUY181" s="56"/>
      <c r="GUZ181" s="56"/>
      <c r="GVA181" s="56"/>
      <c r="GVB181" s="56"/>
      <c r="GVC181" s="56"/>
      <c r="GVD181" s="56"/>
      <c r="GVE181" s="56"/>
      <c r="GVF181" s="56"/>
      <c r="GVG181" s="56"/>
      <c r="GVH181" s="56"/>
      <c r="GVI181" s="56"/>
      <c r="GVJ181" s="56"/>
      <c r="GVK181" s="56"/>
      <c r="GVL181" s="56"/>
      <c r="GVM181" s="56"/>
      <c r="GVN181" s="56"/>
      <c r="GVO181" s="56"/>
      <c r="GVP181" s="56"/>
      <c r="GVQ181" s="56"/>
      <c r="GVR181" s="56"/>
      <c r="GVS181" s="56"/>
      <c r="GVT181" s="56"/>
      <c r="GVU181" s="56"/>
      <c r="GVV181" s="56"/>
      <c r="GVW181" s="56"/>
      <c r="GVX181" s="56"/>
      <c r="GVY181" s="56"/>
      <c r="GVZ181" s="56"/>
      <c r="GWA181" s="56"/>
      <c r="GWB181" s="56"/>
      <c r="GWC181" s="56"/>
      <c r="GWD181" s="56"/>
      <c r="GWE181" s="56"/>
      <c r="GWF181" s="56"/>
      <c r="GWG181" s="56"/>
      <c r="GWH181" s="56"/>
      <c r="GWI181" s="56"/>
      <c r="GWJ181" s="56"/>
      <c r="GWK181" s="56"/>
      <c r="GWL181" s="56"/>
      <c r="GWM181" s="56"/>
      <c r="GWN181" s="56"/>
      <c r="GWO181" s="56"/>
      <c r="GWP181" s="56"/>
      <c r="GWQ181" s="56"/>
      <c r="GWR181" s="56"/>
      <c r="GWS181" s="56"/>
      <c r="GWT181" s="56"/>
      <c r="GWU181" s="56"/>
      <c r="GWV181" s="56"/>
      <c r="GWW181" s="56"/>
      <c r="GWX181" s="56"/>
      <c r="GWY181" s="56"/>
      <c r="GWZ181" s="56"/>
      <c r="GXA181" s="56"/>
      <c r="GXB181" s="56"/>
      <c r="GXC181" s="56"/>
      <c r="GXD181" s="56"/>
      <c r="GXE181" s="56"/>
      <c r="GXF181" s="56"/>
      <c r="GXG181" s="56"/>
      <c r="GXH181" s="56"/>
      <c r="GXI181" s="56"/>
      <c r="GXJ181" s="56"/>
      <c r="GXK181" s="56"/>
      <c r="GXL181" s="56"/>
      <c r="GXM181" s="56"/>
      <c r="GXN181" s="56"/>
      <c r="GXO181" s="56"/>
      <c r="GXP181" s="56"/>
      <c r="GXQ181" s="56"/>
      <c r="GXR181" s="56"/>
      <c r="GXS181" s="56"/>
      <c r="GXT181" s="56"/>
      <c r="GXU181" s="56"/>
      <c r="GXV181" s="56"/>
      <c r="GXW181" s="56"/>
      <c r="GXX181" s="56"/>
      <c r="GXY181" s="56"/>
      <c r="GXZ181" s="56"/>
      <c r="GYA181" s="56"/>
      <c r="GYB181" s="56"/>
      <c r="GYC181" s="56"/>
      <c r="GYD181" s="56"/>
      <c r="GYE181" s="56"/>
      <c r="GYF181" s="56"/>
      <c r="GYG181" s="56"/>
      <c r="GYH181" s="56"/>
      <c r="GYI181" s="56"/>
      <c r="GYJ181" s="56"/>
      <c r="GYK181" s="56"/>
      <c r="GYL181" s="56"/>
      <c r="GYM181" s="56"/>
      <c r="GYN181" s="56"/>
      <c r="GYO181" s="56"/>
      <c r="GYP181" s="56"/>
      <c r="GYQ181" s="56"/>
      <c r="GYR181" s="56"/>
      <c r="GYS181" s="56"/>
      <c r="GYT181" s="56"/>
      <c r="GYU181" s="56"/>
      <c r="GYV181" s="56"/>
      <c r="GYW181" s="56"/>
      <c r="GYX181" s="56"/>
      <c r="GYY181" s="56"/>
      <c r="GYZ181" s="56"/>
      <c r="GZA181" s="56"/>
      <c r="GZB181" s="56"/>
      <c r="GZC181" s="56"/>
      <c r="GZD181" s="56"/>
      <c r="GZE181" s="56"/>
      <c r="GZF181" s="56"/>
      <c r="GZG181" s="56"/>
      <c r="GZH181" s="56"/>
      <c r="GZI181" s="56"/>
      <c r="GZJ181" s="56"/>
      <c r="GZK181" s="56"/>
      <c r="GZL181" s="56"/>
      <c r="GZM181" s="56"/>
      <c r="GZN181" s="56"/>
      <c r="GZO181" s="56"/>
      <c r="GZP181" s="56"/>
      <c r="GZQ181" s="56"/>
      <c r="GZR181" s="56"/>
      <c r="GZS181" s="56"/>
      <c r="GZT181" s="56"/>
      <c r="GZU181" s="56"/>
      <c r="GZV181" s="56"/>
      <c r="GZW181" s="56"/>
      <c r="GZX181" s="56"/>
      <c r="GZY181" s="56"/>
      <c r="GZZ181" s="56"/>
      <c r="HAA181" s="56"/>
      <c r="HAB181" s="56"/>
      <c r="HAC181" s="56"/>
      <c r="HAD181" s="56"/>
      <c r="HAE181" s="56"/>
      <c r="HAF181" s="56"/>
      <c r="HAG181" s="56"/>
      <c r="HAH181" s="56"/>
      <c r="HAI181" s="56"/>
      <c r="HAJ181" s="56"/>
      <c r="HAK181" s="56"/>
      <c r="HAL181" s="56"/>
      <c r="HAM181" s="56"/>
      <c r="HAN181" s="56"/>
      <c r="HAO181" s="56"/>
      <c r="HAP181" s="56"/>
      <c r="HAQ181" s="56"/>
      <c r="HAR181" s="56"/>
      <c r="HAS181" s="56"/>
      <c r="HAT181" s="56"/>
      <c r="HAU181" s="56"/>
      <c r="HAV181" s="56"/>
      <c r="HAW181" s="56"/>
      <c r="HAX181" s="56"/>
      <c r="HAY181" s="56"/>
      <c r="HAZ181" s="56"/>
      <c r="HBA181" s="56"/>
      <c r="HBB181" s="56"/>
      <c r="HBC181" s="56"/>
      <c r="HBD181" s="56"/>
      <c r="HBE181" s="56"/>
      <c r="HBF181" s="56"/>
      <c r="HBG181" s="56"/>
      <c r="HBH181" s="56"/>
      <c r="HBI181" s="56"/>
      <c r="HBJ181" s="56"/>
      <c r="HBK181" s="56"/>
      <c r="HBL181" s="56"/>
      <c r="HBM181" s="56"/>
      <c r="HBN181" s="56"/>
      <c r="HBO181" s="56"/>
      <c r="HBP181" s="56"/>
      <c r="HBQ181" s="56"/>
      <c r="HBR181" s="56"/>
      <c r="HBS181" s="56"/>
      <c r="HBT181" s="56"/>
      <c r="HBU181" s="56"/>
      <c r="HBV181" s="56"/>
      <c r="HBW181" s="56"/>
      <c r="HBX181" s="56"/>
      <c r="HBY181" s="56"/>
      <c r="HBZ181" s="56"/>
      <c r="HCA181" s="56"/>
      <c r="HCB181" s="56"/>
      <c r="HCC181" s="56"/>
      <c r="HCD181" s="56"/>
      <c r="HCE181" s="56"/>
      <c r="HCF181" s="56"/>
      <c r="HCG181" s="56"/>
      <c r="HCH181" s="56"/>
      <c r="HCI181" s="56"/>
      <c r="HCJ181" s="56"/>
      <c r="HCK181" s="56"/>
      <c r="HCL181" s="56"/>
      <c r="HCM181" s="56"/>
      <c r="HCN181" s="56"/>
      <c r="HCO181" s="56"/>
      <c r="HCP181" s="56"/>
      <c r="HCQ181" s="56"/>
      <c r="HCR181" s="56"/>
      <c r="HCS181" s="56"/>
      <c r="HCT181" s="56"/>
      <c r="HCU181" s="56"/>
      <c r="HCV181" s="56"/>
      <c r="HCW181" s="56"/>
      <c r="HCX181" s="56"/>
      <c r="HCY181" s="56"/>
      <c r="HCZ181" s="56"/>
      <c r="HDA181" s="56"/>
      <c r="HDB181" s="56"/>
      <c r="HDC181" s="56"/>
      <c r="HDD181" s="56"/>
      <c r="HDE181" s="56"/>
      <c r="HDF181" s="56"/>
      <c r="HDG181" s="56"/>
      <c r="HDH181" s="56"/>
      <c r="HDI181" s="56"/>
      <c r="HDJ181" s="56"/>
      <c r="HDK181" s="56"/>
      <c r="HDL181" s="56"/>
      <c r="HDM181" s="56"/>
      <c r="HDN181" s="56"/>
      <c r="HDO181" s="56"/>
      <c r="HDP181" s="56"/>
      <c r="HDQ181" s="56"/>
      <c r="HDR181" s="56"/>
      <c r="HDS181" s="56"/>
      <c r="HDT181" s="56"/>
      <c r="HDU181" s="56"/>
      <c r="HDV181" s="56"/>
      <c r="HDW181" s="56"/>
      <c r="HDX181" s="56"/>
      <c r="HDY181" s="56"/>
      <c r="HDZ181" s="56"/>
      <c r="HEA181" s="56"/>
      <c r="HEB181" s="56"/>
      <c r="HEC181" s="56"/>
      <c r="HED181" s="56"/>
      <c r="HEE181" s="56"/>
      <c r="HEF181" s="56"/>
      <c r="HEG181" s="56"/>
      <c r="HEH181" s="56"/>
      <c r="HEI181" s="56"/>
      <c r="HEJ181" s="56"/>
      <c r="HEK181" s="56"/>
      <c r="HEL181" s="56"/>
      <c r="HEM181" s="56"/>
      <c r="HEN181" s="56"/>
      <c r="HEO181" s="56"/>
      <c r="HEP181" s="56"/>
      <c r="HEQ181" s="56"/>
      <c r="HER181" s="56"/>
      <c r="HES181" s="56"/>
      <c r="HET181" s="56"/>
      <c r="HEU181" s="56"/>
      <c r="HEV181" s="56"/>
      <c r="HEW181" s="56"/>
      <c r="HEX181" s="56"/>
      <c r="HEY181" s="56"/>
      <c r="HEZ181" s="56"/>
      <c r="HFA181" s="56"/>
      <c r="HFB181" s="56"/>
      <c r="HFC181" s="56"/>
      <c r="HFD181" s="56"/>
      <c r="HFE181" s="56"/>
      <c r="HFF181" s="56"/>
      <c r="HFG181" s="56"/>
      <c r="HFH181" s="56"/>
      <c r="HFI181" s="56"/>
      <c r="HFJ181" s="56"/>
      <c r="HFK181" s="56"/>
      <c r="HFL181" s="56"/>
      <c r="HFM181" s="56"/>
      <c r="HFN181" s="56"/>
      <c r="HFO181" s="56"/>
      <c r="HFP181" s="56"/>
      <c r="HFQ181" s="56"/>
      <c r="HFR181" s="56"/>
      <c r="HFS181" s="56"/>
      <c r="HFT181" s="56"/>
      <c r="HFU181" s="56"/>
      <c r="HFV181" s="56"/>
      <c r="HFW181" s="56"/>
      <c r="HFX181" s="56"/>
      <c r="HFY181" s="56"/>
      <c r="HFZ181" s="56"/>
      <c r="HGA181" s="56"/>
      <c r="HGB181" s="56"/>
      <c r="HGC181" s="56"/>
      <c r="HGD181" s="56"/>
      <c r="HGE181" s="56"/>
      <c r="HGF181" s="56"/>
      <c r="HGG181" s="56"/>
      <c r="HGH181" s="56"/>
      <c r="HGI181" s="56"/>
      <c r="HGJ181" s="56"/>
      <c r="HGK181" s="56"/>
      <c r="HGL181" s="56"/>
      <c r="HGM181" s="56"/>
      <c r="HGN181" s="56"/>
      <c r="HGO181" s="56"/>
      <c r="HGP181" s="56"/>
      <c r="HGQ181" s="56"/>
      <c r="HGR181" s="56"/>
      <c r="HGS181" s="56"/>
      <c r="HGT181" s="56"/>
      <c r="HGU181" s="56"/>
      <c r="HGV181" s="56"/>
      <c r="HGW181" s="56"/>
      <c r="HGX181" s="56"/>
      <c r="HGY181" s="56"/>
      <c r="HGZ181" s="56"/>
      <c r="HHA181" s="56"/>
      <c r="HHB181" s="56"/>
      <c r="HHC181" s="56"/>
      <c r="HHD181" s="56"/>
      <c r="HHE181" s="56"/>
      <c r="HHF181" s="56"/>
      <c r="HHG181" s="56"/>
      <c r="HHH181" s="56"/>
      <c r="HHI181" s="56"/>
      <c r="HHJ181" s="56"/>
      <c r="HHK181" s="56"/>
      <c r="HHL181" s="56"/>
      <c r="HHM181" s="56"/>
      <c r="HHN181" s="56"/>
      <c r="HHO181" s="56"/>
      <c r="HHP181" s="56"/>
      <c r="HHQ181" s="56"/>
      <c r="HHR181" s="56"/>
      <c r="HHS181" s="56"/>
      <c r="HHT181" s="56"/>
      <c r="HHU181" s="56"/>
      <c r="HHV181" s="56"/>
      <c r="HHW181" s="56"/>
      <c r="HHX181" s="56"/>
      <c r="HHY181" s="56"/>
      <c r="HHZ181" s="56"/>
      <c r="HIA181" s="56"/>
      <c r="HIB181" s="56"/>
      <c r="HIC181" s="56"/>
      <c r="HID181" s="56"/>
      <c r="HIE181" s="56"/>
      <c r="HIF181" s="56"/>
      <c r="HIG181" s="56"/>
      <c r="HIH181" s="56"/>
      <c r="HII181" s="56"/>
      <c r="HIJ181" s="56"/>
      <c r="HIK181" s="56"/>
      <c r="HIL181" s="56"/>
      <c r="HIM181" s="56"/>
      <c r="HIN181" s="56"/>
      <c r="HIO181" s="56"/>
      <c r="HIP181" s="56"/>
      <c r="HIQ181" s="56"/>
      <c r="HIR181" s="56"/>
      <c r="HIS181" s="56"/>
      <c r="HIT181" s="56"/>
      <c r="HIU181" s="56"/>
      <c r="HIV181" s="56"/>
      <c r="HIW181" s="56"/>
      <c r="HIX181" s="56"/>
      <c r="HIY181" s="56"/>
      <c r="HIZ181" s="56"/>
      <c r="HJA181" s="56"/>
      <c r="HJB181" s="56"/>
      <c r="HJC181" s="56"/>
      <c r="HJD181" s="56"/>
      <c r="HJE181" s="56"/>
      <c r="HJF181" s="56"/>
      <c r="HJG181" s="56"/>
      <c r="HJH181" s="56"/>
      <c r="HJI181" s="56"/>
      <c r="HJJ181" s="56"/>
      <c r="HJK181" s="56"/>
      <c r="HJL181" s="56"/>
      <c r="HJM181" s="56"/>
      <c r="HJN181" s="56"/>
      <c r="HJO181" s="56"/>
      <c r="HJP181" s="56"/>
      <c r="HJQ181" s="56"/>
      <c r="HJR181" s="56"/>
      <c r="HJS181" s="56"/>
      <c r="HJT181" s="56"/>
      <c r="HJU181" s="56"/>
      <c r="HJV181" s="56"/>
      <c r="HJW181" s="56"/>
      <c r="HJX181" s="56"/>
      <c r="HJY181" s="56"/>
      <c r="HJZ181" s="56"/>
      <c r="HKA181" s="56"/>
      <c r="HKB181" s="56"/>
      <c r="HKC181" s="56"/>
      <c r="HKD181" s="56"/>
      <c r="HKE181" s="56"/>
      <c r="HKF181" s="56"/>
      <c r="HKG181" s="56"/>
      <c r="HKH181" s="56"/>
      <c r="HKI181" s="56"/>
      <c r="HKJ181" s="56"/>
      <c r="HKK181" s="56"/>
      <c r="HKL181" s="56"/>
      <c r="HKM181" s="56"/>
      <c r="HKN181" s="56"/>
      <c r="HKO181" s="56"/>
      <c r="HKP181" s="56"/>
      <c r="HKQ181" s="56"/>
      <c r="HKR181" s="56"/>
      <c r="HKS181" s="56"/>
      <c r="HKT181" s="56"/>
      <c r="HKU181" s="56"/>
      <c r="HKV181" s="56"/>
      <c r="HKW181" s="56"/>
      <c r="HKX181" s="56"/>
      <c r="HKY181" s="56"/>
      <c r="HKZ181" s="56"/>
      <c r="HLA181" s="56"/>
      <c r="HLB181" s="56"/>
      <c r="HLC181" s="56"/>
      <c r="HLD181" s="56"/>
      <c r="HLE181" s="56"/>
      <c r="HLF181" s="56"/>
      <c r="HLG181" s="56"/>
      <c r="HLH181" s="56"/>
      <c r="HLI181" s="56"/>
      <c r="HLJ181" s="56"/>
      <c r="HLK181" s="56"/>
      <c r="HLL181" s="56"/>
      <c r="HLM181" s="56"/>
      <c r="HLN181" s="56"/>
      <c r="HLO181" s="56"/>
      <c r="HLP181" s="56"/>
      <c r="HLQ181" s="56"/>
      <c r="HLR181" s="56"/>
      <c r="HLS181" s="56"/>
      <c r="HLT181" s="56"/>
      <c r="HLU181" s="56"/>
      <c r="HLV181" s="56"/>
      <c r="HLW181" s="56"/>
      <c r="HLX181" s="56"/>
      <c r="HLY181" s="56"/>
      <c r="HLZ181" s="56"/>
      <c r="HMA181" s="56"/>
      <c r="HMB181" s="56"/>
      <c r="HMC181" s="56"/>
      <c r="HMD181" s="56"/>
      <c r="HME181" s="56"/>
      <c r="HMF181" s="56"/>
      <c r="HMG181" s="56"/>
      <c r="HMH181" s="56"/>
      <c r="HMI181" s="56"/>
      <c r="HMJ181" s="56"/>
      <c r="HMK181" s="56"/>
      <c r="HML181" s="56"/>
      <c r="HMM181" s="56"/>
      <c r="HMN181" s="56"/>
      <c r="HMO181" s="56"/>
      <c r="HMP181" s="56"/>
      <c r="HMQ181" s="56"/>
      <c r="HMR181" s="56"/>
      <c r="HMS181" s="56"/>
      <c r="HMT181" s="56"/>
      <c r="HMU181" s="56"/>
      <c r="HMV181" s="56"/>
      <c r="HMW181" s="56"/>
      <c r="HMX181" s="56"/>
      <c r="HMY181" s="56"/>
      <c r="HMZ181" s="56"/>
      <c r="HNA181" s="56"/>
      <c r="HNB181" s="56"/>
      <c r="HNC181" s="56"/>
      <c r="HND181" s="56"/>
      <c r="HNE181" s="56"/>
      <c r="HNF181" s="56"/>
      <c r="HNG181" s="56"/>
      <c r="HNH181" s="56"/>
      <c r="HNI181" s="56"/>
      <c r="HNJ181" s="56"/>
      <c r="HNK181" s="56"/>
      <c r="HNL181" s="56"/>
      <c r="HNM181" s="56"/>
      <c r="HNN181" s="56"/>
      <c r="HNO181" s="56"/>
      <c r="HNP181" s="56"/>
      <c r="HNQ181" s="56"/>
      <c r="HNR181" s="56"/>
      <c r="HNS181" s="56"/>
      <c r="HNT181" s="56"/>
      <c r="HNU181" s="56"/>
      <c r="HNV181" s="56"/>
      <c r="HNW181" s="56"/>
      <c r="HNX181" s="56"/>
      <c r="HNY181" s="56"/>
      <c r="HNZ181" s="56"/>
      <c r="HOA181" s="56"/>
      <c r="HOB181" s="56"/>
      <c r="HOC181" s="56"/>
      <c r="HOD181" s="56"/>
      <c r="HOE181" s="56"/>
      <c r="HOF181" s="56"/>
      <c r="HOG181" s="56"/>
      <c r="HOH181" s="56"/>
      <c r="HOI181" s="56"/>
      <c r="HOJ181" s="56"/>
      <c r="HOK181" s="56"/>
      <c r="HOL181" s="56"/>
      <c r="HOM181" s="56"/>
      <c r="HON181" s="56"/>
      <c r="HOO181" s="56"/>
      <c r="HOP181" s="56"/>
      <c r="HOQ181" s="56"/>
      <c r="HOR181" s="56"/>
      <c r="HOS181" s="56"/>
      <c r="HOT181" s="56"/>
      <c r="HOU181" s="56"/>
      <c r="HOV181" s="56"/>
      <c r="HOW181" s="56"/>
      <c r="HOX181" s="56"/>
      <c r="HOY181" s="56"/>
      <c r="HOZ181" s="56"/>
      <c r="HPA181" s="56"/>
      <c r="HPB181" s="56"/>
      <c r="HPC181" s="56"/>
      <c r="HPD181" s="56"/>
      <c r="HPE181" s="56"/>
      <c r="HPF181" s="56"/>
      <c r="HPG181" s="56"/>
      <c r="HPH181" s="56"/>
      <c r="HPI181" s="56"/>
      <c r="HPJ181" s="56"/>
      <c r="HPK181" s="56"/>
      <c r="HPL181" s="56"/>
      <c r="HPM181" s="56"/>
      <c r="HPN181" s="56"/>
      <c r="HPO181" s="56"/>
      <c r="HPP181" s="56"/>
      <c r="HPQ181" s="56"/>
      <c r="HPR181" s="56"/>
      <c r="HPS181" s="56"/>
      <c r="HPT181" s="56"/>
      <c r="HPU181" s="56"/>
      <c r="HPV181" s="56"/>
      <c r="HPW181" s="56"/>
      <c r="HPX181" s="56"/>
      <c r="HPY181" s="56"/>
      <c r="HPZ181" s="56"/>
      <c r="HQA181" s="56"/>
      <c r="HQB181" s="56"/>
      <c r="HQC181" s="56"/>
      <c r="HQD181" s="56"/>
      <c r="HQE181" s="56"/>
      <c r="HQF181" s="56"/>
      <c r="HQG181" s="56"/>
      <c r="HQH181" s="56"/>
      <c r="HQI181" s="56"/>
      <c r="HQJ181" s="56"/>
      <c r="HQK181" s="56"/>
      <c r="HQL181" s="56"/>
      <c r="HQM181" s="56"/>
      <c r="HQN181" s="56"/>
      <c r="HQO181" s="56"/>
      <c r="HQP181" s="56"/>
      <c r="HQQ181" s="56"/>
      <c r="HQR181" s="56"/>
      <c r="HQS181" s="56"/>
      <c r="HQT181" s="56"/>
      <c r="HQU181" s="56"/>
      <c r="HQV181" s="56"/>
      <c r="HQW181" s="56"/>
      <c r="HQX181" s="56"/>
      <c r="HQY181" s="56"/>
      <c r="HQZ181" s="56"/>
      <c r="HRA181" s="56"/>
      <c r="HRB181" s="56"/>
      <c r="HRC181" s="56"/>
      <c r="HRD181" s="56"/>
      <c r="HRE181" s="56"/>
      <c r="HRF181" s="56"/>
      <c r="HRG181" s="56"/>
      <c r="HRH181" s="56"/>
      <c r="HRI181" s="56"/>
      <c r="HRJ181" s="56"/>
      <c r="HRK181" s="56"/>
      <c r="HRL181" s="56"/>
      <c r="HRM181" s="56"/>
      <c r="HRN181" s="56"/>
      <c r="HRO181" s="56"/>
      <c r="HRP181" s="56"/>
      <c r="HRQ181" s="56"/>
      <c r="HRR181" s="56"/>
      <c r="HRS181" s="56"/>
      <c r="HRT181" s="56"/>
      <c r="HRU181" s="56"/>
      <c r="HRV181" s="56"/>
      <c r="HRW181" s="56"/>
      <c r="HRX181" s="56"/>
      <c r="HRY181" s="56"/>
      <c r="HRZ181" s="56"/>
      <c r="HSA181" s="56"/>
      <c r="HSB181" s="56"/>
      <c r="HSC181" s="56"/>
      <c r="HSD181" s="56"/>
      <c r="HSE181" s="56"/>
      <c r="HSF181" s="56"/>
      <c r="HSG181" s="56"/>
      <c r="HSH181" s="56"/>
      <c r="HSI181" s="56"/>
      <c r="HSJ181" s="56"/>
      <c r="HSK181" s="56"/>
      <c r="HSL181" s="56"/>
      <c r="HSM181" s="56"/>
      <c r="HSN181" s="56"/>
      <c r="HSO181" s="56"/>
      <c r="HSP181" s="56"/>
      <c r="HSQ181" s="56"/>
      <c r="HSR181" s="56"/>
      <c r="HSS181" s="56"/>
      <c r="HST181" s="56"/>
      <c r="HSU181" s="56"/>
      <c r="HSV181" s="56"/>
      <c r="HSW181" s="56"/>
      <c r="HSX181" s="56"/>
      <c r="HSY181" s="56"/>
      <c r="HSZ181" s="56"/>
      <c r="HTA181" s="56"/>
      <c r="HTB181" s="56"/>
      <c r="HTC181" s="56"/>
      <c r="HTD181" s="56"/>
      <c r="HTE181" s="56"/>
      <c r="HTF181" s="56"/>
      <c r="HTG181" s="56"/>
      <c r="HTH181" s="56"/>
      <c r="HTI181" s="56"/>
      <c r="HTJ181" s="56"/>
      <c r="HTK181" s="56"/>
      <c r="HTL181" s="56"/>
      <c r="HTM181" s="56"/>
      <c r="HTN181" s="56"/>
      <c r="HTO181" s="56"/>
      <c r="HTP181" s="56"/>
      <c r="HTQ181" s="56"/>
      <c r="HTR181" s="56"/>
      <c r="HTS181" s="56"/>
      <c r="HTT181" s="56"/>
      <c r="HTU181" s="56"/>
      <c r="HTV181" s="56"/>
      <c r="HTW181" s="56"/>
      <c r="HTX181" s="56"/>
      <c r="HTY181" s="56"/>
      <c r="HTZ181" s="56"/>
      <c r="HUA181" s="56"/>
      <c r="HUB181" s="56"/>
      <c r="HUC181" s="56"/>
      <c r="HUD181" s="56"/>
      <c r="HUE181" s="56"/>
      <c r="HUF181" s="56"/>
      <c r="HUG181" s="56"/>
      <c r="HUH181" s="56"/>
      <c r="HUI181" s="56"/>
      <c r="HUJ181" s="56"/>
      <c r="HUK181" s="56"/>
      <c r="HUL181" s="56"/>
      <c r="HUM181" s="56"/>
      <c r="HUN181" s="56"/>
      <c r="HUO181" s="56"/>
      <c r="HUP181" s="56"/>
      <c r="HUQ181" s="56"/>
      <c r="HUR181" s="56"/>
      <c r="HUS181" s="56"/>
      <c r="HUT181" s="56"/>
      <c r="HUU181" s="56"/>
      <c r="HUV181" s="56"/>
      <c r="HUW181" s="56"/>
      <c r="HUX181" s="56"/>
      <c r="HUY181" s="56"/>
      <c r="HUZ181" s="56"/>
      <c r="HVA181" s="56"/>
      <c r="HVB181" s="56"/>
      <c r="HVC181" s="56"/>
      <c r="HVD181" s="56"/>
      <c r="HVE181" s="56"/>
      <c r="HVF181" s="56"/>
      <c r="HVG181" s="56"/>
      <c r="HVH181" s="56"/>
      <c r="HVI181" s="56"/>
      <c r="HVJ181" s="56"/>
      <c r="HVK181" s="56"/>
      <c r="HVL181" s="56"/>
      <c r="HVM181" s="56"/>
      <c r="HVN181" s="56"/>
      <c r="HVO181" s="56"/>
      <c r="HVP181" s="56"/>
      <c r="HVQ181" s="56"/>
      <c r="HVR181" s="56"/>
      <c r="HVS181" s="56"/>
      <c r="HVT181" s="56"/>
      <c r="HVU181" s="56"/>
      <c r="HVV181" s="56"/>
      <c r="HVW181" s="56"/>
      <c r="HVX181" s="56"/>
      <c r="HVY181" s="56"/>
      <c r="HVZ181" s="56"/>
      <c r="HWA181" s="56"/>
      <c r="HWB181" s="56"/>
      <c r="HWC181" s="56"/>
      <c r="HWD181" s="56"/>
      <c r="HWE181" s="56"/>
      <c r="HWF181" s="56"/>
      <c r="HWG181" s="56"/>
      <c r="HWH181" s="56"/>
      <c r="HWI181" s="56"/>
      <c r="HWJ181" s="56"/>
      <c r="HWK181" s="56"/>
      <c r="HWL181" s="56"/>
      <c r="HWM181" s="56"/>
      <c r="HWN181" s="56"/>
      <c r="HWO181" s="56"/>
      <c r="HWP181" s="56"/>
      <c r="HWQ181" s="56"/>
      <c r="HWR181" s="56"/>
      <c r="HWS181" s="56"/>
      <c r="HWT181" s="56"/>
      <c r="HWU181" s="56"/>
      <c r="HWV181" s="56"/>
      <c r="HWW181" s="56"/>
      <c r="HWX181" s="56"/>
      <c r="HWY181" s="56"/>
      <c r="HWZ181" s="56"/>
      <c r="HXA181" s="56"/>
      <c r="HXB181" s="56"/>
      <c r="HXC181" s="56"/>
      <c r="HXD181" s="56"/>
      <c r="HXE181" s="56"/>
      <c r="HXF181" s="56"/>
      <c r="HXG181" s="56"/>
      <c r="HXH181" s="56"/>
      <c r="HXI181" s="56"/>
      <c r="HXJ181" s="56"/>
      <c r="HXK181" s="56"/>
      <c r="HXL181" s="56"/>
      <c r="HXM181" s="56"/>
      <c r="HXN181" s="56"/>
      <c r="HXO181" s="56"/>
      <c r="HXP181" s="56"/>
      <c r="HXQ181" s="56"/>
      <c r="HXR181" s="56"/>
      <c r="HXS181" s="56"/>
      <c r="HXT181" s="56"/>
      <c r="HXU181" s="56"/>
      <c r="HXV181" s="56"/>
      <c r="HXW181" s="56"/>
      <c r="HXX181" s="56"/>
      <c r="HXY181" s="56"/>
      <c r="HXZ181" s="56"/>
      <c r="HYA181" s="56"/>
      <c r="HYB181" s="56"/>
      <c r="HYC181" s="56"/>
      <c r="HYD181" s="56"/>
      <c r="HYE181" s="56"/>
      <c r="HYF181" s="56"/>
      <c r="HYG181" s="56"/>
      <c r="HYH181" s="56"/>
      <c r="HYI181" s="56"/>
      <c r="HYJ181" s="56"/>
      <c r="HYK181" s="56"/>
      <c r="HYL181" s="56"/>
      <c r="HYM181" s="56"/>
      <c r="HYN181" s="56"/>
      <c r="HYO181" s="56"/>
      <c r="HYP181" s="56"/>
      <c r="HYQ181" s="56"/>
      <c r="HYR181" s="56"/>
      <c r="HYS181" s="56"/>
      <c r="HYT181" s="56"/>
      <c r="HYU181" s="56"/>
      <c r="HYV181" s="56"/>
      <c r="HYW181" s="56"/>
      <c r="HYX181" s="56"/>
      <c r="HYY181" s="56"/>
      <c r="HYZ181" s="56"/>
      <c r="HZA181" s="56"/>
      <c r="HZB181" s="56"/>
      <c r="HZC181" s="56"/>
      <c r="HZD181" s="56"/>
      <c r="HZE181" s="56"/>
      <c r="HZF181" s="56"/>
      <c r="HZG181" s="56"/>
      <c r="HZH181" s="56"/>
      <c r="HZI181" s="56"/>
      <c r="HZJ181" s="56"/>
      <c r="HZK181" s="56"/>
      <c r="HZL181" s="56"/>
      <c r="HZM181" s="56"/>
      <c r="HZN181" s="56"/>
      <c r="HZO181" s="56"/>
      <c r="HZP181" s="56"/>
      <c r="HZQ181" s="56"/>
      <c r="HZR181" s="56"/>
      <c r="HZS181" s="56"/>
      <c r="HZT181" s="56"/>
      <c r="HZU181" s="56"/>
      <c r="HZV181" s="56"/>
      <c r="HZW181" s="56"/>
      <c r="HZX181" s="56"/>
      <c r="HZY181" s="56"/>
      <c r="HZZ181" s="56"/>
      <c r="IAA181" s="56"/>
      <c r="IAB181" s="56"/>
      <c r="IAC181" s="56"/>
      <c r="IAD181" s="56"/>
      <c r="IAE181" s="56"/>
      <c r="IAF181" s="56"/>
      <c r="IAG181" s="56"/>
      <c r="IAH181" s="56"/>
      <c r="IAI181" s="56"/>
      <c r="IAJ181" s="56"/>
      <c r="IAK181" s="56"/>
      <c r="IAL181" s="56"/>
      <c r="IAM181" s="56"/>
      <c r="IAN181" s="56"/>
      <c r="IAO181" s="56"/>
      <c r="IAP181" s="56"/>
      <c r="IAQ181" s="56"/>
      <c r="IAR181" s="56"/>
      <c r="IAS181" s="56"/>
      <c r="IAT181" s="56"/>
      <c r="IAU181" s="56"/>
      <c r="IAV181" s="56"/>
      <c r="IAW181" s="56"/>
      <c r="IAX181" s="56"/>
      <c r="IAY181" s="56"/>
      <c r="IAZ181" s="56"/>
      <c r="IBA181" s="56"/>
      <c r="IBB181" s="56"/>
      <c r="IBC181" s="56"/>
      <c r="IBD181" s="56"/>
      <c r="IBE181" s="56"/>
      <c r="IBF181" s="56"/>
      <c r="IBG181" s="56"/>
      <c r="IBH181" s="56"/>
      <c r="IBI181" s="56"/>
      <c r="IBJ181" s="56"/>
      <c r="IBK181" s="56"/>
      <c r="IBL181" s="56"/>
      <c r="IBM181" s="56"/>
      <c r="IBN181" s="56"/>
      <c r="IBO181" s="56"/>
      <c r="IBP181" s="56"/>
      <c r="IBQ181" s="56"/>
      <c r="IBR181" s="56"/>
      <c r="IBS181" s="56"/>
      <c r="IBT181" s="56"/>
      <c r="IBU181" s="56"/>
      <c r="IBV181" s="56"/>
      <c r="IBW181" s="56"/>
      <c r="IBX181" s="56"/>
      <c r="IBY181" s="56"/>
      <c r="IBZ181" s="56"/>
      <c r="ICA181" s="56"/>
      <c r="ICB181" s="56"/>
      <c r="ICC181" s="56"/>
      <c r="ICD181" s="56"/>
      <c r="ICE181" s="56"/>
      <c r="ICF181" s="56"/>
      <c r="ICG181" s="56"/>
      <c r="ICH181" s="56"/>
      <c r="ICI181" s="56"/>
      <c r="ICJ181" s="56"/>
      <c r="ICK181" s="56"/>
      <c r="ICL181" s="56"/>
      <c r="ICM181" s="56"/>
      <c r="ICN181" s="56"/>
      <c r="ICO181" s="56"/>
      <c r="ICP181" s="56"/>
      <c r="ICQ181" s="56"/>
      <c r="ICR181" s="56"/>
      <c r="ICS181" s="56"/>
      <c r="ICT181" s="56"/>
      <c r="ICU181" s="56"/>
      <c r="ICV181" s="56"/>
      <c r="ICW181" s="56"/>
      <c r="ICX181" s="56"/>
      <c r="ICY181" s="56"/>
      <c r="ICZ181" s="56"/>
      <c r="IDA181" s="56"/>
      <c r="IDB181" s="56"/>
      <c r="IDC181" s="56"/>
      <c r="IDD181" s="56"/>
      <c r="IDE181" s="56"/>
      <c r="IDF181" s="56"/>
      <c r="IDG181" s="56"/>
      <c r="IDH181" s="56"/>
      <c r="IDI181" s="56"/>
      <c r="IDJ181" s="56"/>
      <c r="IDK181" s="56"/>
      <c r="IDL181" s="56"/>
      <c r="IDM181" s="56"/>
      <c r="IDN181" s="56"/>
      <c r="IDO181" s="56"/>
      <c r="IDP181" s="56"/>
      <c r="IDQ181" s="56"/>
      <c r="IDR181" s="56"/>
      <c r="IDS181" s="56"/>
      <c r="IDT181" s="56"/>
      <c r="IDU181" s="56"/>
      <c r="IDV181" s="56"/>
      <c r="IDW181" s="56"/>
      <c r="IDX181" s="56"/>
      <c r="IDY181" s="56"/>
      <c r="IDZ181" s="56"/>
      <c r="IEA181" s="56"/>
      <c r="IEB181" s="56"/>
      <c r="IEC181" s="56"/>
      <c r="IED181" s="56"/>
      <c r="IEE181" s="56"/>
      <c r="IEF181" s="56"/>
      <c r="IEG181" s="56"/>
      <c r="IEH181" s="56"/>
      <c r="IEI181" s="56"/>
      <c r="IEJ181" s="56"/>
      <c r="IEK181" s="56"/>
      <c r="IEL181" s="56"/>
      <c r="IEM181" s="56"/>
      <c r="IEN181" s="56"/>
      <c r="IEO181" s="56"/>
      <c r="IEP181" s="56"/>
      <c r="IEQ181" s="56"/>
      <c r="IER181" s="56"/>
      <c r="IES181" s="56"/>
      <c r="IET181" s="56"/>
      <c r="IEU181" s="56"/>
      <c r="IEV181" s="56"/>
      <c r="IEW181" s="56"/>
      <c r="IEX181" s="56"/>
      <c r="IEY181" s="56"/>
      <c r="IEZ181" s="56"/>
      <c r="IFA181" s="56"/>
      <c r="IFB181" s="56"/>
      <c r="IFC181" s="56"/>
      <c r="IFD181" s="56"/>
      <c r="IFE181" s="56"/>
      <c r="IFF181" s="56"/>
      <c r="IFG181" s="56"/>
      <c r="IFH181" s="56"/>
      <c r="IFI181" s="56"/>
      <c r="IFJ181" s="56"/>
      <c r="IFK181" s="56"/>
      <c r="IFL181" s="56"/>
      <c r="IFM181" s="56"/>
      <c r="IFN181" s="56"/>
      <c r="IFO181" s="56"/>
      <c r="IFP181" s="56"/>
      <c r="IFQ181" s="56"/>
      <c r="IFR181" s="56"/>
      <c r="IFS181" s="56"/>
      <c r="IFT181" s="56"/>
      <c r="IFU181" s="56"/>
      <c r="IFV181" s="56"/>
      <c r="IFW181" s="56"/>
      <c r="IFX181" s="56"/>
      <c r="IFY181" s="56"/>
      <c r="IFZ181" s="56"/>
      <c r="IGA181" s="56"/>
      <c r="IGB181" s="56"/>
      <c r="IGC181" s="56"/>
      <c r="IGD181" s="56"/>
      <c r="IGE181" s="56"/>
      <c r="IGF181" s="56"/>
      <c r="IGG181" s="56"/>
      <c r="IGH181" s="56"/>
      <c r="IGI181" s="56"/>
      <c r="IGJ181" s="56"/>
      <c r="IGK181" s="56"/>
      <c r="IGL181" s="56"/>
      <c r="IGM181" s="56"/>
      <c r="IGN181" s="56"/>
      <c r="IGO181" s="56"/>
      <c r="IGP181" s="56"/>
      <c r="IGQ181" s="56"/>
      <c r="IGR181" s="56"/>
      <c r="IGS181" s="56"/>
      <c r="IGT181" s="56"/>
      <c r="IGU181" s="56"/>
      <c r="IGV181" s="56"/>
      <c r="IGW181" s="56"/>
      <c r="IGX181" s="56"/>
      <c r="IGY181" s="56"/>
      <c r="IGZ181" s="56"/>
      <c r="IHA181" s="56"/>
      <c r="IHB181" s="56"/>
      <c r="IHC181" s="56"/>
      <c r="IHD181" s="56"/>
      <c r="IHE181" s="56"/>
      <c r="IHF181" s="56"/>
      <c r="IHG181" s="56"/>
      <c r="IHH181" s="56"/>
      <c r="IHI181" s="56"/>
      <c r="IHJ181" s="56"/>
      <c r="IHK181" s="56"/>
      <c r="IHL181" s="56"/>
      <c r="IHM181" s="56"/>
      <c r="IHN181" s="56"/>
      <c r="IHO181" s="56"/>
      <c r="IHP181" s="56"/>
      <c r="IHQ181" s="56"/>
      <c r="IHR181" s="56"/>
      <c r="IHS181" s="56"/>
      <c r="IHT181" s="56"/>
      <c r="IHU181" s="56"/>
      <c r="IHV181" s="56"/>
      <c r="IHW181" s="56"/>
      <c r="IHX181" s="56"/>
      <c r="IHY181" s="56"/>
      <c r="IHZ181" s="56"/>
      <c r="IIA181" s="56"/>
      <c r="IIB181" s="56"/>
      <c r="IIC181" s="56"/>
      <c r="IID181" s="56"/>
      <c r="IIE181" s="56"/>
      <c r="IIF181" s="56"/>
      <c r="IIG181" s="56"/>
      <c r="IIH181" s="56"/>
      <c r="III181" s="56"/>
      <c r="IIJ181" s="56"/>
      <c r="IIK181" s="56"/>
      <c r="IIL181" s="56"/>
      <c r="IIM181" s="56"/>
      <c r="IIN181" s="56"/>
      <c r="IIO181" s="56"/>
      <c r="IIP181" s="56"/>
      <c r="IIQ181" s="56"/>
      <c r="IIR181" s="56"/>
      <c r="IIS181" s="56"/>
      <c r="IIT181" s="56"/>
      <c r="IIU181" s="56"/>
      <c r="IIV181" s="56"/>
      <c r="IIW181" s="56"/>
      <c r="IIX181" s="56"/>
      <c r="IIY181" s="56"/>
      <c r="IIZ181" s="56"/>
      <c r="IJA181" s="56"/>
      <c r="IJB181" s="56"/>
      <c r="IJC181" s="56"/>
      <c r="IJD181" s="56"/>
      <c r="IJE181" s="56"/>
      <c r="IJF181" s="56"/>
      <c r="IJG181" s="56"/>
      <c r="IJH181" s="56"/>
      <c r="IJI181" s="56"/>
      <c r="IJJ181" s="56"/>
      <c r="IJK181" s="56"/>
      <c r="IJL181" s="56"/>
      <c r="IJM181" s="56"/>
      <c r="IJN181" s="56"/>
      <c r="IJO181" s="56"/>
      <c r="IJP181" s="56"/>
      <c r="IJQ181" s="56"/>
      <c r="IJR181" s="56"/>
      <c r="IJS181" s="56"/>
      <c r="IJT181" s="56"/>
      <c r="IJU181" s="56"/>
      <c r="IJV181" s="56"/>
      <c r="IJW181" s="56"/>
      <c r="IJX181" s="56"/>
      <c r="IJY181" s="56"/>
      <c r="IJZ181" s="56"/>
      <c r="IKA181" s="56"/>
      <c r="IKB181" s="56"/>
      <c r="IKC181" s="56"/>
      <c r="IKD181" s="56"/>
      <c r="IKE181" s="56"/>
      <c r="IKF181" s="56"/>
      <c r="IKG181" s="56"/>
      <c r="IKH181" s="56"/>
      <c r="IKI181" s="56"/>
      <c r="IKJ181" s="56"/>
      <c r="IKK181" s="56"/>
      <c r="IKL181" s="56"/>
      <c r="IKM181" s="56"/>
      <c r="IKN181" s="56"/>
      <c r="IKO181" s="56"/>
      <c r="IKP181" s="56"/>
      <c r="IKQ181" s="56"/>
      <c r="IKR181" s="56"/>
      <c r="IKS181" s="56"/>
      <c r="IKT181" s="56"/>
      <c r="IKU181" s="56"/>
      <c r="IKV181" s="56"/>
      <c r="IKW181" s="56"/>
      <c r="IKX181" s="56"/>
      <c r="IKY181" s="56"/>
      <c r="IKZ181" s="56"/>
      <c r="ILA181" s="56"/>
      <c r="ILB181" s="56"/>
      <c r="ILC181" s="56"/>
      <c r="ILD181" s="56"/>
      <c r="ILE181" s="56"/>
      <c r="ILF181" s="56"/>
      <c r="ILG181" s="56"/>
      <c r="ILH181" s="56"/>
      <c r="ILI181" s="56"/>
      <c r="ILJ181" s="56"/>
      <c r="ILK181" s="56"/>
      <c r="ILL181" s="56"/>
      <c r="ILM181" s="56"/>
      <c r="ILN181" s="56"/>
      <c r="ILO181" s="56"/>
      <c r="ILP181" s="56"/>
      <c r="ILQ181" s="56"/>
      <c r="ILR181" s="56"/>
      <c r="ILS181" s="56"/>
      <c r="ILT181" s="56"/>
      <c r="ILU181" s="56"/>
      <c r="ILV181" s="56"/>
      <c r="ILW181" s="56"/>
      <c r="ILX181" s="56"/>
      <c r="ILY181" s="56"/>
      <c r="ILZ181" s="56"/>
      <c r="IMA181" s="56"/>
      <c r="IMB181" s="56"/>
      <c r="IMC181" s="56"/>
      <c r="IMD181" s="56"/>
      <c r="IME181" s="56"/>
      <c r="IMF181" s="56"/>
      <c r="IMG181" s="56"/>
      <c r="IMH181" s="56"/>
      <c r="IMI181" s="56"/>
      <c r="IMJ181" s="56"/>
      <c r="IMK181" s="56"/>
      <c r="IML181" s="56"/>
      <c r="IMM181" s="56"/>
      <c r="IMN181" s="56"/>
      <c r="IMO181" s="56"/>
      <c r="IMP181" s="56"/>
      <c r="IMQ181" s="56"/>
      <c r="IMR181" s="56"/>
      <c r="IMS181" s="56"/>
      <c r="IMT181" s="56"/>
      <c r="IMU181" s="56"/>
      <c r="IMV181" s="56"/>
      <c r="IMW181" s="56"/>
      <c r="IMX181" s="56"/>
      <c r="IMY181" s="56"/>
      <c r="IMZ181" s="56"/>
      <c r="INA181" s="56"/>
      <c r="INB181" s="56"/>
      <c r="INC181" s="56"/>
      <c r="IND181" s="56"/>
      <c r="INE181" s="56"/>
      <c r="INF181" s="56"/>
      <c r="ING181" s="56"/>
      <c r="INH181" s="56"/>
      <c r="INI181" s="56"/>
      <c r="INJ181" s="56"/>
      <c r="INK181" s="56"/>
      <c r="INL181" s="56"/>
      <c r="INM181" s="56"/>
      <c r="INN181" s="56"/>
      <c r="INO181" s="56"/>
      <c r="INP181" s="56"/>
      <c r="INQ181" s="56"/>
      <c r="INR181" s="56"/>
      <c r="INS181" s="56"/>
      <c r="INT181" s="56"/>
      <c r="INU181" s="56"/>
      <c r="INV181" s="56"/>
      <c r="INW181" s="56"/>
      <c r="INX181" s="56"/>
      <c r="INY181" s="56"/>
      <c r="INZ181" s="56"/>
      <c r="IOA181" s="56"/>
      <c r="IOB181" s="56"/>
      <c r="IOC181" s="56"/>
      <c r="IOD181" s="56"/>
      <c r="IOE181" s="56"/>
      <c r="IOF181" s="56"/>
      <c r="IOG181" s="56"/>
      <c r="IOH181" s="56"/>
      <c r="IOI181" s="56"/>
      <c r="IOJ181" s="56"/>
      <c r="IOK181" s="56"/>
      <c r="IOL181" s="56"/>
      <c r="IOM181" s="56"/>
      <c r="ION181" s="56"/>
      <c r="IOO181" s="56"/>
      <c r="IOP181" s="56"/>
      <c r="IOQ181" s="56"/>
      <c r="IOR181" s="56"/>
      <c r="IOS181" s="56"/>
      <c r="IOT181" s="56"/>
      <c r="IOU181" s="56"/>
      <c r="IOV181" s="56"/>
      <c r="IOW181" s="56"/>
      <c r="IOX181" s="56"/>
      <c r="IOY181" s="56"/>
      <c r="IOZ181" s="56"/>
      <c r="IPA181" s="56"/>
      <c r="IPB181" s="56"/>
      <c r="IPC181" s="56"/>
      <c r="IPD181" s="56"/>
      <c r="IPE181" s="56"/>
      <c r="IPF181" s="56"/>
      <c r="IPG181" s="56"/>
      <c r="IPH181" s="56"/>
      <c r="IPI181" s="56"/>
      <c r="IPJ181" s="56"/>
      <c r="IPK181" s="56"/>
      <c r="IPL181" s="56"/>
      <c r="IPM181" s="56"/>
      <c r="IPN181" s="56"/>
      <c r="IPO181" s="56"/>
      <c r="IPP181" s="56"/>
      <c r="IPQ181" s="56"/>
      <c r="IPR181" s="56"/>
      <c r="IPS181" s="56"/>
      <c r="IPT181" s="56"/>
      <c r="IPU181" s="56"/>
      <c r="IPV181" s="56"/>
      <c r="IPW181" s="56"/>
      <c r="IPX181" s="56"/>
      <c r="IPY181" s="56"/>
      <c r="IPZ181" s="56"/>
      <c r="IQA181" s="56"/>
      <c r="IQB181" s="56"/>
      <c r="IQC181" s="56"/>
      <c r="IQD181" s="56"/>
      <c r="IQE181" s="56"/>
      <c r="IQF181" s="56"/>
      <c r="IQG181" s="56"/>
      <c r="IQH181" s="56"/>
      <c r="IQI181" s="56"/>
      <c r="IQJ181" s="56"/>
      <c r="IQK181" s="56"/>
      <c r="IQL181" s="56"/>
      <c r="IQM181" s="56"/>
      <c r="IQN181" s="56"/>
      <c r="IQO181" s="56"/>
      <c r="IQP181" s="56"/>
      <c r="IQQ181" s="56"/>
      <c r="IQR181" s="56"/>
      <c r="IQS181" s="56"/>
      <c r="IQT181" s="56"/>
      <c r="IQU181" s="56"/>
      <c r="IQV181" s="56"/>
      <c r="IQW181" s="56"/>
      <c r="IQX181" s="56"/>
      <c r="IQY181" s="56"/>
      <c r="IQZ181" s="56"/>
      <c r="IRA181" s="56"/>
      <c r="IRB181" s="56"/>
      <c r="IRC181" s="56"/>
      <c r="IRD181" s="56"/>
      <c r="IRE181" s="56"/>
      <c r="IRF181" s="56"/>
      <c r="IRG181" s="56"/>
      <c r="IRH181" s="56"/>
      <c r="IRI181" s="56"/>
      <c r="IRJ181" s="56"/>
      <c r="IRK181" s="56"/>
      <c r="IRL181" s="56"/>
      <c r="IRM181" s="56"/>
      <c r="IRN181" s="56"/>
      <c r="IRO181" s="56"/>
      <c r="IRP181" s="56"/>
      <c r="IRQ181" s="56"/>
      <c r="IRR181" s="56"/>
      <c r="IRS181" s="56"/>
      <c r="IRT181" s="56"/>
      <c r="IRU181" s="56"/>
      <c r="IRV181" s="56"/>
      <c r="IRW181" s="56"/>
      <c r="IRX181" s="56"/>
      <c r="IRY181" s="56"/>
      <c r="IRZ181" s="56"/>
      <c r="ISA181" s="56"/>
      <c r="ISB181" s="56"/>
      <c r="ISC181" s="56"/>
      <c r="ISD181" s="56"/>
      <c r="ISE181" s="56"/>
      <c r="ISF181" s="56"/>
      <c r="ISG181" s="56"/>
      <c r="ISH181" s="56"/>
      <c r="ISI181" s="56"/>
      <c r="ISJ181" s="56"/>
      <c r="ISK181" s="56"/>
      <c r="ISL181" s="56"/>
      <c r="ISM181" s="56"/>
      <c r="ISN181" s="56"/>
      <c r="ISO181" s="56"/>
      <c r="ISP181" s="56"/>
      <c r="ISQ181" s="56"/>
      <c r="ISR181" s="56"/>
      <c r="ISS181" s="56"/>
      <c r="IST181" s="56"/>
      <c r="ISU181" s="56"/>
      <c r="ISV181" s="56"/>
      <c r="ISW181" s="56"/>
      <c r="ISX181" s="56"/>
      <c r="ISY181" s="56"/>
      <c r="ISZ181" s="56"/>
      <c r="ITA181" s="56"/>
      <c r="ITB181" s="56"/>
      <c r="ITC181" s="56"/>
      <c r="ITD181" s="56"/>
      <c r="ITE181" s="56"/>
      <c r="ITF181" s="56"/>
      <c r="ITG181" s="56"/>
      <c r="ITH181" s="56"/>
      <c r="ITI181" s="56"/>
      <c r="ITJ181" s="56"/>
      <c r="ITK181" s="56"/>
      <c r="ITL181" s="56"/>
      <c r="ITM181" s="56"/>
      <c r="ITN181" s="56"/>
      <c r="ITO181" s="56"/>
      <c r="ITP181" s="56"/>
      <c r="ITQ181" s="56"/>
      <c r="ITR181" s="56"/>
      <c r="ITS181" s="56"/>
      <c r="ITT181" s="56"/>
      <c r="ITU181" s="56"/>
      <c r="ITV181" s="56"/>
      <c r="ITW181" s="56"/>
      <c r="ITX181" s="56"/>
      <c r="ITY181" s="56"/>
      <c r="ITZ181" s="56"/>
      <c r="IUA181" s="56"/>
      <c r="IUB181" s="56"/>
      <c r="IUC181" s="56"/>
      <c r="IUD181" s="56"/>
      <c r="IUE181" s="56"/>
      <c r="IUF181" s="56"/>
      <c r="IUG181" s="56"/>
      <c r="IUH181" s="56"/>
      <c r="IUI181" s="56"/>
      <c r="IUJ181" s="56"/>
      <c r="IUK181" s="56"/>
      <c r="IUL181" s="56"/>
      <c r="IUM181" s="56"/>
      <c r="IUN181" s="56"/>
      <c r="IUO181" s="56"/>
      <c r="IUP181" s="56"/>
      <c r="IUQ181" s="56"/>
      <c r="IUR181" s="56"/>
      <c r="IUS181" s="56"/>
      <c r="IUT181" s="56"/>
      <c r="IUU181" s="56"/>
      <c r="IUV181" s="56"/>
      <c r="IUW181" s="56"/>
      <c r="IUX181" s="56"/>
      <c r="IUY181" s="56"/>
      <c r="IUZ181" s="56"/>
      <c r="IVA181" s="56"/>
      <c r="IVB181" s="56"/>
      <c r="IVC181" s="56"/>
      <c r="IVD181" s="56"/>
      <c r="IVE181" s="56"/>
      <c r="IVF181" s="56"/>
      <c r="IVG181" s="56"/>
      <c r="IVH181" s="56"/>
      <c r="IVI181" s="56"/>
      <c r="IVJ181" s="56"/>
      <c r="IVK181" s="56"/>
      <c r="IVL181" s="56"/>
      <c r="IVM181" s="56"/>
      <c r="IVN181" s="56"/>
      <c r="IVO181" s="56"/>
      <c r="IVP181" s="56"/>
      <c r="IVQ181" s="56"/>
      <c r="IVR181" s="56"/>
      <c r="IVS181" s="56"/>
      <c r="IVT181" s="56"/>
      <c r="IVU181" s="56"/>
      <c r="IVV181" s="56"/>
      <c r="IVW181" s="56"/>
      <c r="IVX181" s="56"/>
      <c r="IVY181" s="56"/>
      <c r="IVZ181" s="56"/>
      <c r="IWA181" s="56"/>
      <c r="IWB181" s="56"/>
      <c r="IWC181" s="56"/>
      <c r="IWD181" s="56"/>
      <c r="IWE181" s="56"/>
      <c r="IWF181" s="56"/>
      <c r="IWG181" s="56"/>
      <c r="IWH181" s="56"/>
      <c r="IWI181" s="56"/>
      <c r="IWJ181" s="56"/>
      <c r="IWK181" s="56"/>
      <c r="IWL181" s="56"/>
      <c r="IWM181" s="56"/>
      <c r="IWN181" s="56"/>
      <c r="IWO181" s="56"/>
      <c r="IWP181" s="56"/>
      <c r="IWQ181" s="56"/>
      <c r="IWR181" s="56"/>
      <c r="IWS181" s="56"/>
      <c r="IWT181" s="56"/>
      <c r="IWU181" s="56"/>
      <c r="IWV181" s="56"/>
      <c r="IWW181" s="56"/>
      <c r="IWX181" s="56"/>
      <c r="IWY181" s="56"/>
      <c r="IWZ181" s="56"/>
      <c r="IXA181" s="56"/>
      <c r="IXB181" s="56"/>
      <c r="IXC181" s="56"/>
      <c r="IXD181" s="56"/>
      <c r="IXE181" s="56"/>
      <c r="IXF181" s="56"/>
      <c r="IXG181" s="56"/>
      <c r="IXH181" s="56"/>
      <c r="IXI181" s="56"/>
      <c r="IXJ181" s="56"/>
      <c r="IXK181" s="56"/>
      <c r="IXL181" s="56"/>
      <c r="IXM181" s="56"/>
      <c r="IXN181" s="56"/>
      <c r="IXO181" s="56"/>
      <c r="IXP181" s="56"/>
      <c r="IXQ181" s="56"/>
      <c r="IXR181" s="56"/>
      <c r="IXS181" s="56"/>
      <c r="IXT181" s="56"/>
      <c r="IXU181" s="56"/>
      <c r="IXV181" s="56"/>
      <c r="IXW181" s="56"/>
      <c r="IXX181" s="56"/>
      <c r="IXY181" s="56"/>
      <c r="IXZ181" s="56"/>
      <c r="IYA181" s="56"/>
      <c r="IYB181" s="56"/>
      <c r="IYC181" s="56"/>
      <c r="IYD181" s="56"/>
      <c r="IYE181" s="56"/>
      <c r="IYF181" s="56"/>
      <c r="IYG181" s="56"/>
      <c r="IYH181" s="56"/>
      <c r="IYI181" s="56"/>
      <c r="IYJ181" s="56"/>
      <c r="IYK181" s="56"/>
      <c r="IYL181" s="56"/>
      <c r="IYM181" s="56"/>
      <c r="IYN181" s="56"/>
      <c r="IYO181" s="56"/>
      <c r="IYP181" s="56"/>
      <c r="IYQ181" s="56"/>
      <c r="IYR181" s="56"/>
      <c r="IYS181" s="56"/>
      <c r="IYT181" s="56"/>
      <c r="IYU181" s="56"/>
      <c r="IYV181" s="56"/>
      <c r="IYW181" s="56"/>
      <c r="IYX181" s="56"/>
      <c r="IYY181" s="56"/>
      <c r="IYZ181" s="56"/>
      <c r="IZA181" s="56"/>
      <c r="IZB181" s="56"/>
      <c r="IZC181" s="56"/>
      <c r="IZD181" s="56"/>
      <c r="IZE181" s="56"/>
      <c r="IZF181" s="56"/>
      <c r="IZG181" s="56"/>
      <c r="IZH181" s="56"/>
      <c r="IZI181" s="56"/>
      <c r="IZJ181" s="56"/>
      <c r="IZK181" s="56"/>
      <c r="IZL181" s="56"/>
      <c r="IZM181" s="56"/>
      <c r="IZN181" s="56"/>
      <c r="IZO181" s="56"/>
      <c r="IZP181" s="56"/>
      <c r="IZQ181" s="56"/>
      <c r="IZR181" s="56"/>
      <c r="IZS181" s="56"/>
      <c r="IZT181" s="56"/>
      <c r="IZU181" s="56"/>
      <c r="IZV181" s="56"/>
      <c r="IZW181" s="56"/>
      <c r="IZX181" s="56"/>
      <c r="IZY181" s="56"/>
      <c r="IZZ181" s="56"/>
      <c r="JAA181" s="56"/>
      <c r="JAB181" s="56"/>
      <c r="JAC181" s="56"/>
      <c r="JAD181" s="56"/>
      <c r="JAE181" s="56"/>
      <c r="JAF181" s="56"/>
      <c r="JAG181" s="56"/>
      <c r="JAH181" s="56"/>
      <c r="JAI181" s="56"/>
      <c r="JAJ181" s="56"/>
      <c r="JAK181" s="56"/>
      <c r="JAL181" s="56"/>
      <c r="JAM181" s="56"/>
      <c r="JAN181" s="56"/>
      <c r="JAO181" s="56"/>
      <c r="JAP181" s="56"/>
      <c r="JAQ181" s="56"/>
      <c r="JAR181" s="56"/>
      <c r="JAS181" s="56"/>
      <c r="JAT181" s="56"/>
      <c r="JAU181" s="56"/>
      <c r="JAV181" s="56"/>
      <c r="JAW181" s="56"/>
      <c r="JAX181" s="56"/>
      <c r="JAY181" s="56"/>
      <c r="JAZ181" s="56"/>
      <c r="JBA181" s="56"/>
      <c r="JBB181" s="56"/>
      <c r="JBC181" s="56"/>
      <c r="JBD181" s="56"/>
      <c r="JBE181" s="56"/>
      <c r="JBF181" s="56"/>
      <c r="JBG181" s="56"/>
      <c r="JBH181" s="56"/>
      <c r="JBI181" s="56"/>
      <c r="JBJ181" s="56"/>
      <c r="JBK181" s="56"/>
      <c r="JBL181" s="56"/>
      <c r="JBM181" s="56"/>
      <c r="JBN181" s="56"/>
      <c r="JBO181" s="56"/>
      <c r="JBP181" s="56"/>
      <c r="JBQ181" s="56"/>
      <c r="JBR181" s="56"/>
      <c r="JBS181" s="56"/>
      <c r="JBT181" s="56"/>
      <c r="JBU181" s="56"/>
      <c r="JBV181" s="56"/>
      <c r="JBW181" s="56"/>
      <c r="JBX181" s="56"/>
      <c r="JBY181" s="56"/>
      <c r="JBZ181" s="56"/>
      <c r="JCA181" s="56"/>
      <c r="JCB181" s="56"/>
      <c r="JCC181" s="56"/>
      <c r="JCD181" s="56"/>
      <c r="JCE181" s="56"/>
      <c r="JCF181" s="56"/>
      <c r="JCG181" s="56"/>
      <c r="JCH181" s="56"/>
      <c r="JCI181" s="56"/>
      <c r="JCJ181" s="56"/>
      <c r="JCK181" s="56"/>
      <c r="JCL181" s="56"/>
      <c r="JCM181" s="56"/>
      <c r="JCN181" s="56"/>
      <c r="JCO181" s="56"/>
      <c r="JCP181" s="56"/>
      <c r="JCQ181" s="56"/>
      <c r="JCR181" s="56"/>
      <c r="JCS181" s="56"/>
      <c r="JCT181" s="56"/>
      <c r="JCU181" s="56"/>
      <c r="JCV181" s="56"/>
      <c r="JCW181" s="56"/>
      <c r="JCX181" s="56"/>
      <c r="JCY181" s="56"/>
      <c r="JCZ181" s="56"/>
      <c r="JDA181" s="56"/>
      <c r="JDB181" s="56"/>
      <c r="JDC181" s="56"/>
      <c r="JDD181" s="56"/>
      <c r="JDE181" s="56"/>
      <c r="JDF181" s="56"/>
      <c r="JDG181" s="56"/>
      <c r="JDH181" s="56"/>
      <c r="JDI181" s="56"/>
      <c r="JDJ181" s="56"/>
      <c r="JDK181" s="56"/>
      <c r="JDL181" s="56"/>
      <c r="JDM181" s="56"/>
      <c r="JDN181" s="56"/>
      <c r="JDO181" s="56"/>
      <c r="JDP181" s="56"/>
      <c r="JDQ181" s="56"/>
      <c r="JDR181" s="56"/>
      <c r="JDS181" s="56"/>
      <c r="JDT181" s="56"/>
      <c r="JDU181" s="56"/>
      <c r="JDV181" s="56"/>
      <c r="JDW181" s="56"/>
      <c r="JDX181" s="56"/>
      <c r="JDY181" s="56"/>
      <c r="JDZ181" s="56"/>
      <c r="JEA181" s="56"/>
      <c r="JEB181" s="56"/>
      <c r="JEC181" s="56"/>
      <c r="JED181" s="56"/>
      <c r="JEE181" s="56"/>
      <c r="JEF181" s="56"/>
      <c r="JEG181" s="56"/>
      <c r="JEH181" s="56"/>
      <c r="JEI181" s="56"/>
      <c r="JEJ181" s="56"/>
      <c r="JEK181" s="56"/>
      <c r="JEL181" s="56"/>
      <c r="JEM181" s="56"/>
      <c r="JEN181" s="56"/>
      <c r="JEO181" s="56"/>
      <c r="JEP181" s="56"/>
      <c r="JEQ181" s="56"/>
      <c r="JER181" s="56"/>
      <c r="JES181" s="56"/>
      <c r="JET181" s="56"/>
      <c r="JEU181" s="56"/>
      <c r="JEV181" s="56"/>
      <c r="JEW181" s="56"/>
      <c r="JEX181" s="56"/>
      <c r="JEY181" s="56"/>
      <c r="JEZ181" s="56"/>
      <c r="JFA181" s="56"/>
      <c r="JFB181" s="56"/>
      <c r="JFC181" s="56"/>
      <c r="JFD181" s="56"/>
      <c r="JFE181" s="56"/>
      <c r="JFF181" s="56"/>
      <c r="JFG181" s="56"/>
      <c r="JFH181" s="56"/>
      <c r="JFI181" s="56"/>
      <c r="JFJ181" s="56"/>
      <c r="JFK181" s="56"/>
      <c r="JFL181" s="56"/>
      <c r="JFM181" s="56"/>
      <c r="JFN181" s="56"/>
      <c r="JFO181" s="56"/>
      <c r="JFP181" s="56"/>
      <c r="JFQ181" s="56"/>
      <c r="JFR181" s="56"/>
      <c r="JFS181" s="56"/>
      <c r="JFT181" s="56"/>
      <c r="JFU181" s="56"/>
      <c r="JFV181" s="56"/>
      <c r="JFW181" s="56"/>
      <c r="JFX181" s="56"/>
      <c r="JFY181" s="56"/>
      <c r="JFZ181" s="56"/>
      <c r="JGA181" s="56"/>
      <c r="JGB181" s="56"/>
      <c r="JGC181" s="56"/>
      <c r="JGD181" s="56"/>
      <c r="JGE181" s="56"/>
      <c r="JGF181" s="56"/>
      <c r="JGG181" s="56"/>
      <c r="JGH181" s="56"/>
      <c r="JGI181" s="56"/>
      <c r="JGJ181" s="56"/>
      <c r="JGK181" s="56"/>
      <c r="JGL181" s="56"/>
      <c r="JGM181" s="56"/>
      <c r="JGN181" s="56"/>
      <c r="JGO181" s="56"/>
      <c r="JGP181" s="56"/>
      <c r="JGQ181" s="56"/>
      <c r="JGR181" s="56"/>
      <c r="JGS181" s="56"/>
      <c r="JGT181" s="56"/>
      <c r="JGU181" s="56"/>
      <c r="JGV181" s="56"/>
      <c r="JGW181" s="56"/>
      <c r="JGX181" s="56"/>
      <c r="JGY181" s="56"/>
      <c r="JGZ181" s="56"/>
      <c r="JHA181" s="56"/>
      <c r="JHB181" s="56"/>
      <c r="JHC181" s="56"/>
      <c r="JHD181" s="56"/>
      <c r="JHE181" s="56"/>
      <c r="JHF181" s="56"/>
      <c r="JHG181" s="56"/>
      <c r="JHH181" s="56"/>
      <c r="JHI181" s="56"/>
      <c r="JHJ181" s="56"/>
      <c r="JHK181" s="56"/>
      <c r="JHL181" s="56"/>
      <c r="JHM181" s="56"/>
      <c r="JHN181" s="56"/>
      <c r="JHO181" s="56"/>
      <c r="JHP181" s="56"/>
      <c r="JHQ181" s="56"/>
      <c r="JHR181" s="56"/>
      <c r="JHS181" s="56"/>
      <c r="JHT181" s="56"/>
      <c r="JHU181" s="56"/>
      <c r="JHV181" s="56"/>
      <c r="JHW181" s="56"/>
      <c r="JHX181" s="56"/>
      <c r="JHY181" s="56"/>
      <c r="JHZ181" s="56"/>
      <c r="JIA181" s="56"/>
      <c r="JIB181" s="56"/>
      <c r="JIC181" s="56"/>
      <c r="JID181" s="56"/>
      <c r="JIE181" s="56"/>
      <c r="JIF181" s="56"/>
      <c r="JIG181" s="56"/>
      <c r="JIH181" s="56"/>
      <c r="JII181" s="56"/>
      <c r="JIJ181" s="56"/>
      <c r="JIK181" s="56"/>
      <c r="JIL181" s="56"/>
      <c r="JIM181" s="56"/>
      <c r="JIN181" s="56"/>
      <c r="JIO181" s="56"/>
      <c r="JIP181" s="56"/>
      <c r="JIQ181" s="56"/>
      <c r="JIR181" s="56"/>
      <c r="JIS181" s="56"/>
      <c r="JIT181" s="56"/>
      <c r="JIU181" s="56"/>
      <c r="JIV181" s="56"/>
      <c r="JIW181" s="56"/>
      <c r="JIX181" s="56"/>
      <c r="JIY181" s="56"/>
      <c r="JIZ181" s="56"/>
      <c r="JJA181" s="56"/>
      <c r="JJB181" s="56"/>
      <c r="JJC181" s="56"/>
      <c r="JJD181" s="56"/>
      <c r="JJE181" s="56"/>
      <c r="JJF181" s="56"/>
      <c r="JJG181" s="56"/>
      <c r="JJH181" s="56"/>
      <c r="JJI181" s="56"/>
      <c r="JJJ181" s="56"/>
      <c r="JJK181" s="56"/>
      <c r="JJL181" s="56"/>
      <c r="JJM181" s="56"/>
      <c r="JJN181" s="56"/>
      <c r="JJO181" s="56"/>
      <c r="JJP181" s="56"/>
      <c r="JJQ181" s="56"/>
      <c r="JJR181" s="56"/>
      <c r="JJS181" s="56"/>
      <c r="JJT181" s="56"/>
      <c r="JJU181" s="56"/>
      <c r="JJV181" s="56"/>
      <c r="JJW181" s="56"/>
      <c r="JJX181" s="56"/>
      <c r="JJY181" s="56"/>
      <c r="JJZ181" s="56"/>
      <c r="JKA181" s="56"/>
      <c r="JKB181" s="56"/>
      <c r="JKC181" s="56"/>
      <c r="JKD181" s="56"/>
      <c r="JKE181" s="56"/>
      <c r="JKF181" s="56"/>
      <c r="JKG181" s="56"/>
      <c r="JKH181" s="56"/>
      <c r="JKI181" s="56"/>
      <c r="JKJ181" s="56"/>
      <c r="JKK181" s="56"/>
      <c r="JKL181" s="56"/>
      <c r="JKM181" s="56"/>
      <c r="JKN181" s="56"/>
      <c r="JKO181" s="56"/>
      <c r="JKP181" s="56"/>
      <c r="JKQ181" s="56"/>
      <c r="JKR181" s="56"/>
      <c r="JKS181" s="56"/>
      <c r="JKT181" s="56"/>
      <c r="JKU181" s="56"/>
      <c r="JKV181" s="56"/>
      <c r="JKW181" s="56"/>
      <c r="JKX181" s="56"/>
      <c r="JKY181" s="56"/>
      <c r="JKZ181" s="56"/>
      <c r="JLA181" s="56"/>
      <c r="JLB181" s="56"/>
      <c r="JLC181" s="56"/>
      <c r="JLD181" s="56"/>
      <c r="JLE181" s="56"/>
      <c r="JLF181" s="56"/>
      <c r="JLG181" s="56"/>
      <c r="JLH181" s="56"/>
      <c r="JLI181" s="56"/>
      <c r="JLJ181" s="56"/>
      <c r="JLK181" s="56"/>
      <c r="JLL181" s="56"/>
      <c r="JLM181" s="56"/>
      <c r="JLN181" s="56"/>
      <c r="JLO181" s="56"/>
      <c r="JLP181" s="56"/>
      <c r="JLQ181" s="56"/>
      <c r="JLR181" s="56"/>
      <c r="JLS181" s="56"/>
      <c r="JLT181" s="56"/>
      <c r="JLU181" s="56"/>
      <c r="JLV181" s="56"/>
      <c r="JLW181" s="56"/>
      <c r="JLX181" s="56"/>
      <c r="JLY181" s="56"/>
      <c r="JLZ181" s="56"/>
      <c r="JMA181" s="56"/>
      <c r="JMB181" s="56"/>
      <c r="JMC181" s="56"/>
      <c r="JMD181" s="56"/>
      <c r="JME181" s="56"/>
      <c r="JMF181" s="56"/>
      <c r="JMG181" s="56"/>
      <c r="JMH181" s="56"/>
      <c r="JMI181" s="56"/>
      <c r="JMJ181" s="56"/>
      <c r="JMK181" s="56"/>
      <c r="JML181" s="56"/>
      <c r="JMM181" s="56"/>
      <c r="JMN181" s="56"/>
      <c r="JMO181" s="56"/>
      <c r="JMP181" s="56"/>
      <c r="JMQ181" s="56"/>
      <c r="JMR181" s="56"/>
      <c r="JMS181" s="56"/>
      <c r="JMT181" s="56"/>
      <c r="JMU181" s="56"/>
      <c r="JMV181" s="56"/>
      <c r="JMW181" s="56"/>
      <c r="JMX181" s="56"/>
      <c r="JMY181" s="56"/>
      <c r="JMZ181" s="56"/>
      <c r="JNA181" s="56"/>
      <c r="JNB181" s="56"/>
      <c r="JNC181" s="56"/>
      <c r="JND181" s="56"/>
      <c r="JNE181" s="56"/>
      <c r="JNF181" s="56"/>
      <c r="JNG181" s="56"/>
      <c r="JNH181" s="56"/>
      <c r="JNI181" s="56"/>
      <c r="JNJ181" s="56"/>
      <c r="JNK181" s="56"/>
      <c r="JNL181" s="56"/>
      <c r="JNM181" s="56"/>
      <c r="JNN181" s="56"/>
      <c r="JNO181" s="56"/>
      <c r="JNP181" s="56"/>
      <c r="JNQ181" s="56"/>
      <c r="JNR181" s="56"/>
      <c r="JNS181" s="56"/>
      <c r="JNT181" s="56"/>
      <c r="JNU181" s="56"/>
      <c r="JNV181" s="56"/>
      <c r="JNW181" s="56"/>
      <c r="JNX181" s="56"/>
      <c r="JNY181" s="56"/>
      <c r="JNZ181" s="56"/>
      <c r="JOA181" s="56"/>
      <c r="JOB181" s="56"/>
      <c r="JOC181" s="56"/>
      <c r="JOD181" s="56"/>
      <c r="JOE181" s="56"/>
      <c r="JOF181" s="56"/>
      <c r="JOG181" s="56"/>
      <c r="JOH181" s="56"/>
      <c r="JOI181" s="56"/>
      <c r="JOJ181" s="56"/>
      <c r="JOK181" s="56"/>
      <c r="JOL181" s="56"/>
      <c r="JOM181" s="56"/>
      <c r="JON181" s="56"/>
      <c r="JOO181" s="56"/>
      <c r="JOP181" s="56"/>
      <c r="JOQ181" s="56"/>
      <c r="JOR181" s="56"/>
      <c r="JOS181" s="56"/>
      <c r="JOT181" s="56"/>
      <c r="JOU181" s="56"/>
      <c r="JOV181" s="56"/>
      <c r="JOW181" s="56"/>
      <c r="JOX181" s="56"/>
      <c r="JOY181" s="56"/>
      <c r="JOZ181" s="56"/>
      <c r="JPA181" s="56"/>
      <c r="JPB181" s="56"/>
      <c r="JPC181" s="56"/>
      <c r="JPD181" s="56"/>
      <c r="JPE181" s="56"/>
      <c r="JPF181" s="56"/>
      <c r="JPG181" s="56"/>
      <c r="JPH181" s="56"/>
      <c r="JPI181" s="56"/>
      <c r="JPJ181" s="56"/>
      <c r="JPK181" s="56"/>
      <c r="JPL181" s="56"/>
      <c r="JPM181" s="56"/>
      <c r="JPN181" s="56"/>
      <c r="JPO181" s="56"/>
      <c r="JPP181" s="56"/>
      <c r="JPQ181" s="56"/>
      <c r="JPR181" s="56"/>
      <c r="JPS181" s="56"/>
      <c r="JPT181" s="56"/>
      <c r="JPU181" s="56"/>
      <c r="JPV181" s="56"/>
      <c r="JPW181" s="56"/>
      <c r="JPX181" s="56"/>
      <c r="JPY181" s="56"/>
      <c r="JPZ181" s="56"/>
      <c r="JQA181" s="56"/>
      <c r="JQB181" s="56"/>
      <c r="JQC181" s="56"/>
      <c r="JQD181" s="56"/>
      <c r="JQE181" s="56"/>
      <c r="JQF181" s="56"/>
      <c r="JQG181" s="56"/>
      <c r="JQH181" s="56"/>
      <c r="JQI181" s="56"/>
      <c r="JQJ181" s="56"/>
      <c r="JQK181" s="56"/>
      <c r="JQL181" s="56"/>
      <c r="JQM181" s="56"/>
      <c r="JQN181" s="56"/>
      <c r="JQO181" s="56"/>
      <c r="JQP181" s="56"/>
      <c r="JQQ181" s="56"/>
      <c r="JQR181" s="56"/>
      <c r="JQS181" s="56"/>
      <c r="JQT181" s="56"/>
      <c r="JQU181" s="56"/>
      <c r="JQV181" s="56"/>
      <c r="JQW181" s="56"/>
      <c r="JQX181" s="56"/>
      <c r="JQY181" s="56"/>
      <c r="JQZ181" s="56"/>
      <c r="JRA181" s="56"/>
      <c r="JRB181" s="56"/>
      <c r="JRC181" s="56"/>
      <c r="JRD181" s="56"/>
      <c r="JRE181" s="56"/>
      <c r="JRF181" s="56"/>
      <c r="JRG181" s="56"/>
      <c r="JRH181" s="56"/>
      <c r="JRI181" s="56"/>
      <c r="JRJ181" s="56"/>
      <c r="JRK181" s="56"/>
      <c r="JRL181" s="56"/>
      <c r="JRM181" s="56"/>
      <c r="JRN181" s="56"/>
      <c r="JRO181" s="56"/>
      <c r="JRP181" s="56"/>
      <c r="JRQ181" s="56"/>
      <c r="JRR181" s="56"/>
      <c r="JRS181" s="56"/>
      <c r="JRT181" s="56"/>
      <c r="JRU181" s="56"/>
      <c r="JRV181" s="56"/>
      <c r="JRW181" s="56"/>
      <c r="JRX181" s="56"/>
      <c r="JRY181" s="56"/>
      <c r="JRZ181" s="56"/>
      <c r="JSA181" s="56"/>
      <c r="JSB181" s="56"/>
      <c r="JSC181" s="56"/>
      <c r="JSD181" s="56"/>
      <c r="JSE181" s="56"/>
      <c r="JSF181" s="56"/>
      <c r="JSG181" s="56"/>
      <c r="JSH181" s="56"/>
      <c r="JSI181" s="56"/>
      <c r="JSJ181" s="56"/>
      <c r="JSK181" s="56"/>
      <c r="JSL181" s="56"/>
      <c r="JSM181" s="56"/>
      <c r="JSN181" s="56"/>
      <c r="JSO181" s="56"/>
      <c r="JSP181" s="56"/>
      <c r="JSQ181" s="56"/>
      <c r="JSR181" s="56"/>
      <c r="JSS181" s="56"/>
      <c r="JST181" s="56"/>
      <c r="JSU181" s="56"/>
      <c r="JSV181" s="56"/>
      <c r="JSW181" s="56"/>
      <c r="JSX181" s="56"/>
      <c r="JSY181" s="56"/>
      <c r="JSZ181" s="56"/>
      <c r="JTA181" s="56"/>
      <c r="JTB181" s="56"/>
      <c r="JTC181" s="56"/>
      <c r="JTD181" s="56"/>
      <c r="JTE181" s="56"/>
      <c r="JTF181" s="56"/>
      <c r="JTG181" s="56"/>
      <c r="JTH181" s="56"/>
      <c r="JTI181" s="56"/>
      <c r="JTJ181" s="56"/>
      <c r="JTK181" s="56"/>
      <c r="JTL181" s="56"/>
      <c r="JTM181" s="56"/>
      <c r="JTN181" s="56"/>
      <c r="JTO181" s="56"/>
      <c r="JTP181" s="56"/>
      <c r="JTQ181" s="56"/>
      <c r="JTR181" s="56"/>
      <c r="JTS181" s="56"/>
      <c r="JTT181" s="56"/>
      <c r="JTU181" s="56"/>
      <c r="JTV181" s="56"/>
      <c r="JTW181" s="56"/>
      <c r="JTX181" s="56"/>
      <c r="JTY181" s="56"/>
      <c r="JTZ181" s="56"/>
      <c r="JUA181" s="56"/>
      <c r="JUB181" s="56"/>
      <c r="JUC181" s="56"/>
      <c r="JUD181" s="56"/>
      <c r="JUE181" s="56"/>
      <c r="JUF181" s="56"/>
      <c r="JUG181" s="56"/>
      <c r="JUH181" s="56"/>
      <c r="JUI181" s="56"/>
      <c r="JUJ181" s="56"/>
      <c r="JUK181" s="56"/>
      <c r="JUL181" s="56"/>
      <c r="JUM181" s="56"/>
      <c r="JUN181" s="56"/>
      <c r="JUO181" s="56"/>
      <c r="JUP181" s="56"/>
      <c r="JUQ181" s="56"/>
      <c r="JUR181" s="56"/>
      <c r="JUS181" s="56"/>
      <c r="JUT181" s="56"/>
      <c r="JUU181" s="56"/>
      <c r="JUV181" s="56"/>
      <c r="JUW181" s="56"/>
      <c r="JUX181" s="56"/>
      <c r="JUY181" s="56"/>
      <c r="JUZ181" s="56"/>
      <c r="JVA181" s="56"/>
      <c r="JVB181" s="56"/>
      <c r="JVC181" s="56"/>
      <c r="JVD181" s="56"/>
      <c r="JVE181" s="56"/>
      <c r="JVF181" s="56"/>
      <c r="JVG181" s="56"/>
      <c r="JVH181" s="56"/>
      <c r="JVI181" s="56"/>
      <c r="JVJ181" s="56"/>
      <c r="JVK181" s="56"/>
      <c r="JVL181" s="56"/>
      <c r="JVM181" s="56"/>
      <c r="JVN181" s="56"/>
      <c r="JVO181" s="56"/>
      <c r="JVP181" s="56"/>
      <c r="JVQ181" s="56"/>
      <c r="JVR181" s="56"/>
      <c r="JVS181" s="56"/>
      <c r="JVT181" s="56"/>
      <c r="JVU181" s="56"/>
      <c r="JVV181" s="56"/>
      <c r="JVW181" s="56"/>
      <c r="JVX181" s="56"/>
      <c r="JVY181" s="56"/>
      <c r="JVZ181" s="56"/>
      <c r="JWA181" s="56"/>
      <c r="JWB181" s="56"/>
      <c r="JWC181" s="56"/>
      <c r="JWD181" s="56"/>
      <c r="JWE181" s="56"/>
      <c r="JWF181" s="56"/>
      <c r="JWG181" s="56"/>
      <c r="JWH181" s="56"/>
      <c r="JWI181" s="56"/>
      <c r="JWJ181" s="56"/>
      <c r="JWK181" s="56"/>
      <c r="JWL181" s="56"/>
      <c r="JWM181" s="56"/>
      <c r="JWN181" s="56"/>
      <c r="JWO181" s="56"/>
      <c r="JWP181" s="56"/>
      <c r="JWQ181" s="56"/>
      <c r="JWR181" s="56"/>
      <c r="JWS181" s="56"/>
      <c r="JWT181" s="56"/>
      <c r="JWU181" s="56"/>
      <c r="JWV181" s="56"/>
      <c r="JWW181" s="56"/>
      <c r="JWX181" s="56"/>
      <c r="JWY181" s="56"/>
      <c r="JWZ181" s="56"/>
      <c r="JXA181" s="56"/>
      <c r="JXB181" s="56"/>
      <c r="JXC181" s="56"/>
      <c r="JXD181" s="56"/>
      <c r="JXE181" s="56"/>
      <c r="JXF181" s="56"/>
      <c r="JXG181" s="56"/>
      <c r="JXH181" s="56"/>
      <c r="JXI181" s="56"/>
      <c r="JXJ181" s="56"/>
      <c r="JXK181" s="56"/>
      <c r="JXL181" s="56"/>
      <c r="JXM181" s="56"/>
      <c r="JXN181" s="56"/>
      <c r="JXO181" s="56"/>
      <c r="JXP181" s="56"/>
      <c r="JXQ181" s="56"/>
      <c r="JXR181" s="56"/>
      <c r="JXS181" s="56"/>
      <c r="JXT181" s="56"/>
      <c r="JXU181" s="56"/>
      <c r="JXV181" s="56"/>
      <c r="JXW181" s="56"/>
      <c r="JXX181" s="56"/>
      <c r="JXY181" s="56"/>
      <c r="JXZ181" s="56"/>
      <c r="JYA181" s="56"/>
      <c r="JYB181" s="56"/>
      <c r="JYC181" s="56"/>
      <c r="JYD181" s="56"/>
      <c r="JYE181" s="56"/>
      <c r="JYF181" s="56"/>
      <c r="JYG181" s="56"/>
      <c r="JYH181" s="56"/>
      <c r="JYI181" s="56"/>
      <c r="JYJ181" s="56"/>
      <c r="JYK181" s="56"/>
      <c r="JYL181" s="56"/>
      <c r="JYM181" s="56"/>
      <c r="JYN181" s="56"/>
      <c r="JYO181" s="56"/>
      <c r="JYP181" s="56"/>
      <c r="JYQ181" s="56"/>
      <c r="JYR181" s="56"/>
      <c r="JYS181" s="56"/>
      <c r="JYT181" s="56"/>
      <c r="JYU181" s="56"/>
      <c r="JYV181" s="56"/>
      <c r="JYW181" s="56"/>
      <c r="JYX181" s="56"/>
      <c r="JYY181" s="56"/>
      <c r="JYZ181" s="56"/>
      <c r="JZA181" s="56"/>
      <c r="JZB181" s="56"/>
      <c r="JZC181" s="56"/>
      <c r="JZD181" s="56"/>
      <c r="JZE181" s="56"/>
      <c r="JZF181" s="56"/>
      <c r="JZG181" s="56"/>
      <c r="JZH181" s="56"/>
      <c r="JZI181" s="56"/>
      <c r="JZJ181" s="56"/>
      <c r="JZK181" s="56"/>
      <c r="JZL181" s="56"/>
      <c r="JZM181" s="56"/>
      <c r="JZN181" s="56"/>
      <c r="JZO181" s="56"/>
      <c r="JZP181" s="56"/>
      <c r="JZQ181" s="56"/>
      <c r="JZR181" s="56"/>
      <c r="JZS181" s="56"/>
      <c r="JZT181" s="56"/>
      <c r="JZU181" s="56"/>
      <c r="JZV181" s="56"/>
      <c r="JZW181" s="56"/>
      <c r="JZX181" s="56"/>
      <c r="JZY181" s="56"/>
      <c r="JZZ181" s="56"/>
      <c r="KAA181" s="56"/>
      <c r="KAB181" s="56"/>
      <c r="KAC181" s="56"/>
      <c r="KAD181" s="56"/>
      <c r="KAE181" s="56"/>
      <c r="KAF181" s="56"/>
      <c r="KAG181" s="56"/>
      <c r="KAH181" s="56"/>
      <c r="KAI181" s="56"/>
      <c r="KAJ181" s="56"/>
      <c r="KAK181" s="56"/>
      <c r="KAL181" s="56"/>
      <c r="KAM181" s="56"/>
      <c r="KAN181" s="56"/>
      <c r="KAO181" s="56"/>
      <c r="KAP181" s="56"/>
      <c r="KAQ181" s="56"/>
      <c r="KAR181" s="56"/>
      <c r="KAS181" s="56"/>
      <c r="KAT181" s="56"/>
      <c r="KAU181" s="56"/>
      <c r="KAV181" s="56"/>
      <c r="KAW181" s="56"/>
      <c r="KAX181" s="56"/>
      <c r="KAY181" s="56"/>
      <c r="KAZ181" s="56"/>
      <c r="KBA181" s="56"/>
      <c r="KBB181" s="56"/>
      <c r="KBC181" s="56"/>
      <c r="KBD181" s="56"/>
      <c r="KBE181" s="56"/>
      <c r="KBF181" s="56"/>
      <c r="KBG181" s="56"/>
      <c r="KBH181" s="56"/>
      <c r="KBI181" s="56"/>
      <c r="KBJ181" s="56"/>
      <c r="KBK181" s="56"/>
      <c r="KBL181" s="56"/>
      <c r="KBM181" s="56"/>
      <c r="KBN181" s="56"/>
      <c r="KBO181" s="56"/>
      <c r="KBP181" s="56"/>
      <c r="KBQ181" s="56"/>
      <c r="KBR181" s="56"/>
      <c r="KBS181" s="56"/>
      <c r="KBT181" s="56"/>
      <c r="KBU181" s="56"/>
      <c r="KBV181" s="56"/>
      <c r="KBW181" s="56"/>
      <c r="KBX181" s="56"/>
      <c r="KBY181" s="56"/>
      <c r="KBZ181" s="56"/>
      <c r="KCA181" s="56"/>
      <c r="KCB181" s="56"/>
      <c r="KCC181" s="56"/>
      <c r="KCD181" s="56"/>
      <c r="KCE181" s="56"/>
      <c r="KCF181" s="56"/>
      <c r="KCG181" s="56"/>
      <c r="KCH181" s="56"/>
      <c r="KCI181" s="56"/>
      <c r="KCJ181" s="56"/>
      <c r="KCK181" s="56"/>
      <c r="KCL181" s="56"/>
      <c r="KCM181" s="56"/>
      <c r="KCN181" s="56"/>
      <c r="KCO181" s="56"/>
      <c r="KCP181" s="56"/>
      <c r="KCQ181" s="56"/>
      <c r="KCR181" s="56"/>
      <c r="KCS181" s="56"/>
      <c r="KCT181" s="56"/>
      <c r="KCU181" s="56"/>
      <c r="KCV181" s="56"/>
      <c r="KCW181" s="56"/>
      <c r="KCX181" s="56"/>
      <c r="KCY181" s="56"/>
      <c r="KCZ181" s="56"/>
      <c r="KDA181" s="56"/>
      <c r="KDB181" s="56"/>
      <c r="KDC181" s="56"/>
      <c r="KDD181" s="56"/>
      <c r="KDE181" s="56"/>
      <c r="KDF181" s="56"/>
      <c r="KDG181" s="56"/>
      <c r="KDH181" s="56"/>
      <c r="KDI181" s="56"/>
      <c r="KDJ181" s="56"/>
      <c r="KDK181" s="56"/>
      <c r="KDL181" s="56"/>
      <c r="KDM181" s="56"/>
      <c r="KDN181" s="56"/>
      <c r="KDO181" s="56"/>
      <c r="KDP181" s="56"/>
      <c r="KDQ181" s="56"/>
      <c r="KDR181" s="56"/>
      <c r="KDS181" s="56"/>
      <c r="KDT181" s="56"/>
      <c r="KDU181" s="56"/>
      <c r="KDV181" s="56"/>
      <c r="KDW181" s="56"/>
      <c r="KDX181" s="56"/>
      <c r="KDY181" s="56"/>
      <c r="KDZ181" s="56"/>
      <c r="KEA181" s="56"/>
      <c r="KEB181" s="56"/>
      <c r="KEC181" s="56"/>
      <c r="KED181" s="56"/>
      <c r="KEE181" s="56"/>
      <c r="KEF181" s="56"/>
      <c r="KEG181" s="56"/>
      <c r="KEH181" s="56"/>
      <c r="KEI181" s="56"/>
      <c r="KEJ181" s="56"/>
      <c r="KEK181" s="56"/>
      <c r="KEL181" s="56"/>
      <c r="KEM181" s="56"/>
      <c r="KEN181" s="56"/>
      <c r="KEO181" s="56"/>
      <c r="KEP181" s="56"/>
      <c r="KEQ181" s="56"/>
      <c r="KER181" s="56"/>
      <c r="KES181" s="56"/>
      <c r="KET181" s="56"/>
      <c r="KEU181" s="56"/>
      <c r="KEV181" s="56"/>
      <c r="KEW181" s="56"/>
      <c r="KEX181" s="56"/>
      <c r="KEY181" s="56"/>
      <c r="KEZ181" s="56"/>
      <c r="KFA181" s="56"/>
      <c r="KFB181" s="56"/>
      <c r="KFC181" s="56"/>
      <c r="KFD181" s="56"/>
      <c r="KFE181" s="56"/>
      <c r="KFF181" s="56"/>
      <c r="KFG181" s="56"/>
      <c r="KFH181" s="56"/>
      <c r="KFI181" s="56"/>
      <c r="KFJ181" s="56"/>
      <c r="KFK181" s="56"/>
      <c r="KFL181" s="56"/>
      <c r="KFM181" s="56"/>
      <c r="KFN181" s="56"/>
      <c r="KFO181" s="56"/>
      <c r="KFP181" s="56"/>
      <c r="KFQ181" s="56"/>
      <c r="KFR181" s="56"/>
      <c r="KFS181" s="56"/>
      <c r="KFT181" s="56"/>
      <c r="KFU181" s="56"/>
      <c r="KFV181" s="56"/>
      <c r="KFW181" s="56"/>
      <c r="KFX181" s="56"/>
      <c r="KFY181" s="56"/>
      <c r="KFZ181" s="56"/>
      <c r="KGA181" s="56"/>
      <c r="KGB181" s="56"/>
      <c r="KGC181" s="56"/>
      <c r="KGD181" s="56"/>
      <c r="KGE181" s="56"/>
      <c r="KGF181" s="56"/>
      <c r="KGG181" s="56"/>
      <c r="KGH181" s="56"/>
      <c r="KGI181" s="56"/>
      <c r="KGJ181" s="56"/>
      <c r="KGK181" s="56"/>
      <c r="KGL181" s="56"/>
      <c r="KGM181" s="56"/>
      <c r="KGN181" s="56"/>
      <c r="KGO181" s="56"/>
      <c r="KGP181" s="56"/>
      <c r="KGQ181" s="56"/>
      <c r="KGR181" s="56"/>
      <c r="KGS181" s="56"/>
      <c r="KGT181" s="56"/>
      <c r="KGU181" s="56"/>
      <c r="KGV181" s="56"/>
      <c r="KGW181" s="56"/>
      <c r="KGX181" s="56"/>
      <c r="KGY181" s="56"/>
      <c r="KGZ181" s="56"/>
      <c r="KHA181" s="56"/>
      <c r="KHB181" s="56"/>
      <c r="KHC181" s="56"/>
      <c r="KHD181" s="56"/>
      <c r="KHE181" s="56"/>
      <c r="KHF181" s="56"/>
      <c r="KHG181" s="56"/>
      <c r="KHH181" s="56"/>
      <c r="KHI181" s="56"/>
      <c r="KHJ181" s="56"/>
      <c r="KHK181" s="56"/>
      <c r="KHL181" s="56"/>
      <c r="KHM181" s="56"/>
      <c r="KHN181" s="56"/>
      <c r="KHO181" s="56"/>
      <c r="KHP181" s="56"/>
      <c r="KHQ181" s="56"/>
      <c r="KHR181" s="56"/>
      <c r="KHS181" s="56"/>
      <c r="KHT181" s="56"/>
      <c r="KHU181" s="56"/>
      <c r="KHV181" s="56"/>
      <c r="KHW181" s="56"/>
      <c r="KHX181" s="56"/>
      <c r="KHY181" s="56"/>
      <c r="KHZ181" s="56"/>
      <c r="KIA181" s="56"/>
      <c r="KIB181" s="56"/>
      <c r="KIC181" s="56"/>
      <c r="KID181" s="56"/>
      <c r="KIE181" s="56"/>
      <c r="KIF181" s="56"/>
      <c r="KIG181" s="56"/>
      <c r="KIH181" s="56"/>
      <c r="KII181" s="56"/>
      <c r="KIJ181" s="56"/>
      <c r="KIK181" s="56"/>
      <c r="KIL181" s="56"/>
      <c r="KIM181" s="56"/>
      <c r="KIN181" s="56"/>
      <c r="KIO181" s="56"/>
      <c r="KIP181" s="56"/>
      <c r="KIQ181" s="56"/>
      <c r="KIR181" s="56"/>
      <c r="KIS181" s="56"/>
      <c r="KIT181" s="56"/>
      <c r="KIU181" s="56"/>
      <c r="KIV181" s="56"/>
      <c r="KIW181" s="56"/>
      <c r="KIX181" s="56"/>
      <c r="KIY181" s="56"/>
      <c r="KIZ181" s="56"/>
      <c r="KJA181" s="56"/>
      <c r="KJB181" s="56"/>
      <c r="KJC181" s="56"/>
      <c r="KJD181" s="56"/>
      <c r="KJE181" s="56"/>
      <c r="KJF181" s="56"/>
      <c r="KJG181" s="56"/>
      <c r="KJH181" s="56"/>
      <c r="KJI181" s="56"/>
      <c r="KJJ181" s="56"/>
      <c r="KJK181" s="56"/>
      <c r="KJL181" s="56"/>
      <c r="KJM181" s="56"/>
      <c r="KJN181" s="56"/>
      <c r="KJO181" s="56"/>
      <c r="KJP181" s="56"/>
      <c r="KJQ181" s="56"/>
      <c r="KJR181" s="56"/>
      <c r="KJS181" s="56"/>
      <c r="KJT181" s="56"/>
      <c r="KJU181" s="56"/>
      <c r="KJV181" s="56"/>
      <c r="KJW181" s="56"/>
      <c r="KJX181" s="56"/>
      <c r="KJY181" s="56"/>
      <c r="KJZ181" s="56"/>
      <c r="KKA181" s="56"/>
      <c r="KKB181" s="56"/>
      <c r="KKC181" s="56"/>
      <c r="KKD181" s="56"/>
      <c r="KKE181" s="56"/>
      <c r="KKF181" s="56"/>
      <c r="KKG181" s="56"/>
      <c r="KKH181" s="56"/>
      <c r="KKI181" s="56"/>
      <c r="KKJ181" s="56"/>
      <c r="KKK181" s="56"/>
      <c r="KKL181" s="56"/>
      <c r="KKM181" s="56"/>
      <c r="KKN181" s="56"/>
      <c r="KKO181" s="56"/>
      <c r="KKP181" s="56"/>
      <c r="KKQ181" s="56"/>
      <c r="KKR181" s="56"/>
      <c r="KKS181" s="56"/>
      <c r="KKT181" s="56"/>
      <c r="KKU181" s="56"/>
      <c r="KKV181" s="56"/>
      <c r="KKW181" s="56"/>
      <c r="KKX181" s="56"/>
      <c r="KKY181" s="56"/>
      <c r="KKZ181" s="56"/>
      <c r="KLA181" s="56"/>
      <c r="KLB181" s="56"/>
      <c r="KLC181" s="56"/>
      <c r="KLD181" s="56"/>
      <c r="KLE181" s="56"/>
      <c r="KLF181" s="56"/>
      <c r="KLG181" s="56"/>
      <c r="KLH181" s="56"/>
      <c r="KLI181" s="56"/>
      <c r="KLJ181" s="56"/>
      <c r="KLK181" s="56"/>
      <c r="KLL181" s="56"/>
      <c r="KLM181" s="56"/>
      <c r="KLN181" s="56"/>
      <c r="KLO181" s="56"/>
      <c r="KLP181" s="56"/>
      <c r="KLQ181" s="56"/>
      <c r="KLR181" s="56"/>
      <c r="KLS181" s="56"/>
      <c r="KLT181" s="56"/>
      <c r="KLU181" s="56"/>
      <c r="KLV181" s="56"/>
      <c r="KLW181" s="56"/>
      <c r="KLX181" s="56"/>
      <c r="KLY181" s="56"/>
      <c r="KLZ181" s="56"/>
      <c r="KMA181" s="56"/>
      <c r="KMB181" s="56"/>
      <c r="KMC181" s="56"/>
      <c r="KMD181" s="56"/>
      <c r="KME181" s="56"/>
      <c r="KMF181" s="56"/>
      <c r="KMG181" s="56"/>
      <c r="KMH181" s="56"/>
      <c r="KMI181" s="56"/>
      <c r="KMJ181" s="56"/>
      <c r="KMK181" s="56"/>
      <c r="KML181" s="56"/>
      <c r="KMM181" s="56"/>
      <c r="KMN181" s="56"/>
      <c r="KMO181" s="56"/>
      <c r="KMP181" s="56"/>
      <c r="KMQ181" s="56"/>
      <c r="KMR181" s="56"/>
      <c r="KMS181" s="56"/>
      <c r="KMT181" s="56"/>
      <c r="KMU181" s="56"/>
      <c r="KMV181" s="56"/>
      <c r="KMW181" s="56"/>
      <c r="KMX181" s="56"/>
      <c r="KMY181" s="56"/>
      <c r="KMZ181" s="56"/>
      <c r="KNA181" s="56"/>
      <c r="KNB181" s="56"/>
      <c r="KNC181" s="56"/>
      <c r="KND181" s="56"/>
      <c r="KNE181" s="56"/>
      <c r="KNF181" s="56"/>
      <c r="KNG181" s="56"/>
      <c r="KNH181" s="56"/>
      <c r="KNI181" s="56"/>
      <c r="KNJ181" s="56"/>
      <c r="KNK181" s="56"/>
      <c r="KNL181" s="56"/>
      <c r="KNM181" s="56"/>
      <c r="KNN181" s="56"/>
      <c r="KNO181" s="56"/>
      <c r="KNP181" s="56"/>
      <c r="KNQ181" s="56"/>
      <c r="KNR181" s="56"/>
      <c r="KNS181" s="56"/>
      <c r="KNT181" s="56"/>
      <c r="KNU181" s="56"/>
      <c r="KNV181" s="56"/>
      <c r="KNW181" s="56"/>
      <c r="KNX181" s="56"/>
      <c r="KNY181" s="56"/>
      <c r="KNZ181" s="56"/>
      <c r="KOA181" s="56"/>
      <c r="KOB181" s="56"/>
      <c r="KOC181" s="56"/>
      <c r="KOD181" s="56"/>
      <c r="KOE181" s="56"/>
      <c r="KOF181" s="56"/>
      <c r="KOG181" s="56"/>
      <c r="KOH181" s="56"/>
      <c r="KOI181" s="56"/>
      <c r="KOJ181" s="56"/>
      <c r="KOK181" s="56"/>
      <c r="KOL181" s="56"/>
      <c r="KOM181" s="56"/>
      <c r="KON181" s="56"/>
      <c r="KOO181" s="56"/>
      <c r="KOP181" s="56"/>
      <c r="KOQ181" s="56"/>
      <c r="KOR181" s="56"/>
      <c r="KOS181" s="56"/>
      <c r="KOT181" s="56"/>
      <c r="KOU181" s="56"/>
      <c r="KOV181" s="56"/>
      <c r="KOW181" s="56"/>
      <c r="KOX181" s="56"/>
      <c r="KOY181" s="56"/>
      <c r="KOZ181" s="56"/>
      <c r="KPA181" s="56"/>
      <c r="KPB181" s="56"/>
      <c r="KPC181" s="56"/>
      <c r="KPD181" s="56"/>
      <c r="KPE181" s="56"/>
      <c r="KPF181" s="56"/>
      <c r="KPG181" s="56"/>
      <c r="KPH181" s="56"/>
      <c r="KPI181" s="56"/>
      <c r="KPJ181" s="56"/>
      <c r="KPK181" s="56"/>
      <c r="KPL181" s="56"/>
      <c r="KPM181" s="56"/>
      <c r="KPN181" s="56"/>
      <c r="KPO181" s="56"/>
      <c r="KPP181" s="56"/>
      <c r="KPQ181" s="56"/>
      <c r="KPR181" s="56"/>
      <c r="KPS181" s="56"/>
      <c r="KPT181" s="56"/>
      <c r="KPU181" s="56"/>
      <c r="KPV181" s="56"/>
      <c r="KPW181" s="56"/>
      <c r="KPX181" s="56"/>
      <c r="KPY181" s="56"/>
      <c r="KPZ181" s="56"/>
      <c r="KQA181" s="56"/>
      <c r="KQB181" s="56"/>
      <c r="KQC181" s="56"/>
      <c r="KQD181" s="56"/>
      <c r="KQE181" s="56"/>
      <c r="KQF181" s="56"/>
      <c r="KQG181" s="56"/>
      <c r="KQH181" s="56"/>
      <c r="KQI181" s="56"/>
      <c r="KQJ181" s="56"/>
      <c r="KQK181" s="56"/>
      <c r="KQL181" s="56"/>
      <c r="KQM181" s="56"/>
      <c r="KQN181" s="56"/>
      <c r="KQO181" s="56"/>
      <c r="KQP181" s="56"/>
      <c r="KQQ181" s="56"/>
      <c r="KQR181" s="56"/>
      <c r="KQS181" s="56"/>
      <c r="KQT181" s="56"/>
      <c r="KQU181" s="56"/>
      <c r="KQV181" s="56"/>
      <c r="KQW181" s="56"/>
      <c r="KQX181" s="56"/>
      <c r="KQY181" s="56"/>
      <c r="KQZ181" s="56"/>
      <c r="KRA181" s="56"/>
      <c r="KRB181" s="56"/>
      <c r="KRC181" s="56"/>
      <c r="KRD181" s="56"/>
      <c r="KRE181" s="56"/>
      <c r="KRF181" s="56"/>
      <c r="KRG181" s="56"/>
      <c r="KRH181" s="56"/>
      <c r="KRI181" s="56"/>
      <c r="KRJ181" s="56"/>
      <c r="KRK181" s="56"/>
      <c r="KRL181" s="56"/>
      <c r="KRM181" s="56"/>
      <c r="KRN181" s="56"/>
      <c r="KRO181" s="56"/>
      <c r="KRP181" s="56"/>
      <c r="KRQ181" s="56"/>
      <c r="KRR181" s="56"/>
      <c r="KRS181" s="56"/>
      <c r="KRT181" s="56"/>
      <c r="KRU181" s="56"/>
      <c r="KRV181" s="56"/>
      <c r="KRW181" s="56"/>
      <c r="KRX181" s="56"/>
      <c r="KRY181" s="56"/>
      <c r="KRZ181" s="56"/>
      <c r="KSA181" s="56"/>
      <c r="KSB181" s="56"/>
      <c r="KSC181" s="56"/>
      <c r="KSD181" s="56"/>
      <c r="KSE181" s="56"/>
      <c r="KSF181" s="56"/>
      <c r="KSG181" s="56"/>
      <c r="KSH181" s="56"/>
      <c r="KSI181" s="56"/>
      <c r="KSJ181" s="56"/>
      <c r="KSK181" s="56"/>
      <c r="KSL181" s="56"/>
      <c r="KSM181" s="56"/>
      <c r="KSN181" s="56"/>
      <c r="KSO181" s="56"/>
      <c r="KSP181" s="56"/>
      <c r="KSQ181" s="56"/>
      <c r="KSR181" s="56"/>
      <c r="KSS181" s="56"/>
      <c r="KST181" s="56"/>
      <c r="KSU181" s="56"/>
      <c r="KSV181" s="56"/>
      <c r="KSW181" s="56"/>
      <c r="KSX181" s="56"/>
      <c r="KSY181" s="56"/>
      <c r="KSZ181" s="56"/>
      <c r="KTA181" s="56"/>
      <c r="KTB181" s="56"/>
      <c r="KTC181" s="56"/>
      <c r="KTD181" s="56"/>
      <c r="KTE181" s="56"/>
      <c r="KTF181" s="56"/>
      <c r="KTG181" s="56"/>
      <c r="KTH181" s="56"/>
      <c r="KTI181" s="56"/>
      <c r="KTJ181" s="56"/>
      <c r="KTK181" s="56"/>
      <c r="KTL181" s="56"/>
      <c r="KTM181" s="56"/>
      <c r="KTN181" s="56"/>
      <c r="KTO181" s="56"/>
      <c r="KTP181" s="56"/>
      <c r="KTQ181" s="56"/>
      <c r="KTR181" s="56"/>
      <c r="KTS181" s="56"/>
      <c r="KTT181" s="56"/>
      <c r="KTU181" s="56"/>
      <c r="KTV181" s="56"/>
      <c r="KTW181" s="56"/>
      <c r="KTX181" s="56"/>
      <c r="KTY181" s="56"/>
      <c r="KTZ181" s="56"/>
      <c r="KUA181" s="56"/>
      <c r="KUB181" s="56"/>
      <c r="KUC181" s="56"/>
      <c r="KUD181" s="56"/>
      <c r="KUE181" s="56"/>
      <c r="KUF181" s="56"/>
      <c r="KUG181" s="56"/>
      <c r="KUH181" s="56"/>
      <c r="KUI181" s="56"/>
      <c r="KUJ181" s="56"/>
      <c r="KUK181" s="56"/>
      <c r="KUL181" s="56"/>
      <c r="KUM181" s="56"/>
      <c r="KUN181" s="56"/>
      <c r="KUO181" s="56"/>
      <c r="KUP181" s="56"/>
      <c r="KUQ181" s="56"/>
      <c r="KUR181" s="56"/>
      <c r="KUS181" s="56"/>
      <c r="KUT181" s="56"/>
      <c r="KUU181" s="56"/>
      <c r="KUV181" s="56"/>
      <c r="KUW181" s="56"/>
      <c r="KUX181" s="56"/>
      <c r="KUY181" s="56"/>
      <c r="KUZ181" s="56"/>
      <c r="KVA181" s="56"/>
      <c r="KVB181" s="56"/>
      <c r="KVC181" s="56"/>
      <c r="KVD181" s="56"/>
      <c r="KVE181" s="56"/>
      <c r="KVF181" s="56"/>
      <c r="KVG181" s="56"/>
      <c r="KVH181" s="56"/>
      <c r="KVI181" s="56"/>
      <c r="KVJ181" s="56"/>
      <c r="KVK181" s="56"/>
      <c r="KVL181" s="56"/>
      <c r="KVM181" s="56"/>
      <c r="KVN181" s="56"/>
      <c r="KVO181" s="56"/>
      <c r="KVP181" s="56"/>
      <c r="KVQ181" s="56"/>
      <c r="KVR181" s="56"/>
      <c r="KVS181" s="56"/>
      <c r="KVT181" s="56"/>
      <c r="KVU181" s="56"/>
      <c r="KVV181" s="56"/>
      <c r="KVW181" s="56"/>
      <c r="KVX181" s="56"/>
      <c r="KVY181" s="56"/>
      <c r="KVZ181" s="56"/>
      <c r="KWA181" s="56"/>
      <c r="KWB181" s="56"/>
      <c r="KWC181" s="56"/>
      <c r="KWD181" s="56"/>
      <c r="KWE181" s="56"/>
      <c r="KWF181" s="56"/>
      <c r="KWG181" s="56"/>
      <c r="KWH181" s="56"/>
      <c r="KWI181" s="56"/>
      <c r="KWJ181" s="56"/>
      <c r="KWK181" s="56"/>
      <c r="KWL181" s="56"/>
      <c r="KWM181" s="56"/>
      <c r="KWN181" s="56"/>
      <c r="KWO181" s="56"/>
      <c r="KWP181" s="56"/>
      <c r="KWQ181" s="56"/>
      <c r="KWR181" s="56"/>
      <c r="KWS181" s="56"/>
      <c r="KWT181" s="56"/>
      <c r="KWU181" s="56"/>
      <c r="KWV181" s="56"/>
      <c r="KWW181" s="56"/>
      <c r="KWX181" s="56"/>
      <c r="KWY181" s="56"/>
      <c r="KWZ181" s="56"/>
      <c r="KXA181" s="56"/>
      <c r="KXB181" s="56"/>
      <c r="KXC181" s="56"/>
      <c r="KXD181" s="56"/>
      <c r="KXE181" s="56"/>
      <c r="KXF181" s="56"/>
      <c r="KXG181" s="56"/>
      <c r="KXH181" s="56"/>
      <c r="KXI181" s="56"/>
      <c r="KXJ181" s="56"/>
      <c r="KXK181" s="56"/>
      <c r="KXL181" s="56"/>
      <c r="KXM181" s="56"/>
      <c r="KXN181" s="56"/>
      <c r="KXO181" s="56"/>
      <c r="KXP181" s="56"/>
      <c r="KXQ181" s="56"/>
      <c r="KXR181" s="56"/>
      <c r="KXS181" s="56"/>
      <c r="KXT181" s="56"/>
      <c r="KXU181" s="56"/>
      <c r="KXV181" s="56"/>
      <c r="KXW181" s="56"/>
      <c r="KXX181" s="56"/>
      <c r="KXY181" s="56"/>
      <c r="KXZ181" s="56"/>
      <c r="KYA181" s="56"/>
      <c r="KYB181" s="56"/>
      <c r="KYC181" s="56"/>
      <c r="KYD181" s="56"/>
      <c r="KYE181" s="56"/>
      <c r="KYF181" s="56"/>
      <c r="KYG181" s="56"/>
      <c r="KYH181" s="56"/>
      <c r="KYI181" s="56"/>
      <c r="KYJ181" s="56"/>
      <c r="KYK181" s="56"/>
      <c r="KYL181" s="56"/>
      <c r="KYM181" s="56"/>
      <c r="KYN181" s="56"/>
      <c r="KYO181" s="56"/>
      <c r="KYP181" s="56"/>
      <c r="KYQ181" s="56"/>
      <c r="KYR181" s="56"/>
      <c r="KYS181" s="56"/>
      <c r="KYT181" s="56"/>
      <c r="KYU181" s="56"/>
      <c r="KYV181" s="56"/>
      <c r="KYW181" s="56"/>
      <c r="KYX181" s="56"/>
      <c r="KYY181" s="56"/>
      <c r="KYZ181" s="56"/>
      <c r="KZA181" s="56"/>
      <c r="KZB181" s="56"/>
      <c r="KZC181" s="56"/>
      <c r="KZD181" s="56"/>
      <c r="KZE181" s="56"/>
      <c r="KZF181" s="56"/>
      <c r="KZG181" s="56"/>
      <c r="KZH181" s="56"/>
      <c r="KZI181" s="56"/>
      <c r="KZJ181" s="56"/>
      <c r="KZK181" s="56"/>
      <c r="KZL181" s="56"/>
      <c r="KZM181" s="56"/>
      <c r="KZN181" s="56"/>
      <c r="KZO181" s="56"/>
      <c r="KZP181" s="56"/>
      <c r="KZQ181" s="56"/>
      <c r="KZR181" s="56"/>
      <c r="KZS181" s="56"/>
      <c r="KZT181" s="56"/>
      <c r="KZU181" s="56"/>
      <c r="KZV181" s="56"/>
      <c r="KZW181" s="56"/>
      <c r="KZX181" s="56"/>
      <c r="KZY181" s="56"/>
      <c r="KZZ181" s="56"/>
      <c r="LAA181" s="56"/>
      <c r="LAB181" s="56"/>
      <c r="LAC181" s="56"/>
      <c r="LAD181" s="56"/>
      <c r="LAE181" s="56"/>
      <c r="LAF181" s="56"/>
      <c r="LAG181" s="56"/>
      <c r="LAH181" s="56"/>
      <c r="LAI181" s="56"/>
      <c r="LAJ181" s="56"/>
      <c r="LAK181" s="56"/>
      <c r="LAL181" s="56"/>
      <c r="LAM181" s="56"/>
      <c r="LAN181" s="56"/>
      <c r="LAO181" s="56"/>
      <c r="LAP181" s="56"/>
      <c r="LAQ181" s="56"/>
      <c r="LAR181" s="56"/>
      <c r="LAS181" s="56"/>
      <c r="LAT181" s="56"/>
      <c r="LAU181" s="56"/>
      <c r="LAV181" s="56"/>
      <c r="LAW181" s="56"/>
      <c r="LAX181" s="56"/>
      <c r="LAY181" s="56"/>
      <c r="LAZ181" s="56"/>
      <c r="LBA181" s="56"/>
      <c r="LBB181" s="56"/>
      <c r="LBC181" s="56"/>
      <c r="LBD181" s="56"/>
      <c r="LBE181" s="56"/>
      <c r="LBF181" s="56"/>
      <c r="LBG181" s="56"/>
      <c r="LBH181" s="56"/>
      <c r="LBI181" s="56"/>
      <c r="LBJ181" s="56"/>
      <c r="LBK181" s="56"/>
      <c r="LBL181" s="56"/>
      <c r="LBM181" s="56"/>
      <c r="LBN181" s="56"/>
      <c r="LBO181" s="56"/>
      <c r="LBP181" s="56"/>
      <c r="LBQ181" s="56"/>
      <c r="LBR181" s="56"/>
      <c r="LBS181" s="56"/>
      <c r="LBT181" s="56"/>
      <c r="LBU181" s="56"/>
      <c r="LBV181" s="56"/>
      <c r="LBW181" s="56"/>
      <c r="LBX181" s="56"/>
      <c r="LBY181" s="56"/>
      <c r="LBZ181" s="56"/>
      <c r="LCA181" s="56"/>
      <c r="LCB181" s="56"/>
      <c r="LCC181" s="56"/>
      <c r="LCD181" s="56"/>
      <c r="LCE181" s="56"/>
      <c r="LCF181" s="56"/>
      <c r="LCG181" s="56"/>
      <c r="LCH181" s="56"/>
      <c r="LCI181" s="56"/>
      <c r="LCJ181" s="56"/>
      <c r="LCK181" s="56"/>
      <c r="LCL181" s="56"/>
      <c r="LCM181" s="56"/>
      <c r="LCN181" s="56"/>
      <c r="LCO181" s="56"/>
      <c r="LCP181" s="56"/>
      <c r="LCQ181" s="56"/>
      <c r="LCR181" s="56"/>
      <c r="LCS181" s="56"/>
      <c r="LCT181" s="56"/>
      <c r="LCU181" s="56"/>
      <c r="LCV181" s="56"/>
      <c r="LCW181" s="56"/>
      <c r="LCX181" s="56"/>
      <c r="LCY181" s="56"/>
      <c r="LCZ181" s="56"/>
      <c r="LDA181" s="56"/>
      <c r="LDB181" s="56"/>
      <c r="LDC181" s="56"/>
      <c r="LDD181" s="56"/>
      <c r="LDE181" s="56"/>
      <c r="LDF181" s="56"/>
      <c r="LDG181" s="56"/>
      <c r="LDH181" s="56"/>
      <c r="LDI181" s="56"/>
      <c r="LDJ181" s="56"/>
      <c r="LDK181" s="56"/>
      <c r="LDL181" s="56"/>
      <c r="LDM181" s="56"/>
      <c r="LDN181" s="56"/>
      <c r="LDO181" s="56"/>
      <c r="LDP181" s="56"/>
      <c r="LDQ181" s="56"/>
      <c r="LDR181" s="56"/>
      <c r="LDS181" s="56"/>
      <c r="LDT181" s="56"/>
      <c r="LDU181" s="56"/>
      <c r="LDV181" s="56"/>
      <c r="LDW181" s="56"/>
      <c r="LDX181" s="56"/>
      <c r="LDY181" s="56"/>
      <c r="LDZ181" s="56"/>
      <c r="LEA181" s="56"/>
      <c r="LEB181" s="56"/>
      <c r="LEC181" s="56"/>
      <c r="LED181" s="56"/>
      <c r="LEE181" s="56"/>
      <c r="LEF181" s="56"/>
      <c r="LEG181" s="56"/>
      <c r="LEH181" s="56"/>
      <c r="LEI181" s="56"/>
      <c r="LEJ181" s="56"/>
      <c r="LEK181" s="56"/>
      <c r="LEL181" s="56"/>
      <c r="LEM181" s="56"/>
      <c r="LEN181" s="56"/>
      <c r="LEO181" s="56"/>
      <c r="LEP181" s="56"/>
      <c r="LEQ181" s="56"/>
      <c r="LER181" s="56"/>
      <c r="LES181" s="56"/>
      <c r="LET181" s="56"/>
      <c r="LEU181" s="56"/>
      <c r="LEV181" s="56"/>
      <c r="LEW181" s="56"/>
      <c r="LEX181" s="56"/>
      <c r="LEY181" s="56"/>
      <c r="LEZ181" s="56"/>
      <c r="LFA181" s="56"/>
      <c r="LFB181" s="56"/>
      <c r="LFC181" s="56"/>
      <c r="LFD181" s="56"/>
      <c r="LFE181" s="56"/>
      <c r="LFF181" s="56"/>
      <c r="LFG181" s="56"/>
      <c r="LFH181" s="56"/>
      <c r="LFI181" s="56"/>
      <c r="LFJ181" s="56"/>
      <c r="LFK181" s="56"/>
      <c r="LFL181" s="56"/>
      <c r="LFM181" s="56"/>
      <c r="LFN181" s="56"/>
      <c r="LFO181" s="56"/>
      <c r="LFP181" s="56"/>
      <c r="LFQ181" s="56"/>
      <c r="LFR181" s="56"/>
      <c r="LFS181" s="56"/>
      <c r="LFT181" s="56"/>
      <c r="LFU181" s="56"/>
      <c r="LFV181" s="56"/>
      <c r="LFW181" s="56"/>
      <c r="LFX181" s="56"/>
      <c r="LFY181" s="56"/>
      <c r="LFZ181" s="56"/>
      <c r="LGA181" s="56"/>
      <c r="LGB181" s="56"/>
      <c r="LGC181" s="56"/>
      <c r="LGD181" s="56"/>
      <c r="LGE181" s="56"/>
      <c r="LGF181" s="56"/>
      <c r="LGG181" s="56"/>
      <c r="LGH181" s="56"/>
      <c r="LGI181" s="56"/>
      <c r="LGJ181" s="56"/>
      <c r="LGK181" s="56"/>
      <c r="LGL181" s="56"/>
      <c r="LGM181" s="56"/>
      <c r="LGN181" s="56"/>
      <c r="LGO181" s="56"/>
      <c r="LGP181" s="56"/>
      <c r="LGQ181" s="56"/>
      <c r="LGR181" s="56"/>
      <c r="LGS181" s="56"/>
      <c r="LGT181" s="56"/>
      <c r="LGU181" s="56"/>
      <c r="LGV181" s="56"/>
      <c r="LGW181" s="56"/>
      <c r="LGX181" s="56"/>
      <c r="LGY181" s="56"/>
      <c r="LGZ181" s="56"/>
      <c r="LHA181" s="56"/>
      <c r="LHB181" s="56"/>
      <c r="LHC181" s="56"/>
      <c r="LHD181" s="56"/>
      <c r="LHE181" s="56"/>
      <c r="LHF181" s="56"/>
      <c r="LHG181" s="56"/>
      <c r="LHH181" s="56"/>
      <c r="LHI181" s="56"/>
      <c r="LHJ181" s="56"/>
      <c r="LHK181" s="56"/>
      <c r="LHL181" s="56"/>
      <c r="LHM181" s="56"/>
      <c r="LHN181" s="56"/>
      <c r="LHO181" s="56"/>
      <c r="LHP181" s="56"/>
      <c r="LHQ181" s="56"/>
      <c r="LHR181" s="56"/>
      <c r="LHS181" s="56"/>
      <c r="LHT181" s="56"/>
      <c r="LHU181" s="56"/>
      <c r="LHV181" s="56"/>
      <c r="LHW181" s="56"/>
      <c r="LHX181" s="56"/>
      <c r="LHY181" s="56"/>
      <c r="LHZ181" s="56"/>
      <c r="LIA181" s="56"/>
      <c r="LIB181" s="56"/>
      <c r="LIC181" s="56"/>
      <c r="LID181" s="56"/>
      <c r="LIE181" s="56"/>
      <c r="LIF181" s="56"/>
      <c r="LIG181" s="56"/>
      <c r="LIH181" s="56"/>
      <c r="LII181" s="56"/>
      <c r="LIJ181" s="56"/>
      <c r="LIK181" s="56"/>
      <c r="LIL181" s="56"/>
      <c r="LIM181" s="56"/>
      <c r="LIN181" s="56"/>
      <c r="LIO181" s="56"/>
      <c r="LIP181" s="56"/>
      <c r="LIQ181" s="56"/>
      <c r="LIR181" s="56"/>
      <c r="LIS181" s="56"/>
      <c r="LIT181" s="56"/>
      <c r="LIU181" s="56"/>
      <c r="LIV181" s="56"/>
      <c r="LIW181" s="56"/>
      <c r="LIX181" s="56"/>
      <c r="LIY181" s="56"/>
      <c r="LIZ181" s="56"/>
      <c r="LJA181" s="56"/>
      <c r="LJB181" s="56"/>
      <c r="LJC181" s="56"/>
      <c r="LJD181" s="56"/>
      <c r="LJE181" s="56"/>
      <c r="LJF181" s="56"/>
      <c r="LJG181" s="56"/>
      <c r="LJH181" s="56"/>
      <c r="LJI181" s="56"/>
      <c r="LJJ181" s="56"/>
      <c r="LJK181" s="56"/>
      <c r="LJL181" s="56"/>
      <c r="LJM181" s="56"/>
      <c r="LJN181" s="56"/>
      <c r="LJO181" s="56"/>
      <c r="LJP181" s="56"/>
      <c r="LJQ181" s="56"/>
      <c r="LJR181" s="56"/>
      <c r="LJS181" s="56"/>
      <c r="LJT181" s="56"/>
      <c r="LJU181" s="56"/>
      <c r="LJV181" s="56"/>
      <c r="LJW181" s="56"/>
      <c r="LJX181" s="56"/>
      <c r="LJY181" s="56"/>
      <c r="LJZ181" s="56"/>
      <c r="LKA181" s="56"/>
      <c r="LKB181" s="56"/>
      <c r="LKC181" s="56"/>
      <c r="LKD181" s="56"/>
      <c r="LKE181" s="56"/>
      <c r="LKF181" s="56"/>
      <c r="LKG181" s="56"/>
      <c r="LKH181" s="56"/>
      <c r="LKI181" s="56"/>
      <c r="LKJ181" s="56"/>
      <c r="LKK181" s="56"/>
      <c r="LKL181" s="56"/>
      <c r="LKM181" s="56"/>
      <c r="LKN181" s="56"/>
      <c r="LKO181" s="56"/>
      <c r="LKP181" s="56"/>
      <c r="LKQ181" s="56"/>
      <c r="LKR181" s="56"/>
      <c r="LKS181" s="56"/>
      <c r="LKT181" s="56"/>
      <c r="LKU181" s="56"/>
      <c r="LKV181" s="56"/>
      <c r="LKW181" s="56"/>
      <c r="LKX181" s="56"/>
      <c r="LKY181" s="56"/>
      <c r="LKZ181" s="56"/>
      <c r="LLA181" s="56"/>
      <c r="LLB181" s="56"/>
      <c r="LLC181" s="56"/>
      <c r="LLD181" s="56"/>
      <c r="LLE181" s="56"/>
      <c r="LLF181" s="56"/>
      <c r="LLG181" s="56"/>
      <c r="LLH181" s="56"/>
      <c r="LLI181" s="56"/>
      <c r="LLJ181" s="56"/>
      <c r="LLK181" s="56"/>
      <c r="LLL181" s="56"/>
      <c r="LLM181" s="56"/>
      <c r="LLN181" s="56"/>
      <c r="LLO181" s="56"/>
      <c r="LLP181" s="56"/>
      <c r="LLQ181" s="56"/>
      <c r="LLR181" s="56"/>
      <c r="LLS181" s="56"/>
      <c r="LLT181" s="56"/>
      <c r="LLU181" s="56"/>
      <c r="LLV181" s="56"/>
      <c r="LLW181" s="56"/>
      <c r="LLX181" s="56"/>
      <c r="LLY181" s="56"/>
      <c r="LLZ181" s="56"/>
      <c r="LMA181" s="56"/>
      <c r="LMB181" s="56"/>
      <c r="LMC181" s="56"/>
      <c r="LMD181" s="56"/>
      <c r="LME181" s="56"/>
      <c r="LMF181" s="56"/>
      <c r="LMG181" s="56"/>
      <c r="LMH181" s="56"/>
      <c r="LMI181" s="56"/>
      <c r="LMJ181" s="56"/>
      <c r="LMK181" s="56"/>
      <c r="LML181" s="56"/>
      <c r="LMM181" s="56"/>
      <c r="LMN181" s="56"/>
      <c r="LMO181" s="56"/>
      <c r="LMP181" s="56"/>
      <c r="LMQ181" s="56"/>
      <c r="LMR181" s="56"/>
      <c r="LMS181" s="56"/>
      <c r="LMT181" s="56"/>
      <c r="LMU181" s="56"/>
      <c r="LMV181" s="56"/>
      <c r="LMW181" s="56"/>
      <c r="LMX181" s="56"/>
      <c r="LMY181" s="56"/>
      <c r="LMZ181" s="56"/>
      <c r="LNA181" s="56"/>
      <c r="LNB181" s="56"/>
      <c r="LNC181" s="56"/>
      <c r="LND181" s="56"/>
      <c r="LNE181" s="56"/>
      <c r="LNF181" s="56"/>
      <c r="LNG181" s="56"/>
      <c r="LNH181" s="56"/>
      <c r="LNI181" s="56"/>
      <c r="LNJ181" s="56"/>
      <c r="LNK181" s="56"/>
      <c r="LNL181" s="56"/>
      <c r="LNM181" s="56"/>
      <c r="LNN181" s="56"/>
      <c r="LNO181" s="56"/>
      <c r="LNP181" s="56"/>
      <c r="LNQ181" s="56"/>
      <c r="LNR181" s="56"/>
      <c r="LNS181" s="56"/>
      <c r="LNT181" s="56"/>
      <c r="LNU181" s="56"/>
      <c r="LNV181" s="56"/>
      <c r="LNW181" s="56"/>
      <c r="LNX181" s="56"/>
      <c r="LNY181" s="56"/>
      <c r="LNZ181" s="56"/>
      <c r="LOA181" s="56"/>
      <c r="LOB181" s="56"/>
      <c r="LOC181" s="56"/>
      <c r="LOD181" s="56"/>
      <c r="LOE181" s="56"/>
      <c r="LOF181" s="56"/>
      <c r="LOG181" s="56"/>
      <c r="LOH181" s="56"/>
      <c r="LOI181" s="56"/>
      <c r="LOJ181" s="56"/>
      <c r="LOK181" s="56"/>
      <c r="LOL181" s="56"/>
      <c r="LOM181" s="56"/>
      <c r="LON181" s="56"/>
      <c r="LOO181" s="56"/>
      <c r="LOP181" s="56"/>
      <c r="LOQ181" s="56"/>
      <c r="LOR181" s="56"/>
      <c r="LOS181" s="56"/>
      <c r="LOT181" s="56"/>
      <c r="LOU181" s="56"/>
      <c r="LOV181" s="56"/>
      <c r="LOW181" s="56"/>
      <c r="LOX181" s="56"/>
      <c r="LOY181" s="56"/>
      <c r="LOZ181" s="56"/>
      <c r="LPA181" s="56"/>
      <c r="LPB181" s="56"/>
      <c r="LPC181" s="56"/>
      <c r="LPD181" s="56"/>
      <c r="LPE181" s="56"/>
      <c r="LPF181" s="56"/>
      <c r="LPG181" s="56"/>
      <c r="LPH181" s="56"/>
      <c r="LPI181" s="56"/>
      <c r="LPJ181" s="56"/>
      <c r="LPK181" s="56"/>
      <c r="LPL181" s="56"/>
      <c r="LPM181" s="56"/>
      <c r="LPN181" s="56"/>
      <c r="LPO181" s="56"/>
      <c r="LPP181" s="56"/>
      <c r="LPQ181" s="56"/>
      <c r="LPR181" s="56"/>
      <c r="LPS181" s="56"/>
      <c r="LPT181" s="56"/>
      <c r="LPU181" s="56"/>
      <c r="LPV181" s="56"/>
      <c r="LPW181" s="56"/>
      <c r="LPX181" s="56"/>
      <c r="LPY181" s="56"/>
      <c r="LPZ181" s="56"/>
      <c r="LQA181" s="56"/>
      <c r="LQB181" s="56"/>
      <c r="LQC181" s="56"/>
      <c r="LQD181" s="56"/>
      <c r="LQE181" s="56"/>
      <c r="LQF181" s="56"/>
      <c r="LQG181" s="56"/>
      <c r="LQH181" s="56"/>
      <c r="LQI181" s="56"/>
      <c r="LQJ181" s="56"/>
      <c r="LQK181" s="56"/>
      <c r="LQL181" s="56"/>
      <c r="LQM181" s="56"/>
      <c r="LQN181" s="56"/>
      <c r="LQO181" s="56"/>
      <c r="LQP181" s="56"/>
      <c r="LQQ181" s="56"/>
      <c r="LQR181" s="56"/>
      <c r="LQS181" s="56"/>
      <c r="LQT181" s="56"/>
      <c r="LQU181" s="56"/>
      <c r="LQV181" s="56"/>
      <c r="LQW181" s="56"/>
      <c r="LQX181" s="56"/>
      <c r="LQY181" s="56"/>
      <c r="LQZ181" s="56"/>
      <c r="LRA181" s="56"/>
      <c r="LRB181" s="56"/>
      <c r="LRC181" s="56"/>
      <c r="LRD181" s="56"/>
      <c r="LRE181" s="56"/>
      <c r="LRF181" s="56"/>
      <c r="LRG181" s="56"/>
      <c r="LRH181" s="56"/>
      <c r="LRI181" s="56"/>
      <c r="LRJ181" s="56"/>
      <c r="LRK181" s="56"/>
      <c r="LRL181" s="56"/>
      <c r="LRM181" s="56"/>
      <c r="LRN181" s="56"/>
      <c r="LRO181" s="56"/>
      <c r="LRP181" s="56"/>
      <c r="LRQ181" s="56"/>
      <c r="LRR181" s="56"/>
      <c r="LRS181" s="56"/>
      <c r="LRT181" s="56"/>
      <c r="LRU181" s="56"/>
      <c r="LRV181" s="56"/>
      <c r="LRW181" s="56"/>
      <c r="LRX181" s="56"/>
      <c r="LRY181" s="56"/>
      <c r="LRZ181" s="56"/>
      <c r="LSA181" s="56"/>
      <c r="LSB181" s="56"/>
      <c r="LSC181" s="56"/>
      <c r="LSD181" s="56"/>
      <c r="LSE181" s="56"/>
      <c r="LSF181" s="56"/>
      <c r="LSG181" s="56"/>
      <c r="LSH181" s="56"/>
      <c r="LSI181" s="56"/>
      <c r="LSJ181" s="56"/>
      <c r="LSK181" s="56"/>
      <c r="LSL181" s="56"/>
      <c r="LSM181" s="56"/>
      <c r="LSN181" s="56"/>
      <c r="LSO181" s="56"/>
      <c r="LSP181" s="56"/>
      <c r="LSQ181" s="56"/>
      <c r="LSR181" s="56"/>
      <c r="LSS181" s="56"/>
      <c r="LST181" s="56"/>
      <c r="LSU181" s="56"/>
      <c r="LSV181" s="56"/>
      <c r="LSW181" s="56"/>
      <c r="LSX181" s="56"/>
      <c r="LSY181" s="56"/>
      <c r="LSZ181" s="56"/>
      <c r="LTA181" s="56"/>
      <c r="LTB181" s="56"/>
      <c r="LTC181" s="56"/>
      <c r="LTD181" s="56"/>
      <c r="LTE181" s="56"/>
      <c r="LTF181" s="56"/>
      <c r="LTG181" s="56"/>
      <c r="LTH181" s="56"/>
      <c r="LTI181" s="56"/>
      <c r="LTJ181" s="56"/>
      <c r="LTK181" s="56"/>
      <c r="LTL181" s="56"/>
      <c r="LTM181" s="56"/>
      <c r="LTN181" s="56"/>
      <c r="LTO181" s="56"/>
      <c r="LTP181" s="56"/>
      <c r="LTQ181" s="56"/>
      <c r="LTR181" s="56"/>
      <c r="LTS181" s="56"/>
      <c r="LTT181" s="56"/>
      <c r="LTU181" s="56"/>
      <c r="LTV181" s="56"/>
      <c r="LTW181" s="56"/>
      <c r="LTX181" s="56"/>
      <c r="LTY181" s="56"/>
      <c r="LTZ181" s="56"/>
      <c r="LUA181" s="56"/>
      <c r="LUB181" s="56"/>
      <c r="LUC181" s="56"/>
      <c r="LUD181" s="56"/>
      <c r="LUE181" s="56"/>
      <c r="LUF181" s="56"/>
      <c r="LUG181" s="56"/>
      <c r="LUH181" s="56"/>
      <c r="LUI181" s="56"/>
      <c r="LUJ181" s="56"/>
      <c r="LUK181" s="56"/>
      <c r="LUL181" s="56"/>
      <c r="LUM181" s="56"/>
      <c r="LUN181" s="56"/>
      <c r="LUO181" s="56"/>
      <c r="LUP181" s="56"/>
      <c r="LUQ181" s="56"/>
      <c r="LUR181" s="56"/>
      <c r="LUS181" s="56"/>
      <c r="LUT181" s="56"/>
      <c r="LUU181" s="56"/>
      <c r="LUV181" s="56"/>
      <c r="LUW181" s="56"/>
      <c r="LUX181" s="56"/>
      <c r="LUY181" s="56"/>
      <c r="LUZ181" s="56"/>
      <c r="LVA181" s="56"/>
      <c r="LVB181" s="56"/>
      <c r="LVC181" s="56"/>
      <c r="LVD181" s="56"/>
      <c r="LVE181" s="56"/>
      <c r="LVF181" s="56"/>
      <c r="LVG181" s="56"/>
      <c r="LVH181" s="56"/>
      <c r="LVI181" s="56"/>
      <c r="LVJ181" s="56"/>
      <c r="LVK181" s="56"/>
      <c r="LVL181" s="56"/>
      <c r="LVM181" s="56"/>
      <c r="LVN181" s="56"/>
      <c r="LVO181" s="56"/>
      <c r="LVP181" s="56"/>
      <c r="LVQ181" s="56"/>
      <c r="LVR181" s="56"/>
      <c r="LVS181" s="56"/>
      <c r="LVT181" s="56"/>
      <c r="LVU181" s="56"/>
      <c r="LVV181" s="56"/>
      <c r="LVW181" s="56"/>
      <c r="LVX181" s="56"/>
      <c r="LVY181" s="56"/>
      <c r="LVZ181" s="56"/>
      <c r="LWA181" s="56"/>
      <c r="LWB181" s="56"/>
      <c r="LWC181" s="56"/>
      <c r="LWD181" s="56"/>
      <c r="LWE181" s="56"/>
      <c r="LWF181" s="56"/>
      <c r="LWG181" s="56"/>
      <c r="LWH181" s="56"/>
      <c r="LWI181" s="56"/>
      <c r="LWJ181" s="56"/>
      <c r="LWK181" s="56"/>
      <c r="LWL181" s="56"/>
      <c r="LWM181" s="56"/>
      <c r="LWN181" s="56"/>
      <c r="LWO181" s="56"/>
      <c r="LWP181" s="56"/>
      <c r="LWQ181" s="56"/>
      <c r="LWR181" s="56"/>
      <c r="LWS181" s="56"/>
      <c r="LWT181" s="56"/>
      <c r="LWU181" s="56"/>
      <c r="LWV181" s="56"/>
      <c r="LWW181" s="56"/>
      <c r="LWX181" s="56"/>
      <c r="LWY181" s="56"/>
      <c r="LWZ181" s="56"/>
      <c r="LXA181" s="56"/>
      <c r="LXB181" s="56"/>
      <c r="LXC181" s="56"/>
      <c r="LXD181" s="56"/>
      <c r="LXE181" s="56"/>
      <c r="LXF181" s="56"/>
      <c r="LXG181" s="56"/>
      <c r="LXH181" s="56"/>
      <c r="LXI181" s="56"/>
      <c r="LXJ181" s="56"/>
      <c r="LXK181" s="56"/>
      <c r="LXL181" s="56"/>
      <c r="LXM181" s="56"/>
      <c r="LXN181" s="56"/>
      <c r="LXO181" s="56"/>
      <c r="LXP181" s="56"/>
      <c r="LXQ181" s="56"/>
      <c r="LXR181" s="56"/>
      <c r="LXS181" s="56"/>
      <c r="LXT181" s="56"/>
      <c r="LXU181" s="56"/>
      <c r="LXV181" s="56"/>
      <c r="LXW181" s="56"/>
      <c r="LXX181" s="56"/>
      <c r="LXY181" s="56"/>
      <c r="LXZ181" s="56"/>
      <c r="LYA181" s="56"/>
      <c r="LYB181" s="56"/>
      <c r="LYC181" s="56"/>
      <c r="LYD181" s="56"/>
      <c r="LYE181" s="56"/>
      <c r="LYF181" s="56"/>
      <c r="LYG181" s="56"/>
      <c r="LYH181" s="56"/>
      <c r="LYI181" s="56"/>
      <c r="LYJ181" s="56"/>
      <c r="LYK181" s="56"/>
      <c r="LYL181" s="56"/>
      <c r="LYM181" s="56"/>
      <c r="LYN181" s="56"/>
      <c r="LYO181" s="56"/>
      <c r="LYP181" s="56"/>
      <c r="LYQ181" s="56"/>
      <c r="LYR181" s="56"/>
      <c r="LYS181" s="56"/>
      <c r="LYT181" s="56"/>
      <c r="LYU181" s="56"/>
      <c r="LYV181" s="56"/>
      <c r="LYW181" s="56"/>
      <c r="LYX181" s="56"/>
      <c r="LYY181" s="56"/>
      <c r="LYZ181" s="56"/>
      <c r="LZA181" s="56"/>
      <c r="LZB181" s="56"/>
      <c r="LZC181" s="56"/>
      <c r="LZD181" s="56"/>
      <c r="LZE181" s="56"/>
      <c r="LZF181" s="56"/>
      <c r="LZG181" s="56"/>
      <c r="LZH181" s="56"/>
      <c r="LZI181" s="56"/>
      <c r="LZJ181" s="56"/>
      <c r="LZK181" s="56"/>
      <c r="LZL181" s="56"/>
      <c r="LZM181" s="56"/>
      <c r="LZN181" s="56"/>
      <c r="LZO181" s="56"/>
      <c r="LZP181" s="56"/>
      <c r="LZQ181" s="56"/>
      <c r="LZR181" s="56"/>
      <c r="LZS181" s="56"/>
      <c r="LZT181" s="56"/>
      <c r="LZU181" s="56"/>
      <c r="LZV181" s="56"/>
      <c r="LZW181" s="56"/>
      <c r="LZX181" s="56"/>
      <c r="LZY181" s="56"/>
      <c r="LZZ181" s="56"/>
      <c r="MAA181" s="56"/>
      <c r="MAB181" s="56"/>
      <c r="MAC181" s="56"/>
      <c r="MAD181" s="56"/>
      <c r="MAE181" s="56"/>
      <c r="MAF181" s="56"/>
      <c r="MAG181" s="56"/>
      <c r="MAH181" s="56"/>
      <c r="MAI181" s="56"/>
      <c r="MAJ181" s="56"/>
      <c r="MAK181" s="56"/>
      <c r="MAL181" s="56"/>
      <c r="MAM181" s="56"/>
      <c r="MAN181" s="56"/>
      <c r="MAO181" s="56"/>
      <c r="MAP181" s="56"/>
      <c r="MAQ181" s="56"/>
      <c r="MAR181" s="56"/>
      <c r="MAS181" s="56"/>
      <c r="MAT181" s="56"/>
      <c r="MAU181" s="56"/>
      <c r="MAV181" s="56"/>
      <c r="MAW181" s="56"/>
      <c r="MAX181" s="56"/>
      <c r="MAY181" s="56"/>
      <c r="MAZ181" s="56"/>
      <c r="MBA181" s="56"/>
      <c r="MBB181" s="56"/>
      <c r="MBC181" s="56"/>
      <c r="MBD181" s="56"/>
      <c r="MBE181" s="56"/>
      <c r="MBF181" s="56"/>
      <c r="MBG181" s="56"/>
      <c r="MBH181" s="56"/>
      <c r="MBI181" s="56"/>
      <c r="MBJ181" s="56"/>
      <c r="MBK181" s="56"/>
      <c r="MBL181" s="56"/>
      <c r="MBM181" s="56"/>
      <c r="MBN181" s="56"/>
      <c r="MBO181" s="56"/>
      <c r="MBP181" s="56"/>
      <c r="MBQ181" s="56"/>
      <c r="MBR181" s="56"/>
      <c r="MBS181" s="56"/>
      <c r="MBT181" s="56"/>
      <c r="MBU181" s="56"/>
      <c r="MBV181" s="56"/>
      <c r="MBW181" s="56"/>
      <c r="MBX181" s="56"/>
      <c r="MBY181" s="56"/>
      <c r="MBZ181" s="56"/>
      <c r="MCA181" s="56"/>
      <c r="MCB181" s="56"/>
      <c r="MCC181" s="56"/>
      <c r="MCD181" s="56"/>
      <c r="MCE181" s="56"/>
      <c r="MCF181" s="56"/>
      <c r="MCG181" s="56"/>
      <c r="MCH181" s="56"/>
      <c r="MCI181" s="56"/>
      <c r="MCJ181" s="56"/>
      <c r="MCK181" s="56"/>
      <c r="MCL181" s="56"/>
      <c r="MCM181" s="56"/>
      <c r="MCN181" s="56"/>
      <c r="MCO181" s="56"/>
      <c r="MCP181" s="56"/>
      <c r="MCQ181" s="56"/>
      <c r="MCR181" s="56"/>
      <c r="MCS181" s="56"/>
      <c r="MCT181" s="56"/>
      <c r="MCU181" s="56"/>
      <c r="MCV181" s="56"/>
      <c r="MCW181" s="56"/>
      <c r="MCX181" s="56"/>
      <c r="MCY181" s="56"/>
      <c r="MCZ181" s="56"/>
      <c r="MDA181" s="56"/>
      <c r="MDB181" s="56"/>
      <c r="MDC181" s="56"/>
      <c r="MDD181" s="56"/>
      <c r="MDE181" s="56"/>
      <c r="MDF181" s="56"/>
      <c r="MDG181" s="56"/>
      <c r="MDH181" s="56"/>
      <c r="MDI181" s="56"/>
      <c r="MDJ181" s="56"/>
      <c r="MDK181" s="56"/>
      <c r="MDL181" s="56"/>
      <c r="MDM181" s="56"/>
      <c r="MDN181" s="56"/>
      <c r="MDO181" s="56"/>
      <c r="MDP181" s="56"/>
      <c r="MDQ181" s="56"/>
      <c r="MDR181" s="56"/>
      <c r="MDS181" s="56"/>
      <c r="MDT181" s="56"/>
      <c r="MDU181" s="56"/>
      <c r="MDV181" s="56"/>
      <c r="MDW181" s="56"/>
      <c r="MDX181" s="56"/>
      <c r="MDY181" s="56"/>
      <c r="MDZ181" s="56"/>
      <c r="MEA181" s="56"/>
      <c r="MEB181" s="56"/>
      <c r="MEC181" s="56"/>
      <c r="MED181" s="56"/>
      <c r="MEE181" s="56"/>
      <c r="MEF181" s="56"/>
      <c r="MEG181" s="56"/>
      <c r="MEH181" s="56"/>
      <c r="MEI181" s="56"/>
      <c r="MEJ181" s="56"/>
      <c r="MEK181" s="56"/>
      <c r="MEL181" s="56"/>
      <c r="MEM181" s="56"/>
      <c r="MEN181" s="56"/>
      <c r="MEO181" s="56"/>
      <c r="MEP181" s="56"/>
      <c r="MEQ181" s="56"/>
      <c r="MER181" s="56"/>
      <c r="MES181" s="56"/>
      <c r="MET181" s="56"/>
      <c r="MEU181" s="56"/>
      <c r="MEV181" s="56"/>
      <c r="MEW181" s="56"/>
      <c r="MEX181" s="56"/>
      <c r="MEY181" s="56"/>
      <c r="MEZ181" s="56"/>
      <c r="MFA181" s="56"/>
      <c r="MFB181" s="56"/>
      <c r="MFC181" s="56"/>
      <c r="MFD181" s="56"/>
      <c r="MFE181" s="56"/>
      <c r="MFF181" s="56"/>
      <c r="MFG181" s="56"/>
      <c r="MFH181" s="56"/>
      <c r="MFI181" s="56"/>
      <c r="MFJ181" s="56"/>
      <c r="MFK181" s="56"/>
      <c r="MFL181" s="56"/>
      <c r="MFM181" s="56"/>
      <c r="MFN181" s="56"/>
      <c r="MFO181" s="56"/>
      <c r="MFP181" s="56"/>
      <c r="MFQ181" s="56"/>
      <c r="MFR181" s="56"/>
      <c r="MFS181" s="56"/>
      <c r="MFT181" s="56"/>
      <c r="MFU181" s="56"/>
      <c r="MFV181" s="56"/>
      <c r="MFW181" s="56"/>
      <c r="MFX181" s="56"/>
      <c r="MFY181" s="56"/>
      <c r="MFZ181" s="56"/>
      <c r="MGA181" s="56"/>
      <c r="MGB181" s="56"/>
      <c r="MGC181" s="56"/>
      <c r="MGD181" s="56"/>
      <c r="MGE181" s="56"/>
      <c r="MGF181" s="56"/>
      <c r="MGG181" s="56"/>
      <c r="MGH181" s="56"/>
      <c r="MGI181" s="56"/>
      <c r="MGJ181" s="56"/>
      <c r="MGK181" s="56"/>
      <c r="MGL181" s="56"/>
      <c r="MGM181" s="56"/>
      <c r="MGN181" s="56"/>
      <c r="MGO181" s="56"/>
      <c r="MGP181" s="56"/>
      <c r="MGQ181" s="56"/>
      <c r="MGR181" s="56"/>
      <c r="MGS181" s="56"/>
      <c r="MGT181" s="56"/>
      <c r="MGU181" s="56"/>
      <c r="MGV181" s="56"/>
      <c r="MGW181" s="56"/>
      <c r="MGX181" s="56"/>
      <c r="MGY181" s="56"/>
      <c r="MGZ181" s="56"/>
      <c r="MHA181" s="56"/>
      <c r="MHB181" s="56"/>
      <c r="MHC181" s="56"/>
      <c r="MHD181" s="56"/>
      <c r="MHE181" s="56"/>
      <c r="MHF181" s="56"/>
      <c r="MHG181" s="56"/>
      <c r="MHH181" s="56"/>
      <c r="MHI181" s="56"/>
      <c r="MHJ181" s="56"/>
      <c r="MHK181" s="56"/>
      <c r="MHL181" s="56"/>
      <c r="MHM181" s="56"/>
      <c r="MHN181" s="56"/>
      <c r="MHO181" s="56"/>
      <c r="MHP181" s="56"/>
      <c r="MHQ181" s="56"/>
      <c r="MHR181" s="56"/>
      <c r="MHS181" s="56"/>
      <c r="MHT181" s="56"/>
      <c r="MHU181" s="56"/>
      <c r="MHV181" s="56"/>
      <c r="MHW181" s="56"/>
      <c r="MHX181" s="56"/>
      <c r="MHY181" s="56"/>
      <c r="MHZ181" s="56"/>
      <c r="MIA181" s="56"/>
      <c r="MIB181" s="56"/>
      <c r="MIC181" s="56"/>
      <c r="MID181" s="56"/>
      <c r="MIE181" s="56"/>
      <c r="MIF181" s="56"/>
      <c r="MIG181" s="56"/>
      <c r="MIH181" s="56"/>
      <c r="MII181" s="56"/>
      <c r="MIJ181" s="56"/>
      <c r="MIK181" s="56"/>
      <c r="MIL181" s="56"/>
      <c r="MIM181" s="56"/>
      <c r="MIN181" s="56"/>
      <c r="MIO181" s="56"/>
      <c r="MIP181" s="56"/>
      <c r="MIQ181" s="56"/>
      <c r="MIR181" s="56"/>
      <c r="MIS181" s="56"/>
      <c r="MIT181" s="56"/>
      <c r="MIU181" s="56"/>
      <c r="MIV181" s="56"/>
      <c r="MIW181" s="56"/>
      <c r="MIX181" s="56"/>
      <c r="MIY181" s="56"/>
      <c r="MIZ181" s="56"/>
      <c r="MJA181" s="56"/>
      <c r="MJB181" s="56"/>
      <c r="MJC181" s="56"/>
      <c r="MJD181" s="56"/>
      <c r="MJE181" s="56"/>
      <c r="MJF181" s="56"/>
      <c r="MJG181" s="56"/>
      <c r="MJH181" s="56"/>
      <c r="MJI181" s="56"/>
      <c r="MJJ181" s="56"/>
      <c r="MJK181" s="56"/>
      <c r="MJL181" s="56"/>
      <c r="MJM181" s="56"/>
      <c r="MJN181" s="56"/>
      <c r="MJO181" s="56"/>
      <c r="MJP181" s="56"/>
      <c r="MJQ181" s="56"/>
      <c r="MJR181" s="56"/>
      <c r="MJS181" s="56"/>
      <c r="MJT181" s="56"/>
      <c r="MJU181" s="56"/>
      <c r="MJV181" s="56"/>
      <c r="MJW181" s="56"/>
      <c r="MJX181" s="56"/>
      <c r="MJY181" s="56"/>
      <c r="MJZ181" s="56"/>
      <c r="MKA181" s="56"/>
      <c r="MKB181" s="56"/>
      <c r="MKC181" s="56"/>
      <c r="MKD181" s="56"/>
      <c r="MKE181" s="56"/>
      <c r="MKF181" s="56"/>
      <c r="MKG181" s="56"/>
      <c r="MKH181" s="56"/>
      <c r="MKI181" s="56"/>
      <c r="MKJ181" s="56"/>
      <c r="MKK181" s="56"/>
      <c r="MKL181" s="56"/>
      <c r="MKM181" s="56"/>
      <c r="MKN181" s="56"/>
      <c r="MKO181" s="56"/>
      <c r="MKP181" s="56"/>
      <c r="MKQ181" s="56"/>
      <c r="MKR181" s="56"/>
      <c r="MKS181" s="56"/>
      <c r="MKT181" s="56"/>
      <c r="MKU181" s="56"/>
      <c r="MKV181" s="56"/>
      <c r="MKW181" s="56"/>
      <c r="MKX181" s="56"/>
      <c r="MKY181" s="56"/>
      <c r="MKZ181" s="56"/>
      <c r="MLA181" s="56"/>
      <c r="MLB181" s="56"/>
      <c r="MLC181" s="56"/>
      <c r="MLD181" s="56"/>
      <c r="MLE181" s="56"/>
      <c r="MLF181" s="56"/>
      <c r="MLG181" s="56"/>
      <c r="MLH181" s="56"/>
      <c r="MLI181" s="56"/>
      <c r="MLJ181" s="56"/>
      <c r="MLK181" s="56"/>
      <c r="MLL181" s="56"/>
      <c r="MLM181" s="56"/>
      <c r="MLN181" s="56"/>
      <c r="MLO181" s="56"/>
      <c r="MLP181" s="56"/>
      <c r="MLQ181" s="56"/>
      <c r="MLR181" s="56"/>
      <c r="MLS181" s="56"/>
      <c r="MLT181" s="56"/>
      <c r="MLU181" s="56"/>
      <c r="MLV181" s="56"/>
      <c r="MLW181" s="56"/>
      <c r="MLX181" s="56"/>
      <c r="MLY181" s="56"/>
      <c r="MLZ181" s="56"/>
      <c r="MMA181" s="56"/>
      <c r="MMB181" s="56"/>
      <c r="MMC181" s="56"/>
      <c r="MMD181" s="56"/>
      <c r="MME181" s="56"/>
      <c r="MMF181" s="56"/>
      <c r="MMG181" s="56"/>
      <c r="MMH181" s="56"/>
      <c r="MMI181" s="56"/>
      <c r="MMJ181" s="56"/>
      <c r="MMK181" s="56"/>
      <c r="MML181" s="56"/>
      <c r="MMM181" s="56"/>
      <c r="MMN181" s="56"/>
      <c r="MMO181" s="56"/>
      <c r="MMP181" s="56"/>
      <c r="MMQ181" s="56"/>
      <c r="MMR181" s="56"/>
      <c r="MMS181" s="56"/>
      <c r="MMT181" s="56"/>
      <c r="MMU181" s="56"/>
      <c r="MMV181" s="56"/>
      <c r="MMW181" s="56"/>
      <c r="MMX181" s="56"/>
      <c r="MMY181" s="56"/>
      <c r="MMZ181" s="56"/>
      <c r="MNA181" s="56"/>
      <c r="MNB181" s="56"/>
      <c r="MNC181" s="56"/>
      <c r="MND181" s="56"/>
      <c r="MNE181" s="56"/>
      <c r="MNF181" s="56"/>
      <c r="MNG181" s="56"/>
      <c r="MNH181" s="56"/>
      <c r="MNI181" s="56"/>
      <c r="MNJ181" s="56"/>
      <c r="MNK181" s="56"/>
      <c r="MNL181" s="56"/>
      <c r="MNM181" s="56"/>
      <c r="MNN181" s="56"/>
      <c r="MNO181" s="56"/>
      <c r="MNP181" s="56"/>
      <c r="MNQ181" s="56"/>
      <c r="MNR181" s="56"/>
      <c r="MNS181" s="56"/>
      <c r="MNT181" s="56"/>
      <c r="MNU181" s="56"/>
      <c r="MNV181" s="56"/>
      <c r="MNW181" s="56"/>
      <c r="MNX181" s="56"/>
      <c r="MNY181" s="56"/>
      <c r="MNZ181" s="56"/>
      <c r="MOA181" s="56"/>
      <c r="MOB181" s="56"/>
      <c r="MOC181" s="56"/>
      <c r="MOD181" s="56"/>
      <c r="MOE181" s="56"/>
      <c r="MOF181" s="56"/>
      <c r="MOG181" s="56"/>
      <c r="MOH181" s="56"/>
      <c r="MOI181" s="56"/>
      <c r="MOJ181" s="56"/>
      <c r="MOK181" s="56"/>
      <c r="MOL181" s="56"/>
      <c r="MOM181" s="56"/>
      <c r="MON181" s="56"/>
      <c r="MOO181" s="56"/>
      <c r="MOP181" s="56"/>
      <c r="MOQ181" s="56"/>
      <c r="MOR181" s="56"/>
      <c r="MOS181" s="56"/>
      <c r="MOT181" s="56"/>
      <c r="MOU181" s="56"/>
      <c r="MOV181" s="56"/>
      <c r="MOW181" s="56"/>
      <c r="MOX181" s="56"/>
      <c r="MOY181" s="56"/>
      <c r="MOZ181" s="56"/>
      <c r="MPA181" s="56"/>
      <c r="MPB181" s="56"/>
      <c r="MPC181" s="56"/>
      <c r="MPD181" s="56"/>
      <c r="MPE181" s="56"/>
      <c r="MPF181" s="56"/>
      <c r="MPG181" s="56"/>
      <c r="MPH181" s="56"/>
      <c r="MPI181" s="56"/>
      <c r="MPJ181" s="56"/>
      <c r="MPK181" s="56"/>
      <c r="MPL181" s="56"/>
      <c r="MPM181" s="56"/>
      <c r="MPN181" s="56"/>
      <c r="MPO181" s="56"/>
      <c r="MPP181" s="56"/>
      <c r="MPQ181" s="56"/>
      <c r="MPR181" s="56"/>
      <c r="MPS181" s="56"/>
      <c r="MPT181" s="56"/>
      <c r="MPU181" s="56"/>
      <c r="MPV181" s="56"/>
      <c r="MPW181" s="56"/>
      <c r="MPX181" s="56"/>
      <c r="MPY181" s="56"/>
      <c r="MPZ181" s="56"/>
      <c r="MQA181" s="56"/>
      <c r="MQB181" s="56"/>
      <c r="MQC181" s="56"/>
      <c r="MQD181" s="56"/>
      <c r="MQE181" s="56"/>
      <c r="MQF181" s="56"/>
      <c r="MQG181" s="56"/>
      <c r="MQH181" s="56"/>
      <c r="MQI181" s="56"/>
      <c r="MQJ181" s="56"/>
      <c r="MQK181" s="56"/>
      <c r="MQL181" s="56"/>
      <c r="MQM181" s="56"/>
      <c r="MQN181" s="56"/>
      <c r="MQO181" s="56"/>
      <c r="MQP181" s="56"/>
      <c r="MQQ181" s="56"/>
      <c r="MQR181" s="56"/>
      <c r="MQS181" s="56"/>
      <c r="MQT181" s="56"/>
      <c r="MQU181" s="56"/>
      <c r="MQV181" s="56"/>
      <c r="MQW181" s="56"/>
      <c r="MQX181" s="56"/>
      <c r="MQY181" s="56"/>
      <c r="MQZ181" s="56"/>
      <c r="MRA181" s="56"/>
      <c r="MRB181" s="56"/>
      <c r="MRC181" s="56"/>
      <c r="MRD181" s="56"/>
      <c r="MRE181" s="56"/>
      <c r="MRF181" s="56"/>
      <c r="MRG181" s="56"/>
      <c r="MRH181" s="56"/>
      <c r="MRI181" s="56"/>
      <c r="MRJ181" s="56"/>
      <c r="MRK181" s="56"/>
      <c r="MRL181" s="56"/>
      <c r="MRM181" s="56"/>
      <c r="MRN181" s="56"/>
      <c r="MRO181" s="56"/>
      <c r="MRP181" s="56"/>
      <c r="MRQ181" s="56"/>
      <c r="MRR181" s="56"/>
      <c r="MRS181" s="56"/>
      <c r="MRT181" s="56"/>
      <c r="MRU181" s="56"/>
      <c r="MRV181" s="56"/>
      <c r="MRW181" s="56"/>
      <c r="MRX181" s="56"/>
      <c r="MRY181" s="56"/>
      <c r="MRZ181" s="56"/>
      <c r="MSA181" s="56"/>
      <c r="MSB181" s="56"/>
      <c r="MSC181" s="56"/>
      <c r="MSD181" s="56"/>
      <c r="MSE181" s="56"/>
      <c r="MSF181" s="56"/>
      <c r="MSG181" s="56"/>
      <c r="MSH181" s="56"/>
      <c r="MSI181" s="56"/>
      <c r="MSJ181" s="56"/>
      <c r="MSK181" s="56"/>
      <c r="MSL181" s="56"/>
      <c r="MSM181" s="56"/>
      <c r="MSN181" s="56"/>
      <c r="MSO181" s="56"/>
      <c r="MSP181" s="56"/>
      <c r="MSQ181" s="56"/>
      <c r="MSR181" s="56"/>
      <c r="MSS181" s="56"/>
      <c r="MST181" s="56"/>
      <c r="MSU181" s="56"/>
      <c r="MSV181" s="56"/>
      <c r="MSW181" s="56"/>
      <c r="MSX181" s="56"/>
      <c r="MSY181" s="56"/>
      <c r="MSZ181" s="56"/>
      <c r="MTA181" s="56"/>
      <c r="MTB181" s="56"/>
      <c r="MTC181" s="56"/>
      <c r="MTD181" s="56"/>
      <c r="MTE181" s="56"/>
      <c r="MTF181" s="56"/>
      <c r="MTG181" s="56"/>
      <c r="MTH181" s="56"/>
      <c r="MTI181" s="56"/>
      <c r="MTJ181" s="56"/>
      <c r="MTK181" s="56"/>
      <c r="MTL181" s="56"/>
      <c r="MTM181" s="56"/>
      <c r="MTN181" s="56"/>
      <c r="MTO181" s="56"/>
      <c r="MTP181" s="56"/>
      <c r="MTQ181" s="56"/>
      <c r="MTR181" s="56"/>
      <c r="MTS181" s="56"/>
      <c r="MTT181" s="56"/>
      <c r="MTU181" s="56"/>
      <c r="MTV181" s="56"/>
      <c r="MTW181" s="56"/>
      <c r="MTX181" s="56"/>
      <c r="MTY181" s="56"/>
      <c r="MTZ181" s="56"/>
      <c r="MUA181" s="56"/>
      <c r="MUB181" s="56"/>
      <c r="MUC181" s="56"/>
      <c r="MUD181" s="56"/>
      <c r="MUE181" s="56"/>
      <c r="MUF181" s="56"/>
      <c r="MUG181" s="56"/>
      <c r="MUH181" s="56"/>
      <c r="MUI181" s="56"/>
      <c r="MUJ181" s="56"/>
      <c r="MUK181" s="56"/>
      <c r="MUL181" s="56"/>
      <c r="MUM181" s="56"/>
      <c r="MUN181" s="56"/>
      <c r="MUO181" s="56"/>
      <c r="MUP181" s="56"/>
      <c r="MUQ181" s="56"/>
      <c r="MUR181" s="56"/>
      <c r="MUS181" s="56"/>
      <c r="MUT181" s="56"/>
      <c r="MUU181" s="56"/>
      <c r="MUV181" s="56"/>
      <c r="MUW181" s="56"/>
      <c r="MUX181" s="56"/>
      <c r="MUY181" s="56"/>
      <c r="MUZ181" s="56"/>
      <c r="MVA181" s="56"/>
      <c r="MVB181" s="56"/>
      <c r="MVC181" s="56"/>
      <c r="MVD181" s="56"/>
      <c r="MVE181" s="56"/>
      <c r="MVF181" s="56"/>
      <c r="MVG181" s="56"/>
      <c r="MVH181" s="56"/>
      <c r="MVI181" s="56"/>
      <c r="MVJ181" s="56"/>
      <c r="MVK181" s="56"/>
      <c r="MVL181" s="56"/>
      <c r="MVM181" s="56"/>
      <c r="MVN181" s="56"/>
      <c r="MVO181" s="56"/>
      <c r="MVP181" s="56"/>
      <c r="MVQ181" s="56"/>
      <c r="MVR181" s="56"/>
      <c r="MVS181" s="56"/>
      <c r="MVT181" s="56"/>
      <c r="MVU181" s="56"/>
      <c r="MVV181" s="56"/>
      <c r="MVW181" s="56"/>
      <c r="MVX181" s="56"/>
      <c r="MVY181" s="56"/>
      <c r="MVZ181" s="56"/>
      <c r="MWA181" s="56"/>
      <c r="MWB181" s="56"/>
      <c r="MWC181" s="56"/>
      <c r="MWD181" s="56"/>
      <c r="MWE181" s="56"/>
      <c r="MWF181" s="56"/>
      <c r="MWG181" s="56"/>
      <c r="MWH181" s="56"/>
      <c r="MWI181" s="56"/>
      <c r="MWJ181" s="56"/>
      <c r="MWK181" s="56"/>
      <c r="MWL181" s="56"/>
      <c r="MWM181" s="56"/>
      <c r="MWN181" s="56"/>
      <c r="MWO181" s="56"/>
      <c r="MWP181" s="56"/>
      <c r="MWQ181" s="56"/>
      <c r="MWR181" s="56"/>
      <c r="MWS181" s="56"/>
      <c r="MWT181" s="56"/>
      <c r="MWU181" s="56"/>
      <c r="MWV181" s="56"/>
      <c r="MWW181" s="56"/>
      <c r="MWX181" s="56"/>
      <c r="MWY181" s="56"/>
      <c r="MWZ181" s="56"/>
      <c r="MXA181" s="56"/>
      <c r="MXB181" s="56"/>
      <c r="MXC181" s="56"/>
      <c r="MXD181" s="56"/>
      <c r="MXE181" s="56"/>
      <c r="MXF181" s="56"/>
      <c r="MXG181" s="56"/>
      <c r="MXH181" s="56"/>
      <c r="MXI181" s="56"/>
      <c r="MXJ181" s="56"/>
      <c r="MXK181" s="56"/>
      <c r="MXL181" s="56"/>
      <c r="MXM181" s="56"/>
      <c r="MXN181" s="56"/>
      <c r="MXO181" s="56"/>
      <c r="MXP181" s="56"/>
      <c r="MXQ181" s="56"/>
      <c r="MXR181" s="56"/>
      <c r="MXS181" s="56"/>
      <c r="MXT181" s="56"/>
      <c r="MXU181" s="56"/>
      <c r="MXV181" s="56"/>
      <c r="MXW181" s="56"/>
      <c r="MXX181" s="56"/>
      <c r="MXY181" s="56"/>
      <c r="MXZ181" s="56"/>
      <c r="MYA181" s="56"/>
      <c r="MYB181" s="56"/>
      <c r="MYC181" s="56"/>
      <c r="MYD181" s="56"/>
      <c r="MYE181" s="56"/>
      <c r="MYF181" s="56"/>
      <c r="MYG181" s="56"/>
      <c r="MYH181" s="56"/>
      <c r="MYI181" s="56"/>
      <c r="MYJ181" s="56"/>
      <c r="MYK181" s="56"/>
      <c r="MYL181" s="56"/>
      <c r="MYM181" s="56"/>
      <c r="MYN181" s="56"/>
      <c r="MYO181" s="56"/>
      <c r="MYP181" s="56"/>
      <c r="MYQ181" s="56"/>
      <c r="MYR181" s="56"/>
      <c r="MYS181" s="56"/>
      <c r="MYT181" s="56"/>
      <c r="MYU181" s="56"/>
      <c r="MYV181" s="56"/>
      <c r="MYW181" s="56"/>
      <c r="MYX181" s="56"/>
      <c r="MYY181" s="56"/>
      <c r="MYZ181" s="56"/>
      <c r="MZA181" s="56"/>
      <c r="MZB181" s="56"/>
      <c r="MZC181" s="56"/>
      <c r="MZD181" s="56"/>
      <c r="MZE181" s="56"/>
      <c r="MZF181" s="56"/>
      <c r="MZG181" s="56"/>
      <c r="MZH181" s="56"/>
      <c r="MZI181" s="56"/>
      <c r="MZJ181" s="56"/>
      <c r="MZK181" s="56"/>
      <c r="MZL181" s="56"/>
      <c r="MZM181" s="56"/>
      <c r="MZN181" s="56"/>
      <c r="MZO181" s="56"/>
      <c r="MZP181" s="56"/>
      <c r="MZQ181" s="56"/>
      <c r="MZR181" s="56"/>
      <c r="MZS181" s="56"/>
      <c r="MZT181" s="56"/>
      <c r="MZU181" s="56"/>
      <c r="MZV181" s="56"/>
      <c r="MZW181" s="56"/>
      <c r="MZX181" s="56"/>
      <c r="MZY181" s="56"/>
      <c r="MZZ181" s="56"/>
      <c r="NAA181" s="56"/>
      <c r="NAB181" s="56"/>
      <c r="NAC181" s="56"/>
      <c r="NAD181" s="56"/>
      <c r="NAE181" s="56"/>
      <c r="NAF181" s="56"/>
      <c r="NAG181" s="56"/>
      <c r="NAH181" s="56"/>
      <c r="NAI181" s="56"/>
      <c r="NAJ181" s="56"/>
      <c r="NAK181" s="56"/>
      <c r="NAL181" s="56"/>
      <c r="NAM181" s="56"/>
      <c r="NAN181" s="56"/>
      <c r="NAO181" s="56"/>
      <c r="NAP181" s="56"/>
      <c r="NAQ181" s="56"/>
      <c r="NAR181" s="56"/>
      <c r="NAS181" s="56"/>
      <c r="NAT181" s="56"/>
      <c r="NAU181" s="56"/>
      <c r="NAV181" s="56"/>
      <c r="NAW181" s="56"/>
      <c r="NAX181" s="56"/>
      <c r="NAY181" s="56"/>
      <c r="NAZ181" s="56"/>
      <c r="NBA181" s="56"/>
      <c r="NBB181" s="56"/>
      <c r="NBC181" s="56"/>
      <c r="NBD181" s="56"/>
      <c r="NBE181" s="56"/>
      <c r="NBF181" s="56"/>
      <c r="NBG181" s="56"/>
      <c r="NBH181" s="56"/>
      <c r="NBI181" s="56"/>
      <c r="NBJ181" s="56"/>
      <c r="NBK181" s="56"/>
      <c r="NBL181" s="56"/>
      <c r="NBM181" s="56"/>
      <c r="NBN181" s="56"/>
      <c r="NBO181" s="56"/>
      <c r="NBP181" s="56"/>
      <c r="NBQ181" s="56"/>
      <c r="NBR181" s="56"/>
      <c r="NBS181" s="56"/>
      <c r="NBT181" s="56"/>
      <c r="NBU181" s="56"/>
      <c r="NBV181" s="56"/>
      <c r="NBW181" s="56"/>
      <c r="NBX181" s="56"/>
      <c r="NBY181" s="56"/>
      <c r="NBZ181" s="56"/>
      <c r="NCA181" s="56"/>
      <c r="NCB181" s="56"/>
      <c r="NCC181" s="56"/>
      <c r="NCD181" s="56"/>
      <c r="NCE181" s="56"/>
      <c r="NCF181" s="56"/>
      <c r="NCG181" s="56"/>
      <c r="NCH181" s="56"/>
      <c r="NCI181" s="56"/>
      <c r="NCJ181" s="56"/>
      <c r="NCK181" s="56"/>
      <c r="NCL181" s="56"/>
      <c r="NCM181" s="56"/>
      <c r="NCN181" s="56"/>
      <c r="NCO181" s="56"/>
      <c r="NCP181" s="56"/>
      <c r="NCQ181" s="56"/>
      <c r="NCR181" s="56"/>
      <c r="NCS181" s="56"/>
      <c r="NCT181" s="56"/>
      <c r="NCU181" s="56"/>
      <c r="NCV181" s="56"/>
      <c r="NCW181" s="56"/>
      <c r="NCX181" s="56"/>
      <c r="NCY181" s="56"/>
      <c r="NCZ181" s="56"/>
      <c r="NDA181" s="56"/>
      <c r="NDB181" s="56"/>
      <c r="NDC181" s="56"/>
      <c r="NDD181" s="56"/>
      <c r="NDE181" s="56"/>
      <c r="NDF181" s="56"/>
      <c r="NDG181" s="56"/>
      <c r="NDH181" s="56"/>
      <c r="NDI181" s="56"/>
      <c r="NDJ181" s="56"/>
      <c r="NDK181" s="56"/>
      <c r="NDL181" s="56"/>
      <c r="NDM181" s="56"/>
      <c r="NDN181" s="56"/>
      <c r="NDO181" s="56"/>
      <c r="NDP181" s="56"/>
      <c r="NDQ181" s="56"/>
      <c r="NDR181" s="56"/>
      <c r="NDS181" s="56"/>
      <c r="NDT181" s="56"/>
      <c r="NDU181" s="56"/>
      <c r="NDV181" s="56"/>
      <c r="NDW181" s="56"/>
      <c r="NDX181" s="56"/>
      <c r="NDY181" s="56"/>
      <c r="NDZ181" s="56"/>
      <c r="NEA181" s="56"/>
      <c r="NEB181" s="56"/>
      <c r="NEC181" s="56"/>
      <c r="NED181" s="56"/>
      <c r="NEE181" s="56"/>
      <c r="NEF181" s="56"/>
      <c r="NEG181" s="56"/>
      <c r="NEH181" s="56"/>
      <c r="NEI181" s="56"/>
      <c r="NEJ181" s="56"/>
      <c r="NEK181" s="56"/>
      <c r="NEL181" s="56"/>
      <c r="NEM181" s="56"/>
      <c r="NEN181" s="56"/>
      <c r="NEO181" s="56"/>
      <c r="NEP181" s="56"/>
      <c r="NEQ181" s="56"/>
      <c r="NER181" s="56"/>
      <c r="NES181" s="56"/>
      <c r="NET181" s="56"/>
      <c r="NEU181" s="56"/>
      <c r="NEV181" s="56"/>
      <c r="NEW181" s="56"/>
      <c r="NEX181" s="56"/>
      <c r="NEY181" s="56"/>
      <c r="NEZ181" s="56"/>
      <c r="NFA181" s="56"/>
      <c r="NFB181" s="56"/>
      <c r="NFC181" s="56"/>
      <c r="NFD181" s="56"/>
      <c r="NFE181" s="56"/>
      <c r="NFF181" s="56"/>
      <c r="NFG181" s="56"/>
      <c r="NFH181" s="56"/>
      <c r="NFI181" s="56"/>
      <c r="NFJ181" s="56"/>
      <c r="NFK181" s="56"/>
      <c r="NFL181" s="56"/>
      <c r="NFM181" s="56"/>
      <c r="NFN181" s="56"/>
      <c r="NFO181" s="56"/>
      <c r="NFP181" s="56"/>
      <c r="NFQ181" s="56"/>
      <c r="NFR181" s="56"/>
      <c r="NFS181" s="56"/>
      <c r="NFT181" s="56"/>
      <c r="NFU181" s="56"/>
      <c r="NFV181" s="56"/>
      <c r="NFW181" s="56"/>
      <c r="NFX181" s="56"/>
      <c r="NFY181" s="56"/>
      <c r="NFZ181" s="56"/>
      <c r="NGA181" s="56"/>
      <c r="NGB181" s="56"/>
      <c r="NGC181" s="56"/>
      <c r="NGD181" s="56"/>
      <c r="NGE181" s="56"/>
      <c r="NGF181" s="56"/>
      <c r="NGG181" s="56"/>
      <c r="NGH181" s="56"/>
      <c r="NGI181" s="56"/>
      <c r="NGJ181" s="56"/>
      <c r="NGK181" s="56"/>
      <c r="NGL181" s="56"/>
      <c r="NGM181" s="56"/>
      <c r="NGN181" s="56"/>
      <c r="NGO181" s="56"/>
      <c r="NGP181" s="56"/>
      <c r="NGQ181" s="56"/>
      <c r="NGR181" s="56"/>
      <c r="NGS181" s="56"/>
      <c r="NGT181" s="56"/>
      <c r="NGU181" s="56"/>
      <c r="NGV181" s="56"/>
      <c r="NGW181" s="56"/>
      <c r="NGX181" s="56"/>
      <c r="NGY181" s="56"/>
      <c r="NGZ181" s="56"/>
      <c r="NHA181" s="56"/>
      <c r="NHB181" s="56"/>
      <c r="NHC181" s="56"/>
      <c r="NHD181" s="56"/>
      <c r="NHE181" s="56"/>
      <c r="NHF181" s="56"/>
      <c r="NHG181" s="56"/>
      <c r="NHH181" s="56"/>
      <c r="NHI181" s="56"/>
      <c r="NHJ181" s="56"/>
      <c r="NHK181" s="56"/>
      <c r="NHL181" s="56"/>
      <c r="NHM181" s="56"/>
      <c r="NHN181" s="56"/>
      <c r="NHO181" s="56"/>
      <c r="NHP181" s="56"/>
      <c r="NHQ181" s="56"/>
      <c r="NHR181" s="56"/>
      <c r="NHS181" s="56"/>
      <c r="NHT181" s="56"/>
      <c r="NHU181" s="56"/>
      <c r="NHV181" s="56"/>
      <c r="NHW181" s="56"/>
      <c r="NHX181" s="56"/>
      <c r="NHY181" s="56"/>
      <c r="NHZ181" s="56"/>
      <c r="NIA181" s="56"/>
      <c r="NIB181" s="56"/>
      <c r="NIC181" s="56"/>
      <c r="NID181" s="56"/>
      <c r="NIE181" s="56"/>
      <c r="NIF181" s="56"/>
      <c r="NIG181" s="56"/>
      <c r="NIH181" s="56"/>
      <c r="NII181" s="56"/>
      <c r="NIJ181" s="56"/>
      <c r="NIK181" s="56"/>
      <c r="NIL181" s="56"/>
      <c r="NIM181" s="56"/>
      <c r="NIN181" s="56"/>
      <c r="NIO181" s="56"/>
      <c r="NIP181" s="56"/>
      <c r="NIQ181" s="56"/>
      <c r="NIR181" s="56"/>
      <c r="NIS181" s="56"/>
      <c r="NIT181" s="56"/>
      <c r="NIU181" s="56"/>
      <c r="NIV181" s="56"/>
      <c r="NIW181" s="56"/>
      <c r="NIX181" s="56"/>
      <c r="NIY181" s="56"/>
      <c r="NIZ181" s="56"/>
      <c r="NJA181" s="56"/>
      <c r="NJB181" s="56"/>
      <c r="NJC181" s="56"/>
      <c r="NJD181" s="56"/>
      <c r="NJE181" s="56"/>
      <c r="NJF181" s="56"/>
      <c r="NJG181" s="56"/>
      <c r="NJH181" s="56"/>
      <c r="NJI181" s="56"/>
      <c r="NJJ181" s="56"/>
      <c r="NJK181" s="56"/>
      <c r="NJL181" s="56"/>
      <c r="NJM181" s="56"/>
      <c r="NJN181" s="56"/>
      <c r="NJO181" s="56"/>
      <c r="NJP181" s="56"/>
      <c r="NJQ181" s="56"/>
      <c r="NJR181" s="56"/>
      <c r="NJS181" s="56"/>
      <c r="NJT181" s="56"/>
      <c r="NJU181" s="56"/>
      <c r="NJV181" s="56"/>
      <c r="NJW181" s="56"/>
      <c r="NJX181" s="56"/>
      <c r="NJY181" s="56"/>
      <c r="NJZ181" s="56"/>
      <c r="NKA181" s="56"/>
      <c r="NKB181" s="56"/>
      <c r="NKC181" s="56"/>
      <c r="NKD181" s="56"/>
      <c r="NKE181" s="56"/>
      <c r="NKF181" s="56"/>
      <c r="NKG181" s="56"/>
      <c r="NKH181" s="56"/>
      <c r="NKI181" s="56"/>
      <c r="NKJ181" s="56"/>
      <c r="NKK181" s="56"/>
      <c r="NKL181" s="56"/>
      <c r="NKM181" s="56"/>
      <c r="NKN181" s="56"/>
      <c r="NKO181" s="56"/>
      <c r="NKP181" s="56"/>
      <c r="NKQ181" s="56"/>
      <c r="NKR181" s="56"/>
      <c r="NKS181" s="56"/>
      <c r="NKT181" s="56"/>
      <c r="NKU181" s="56"/>
      <c r="NKV181" s="56"/>
      <c r="NKW181" s="56"/>
      <c r="NKX181" s="56"/>
      <c r="NKY181" s="56"/>
      <c r="NKZ181" s="56"/>
      <c r="NLA181" s="56"/>
      <c r="NLB181" s="56"/>
      <c r="NLC181" s="56"/>
      <c r="NLD181" s="56"/>
      <c r="NLE181" s="56"/>
      <c r="NLF181" s="56"/>
      <c r="NLG181" s="56"/>
      <c r="NLH181" s="56"/>
      <c r="NLI181" s="56"/>
      <c r="NLJ181" s="56"/>
      <c r="NLK181" s="56"/>
      <c r="NLL181" s="56"/>
      <c r="NLM181" s="56"/>
      <c r="NLN181" s="56"/>
      <c r="NLO181" s="56"/>
      <c r="NLP181" s="56"/>
      <c r="NLQ181" s="56"/>
      <c r="NLR181" s="56"/>
      <c r="NLS181" s="56"/>
      <c r="NLT181" s="56"/>
      <c r="NLU181" s="56"/>
      <c r="NLV181" s="56"/>
      <c r="NLW181" s="56"/>
      <c r="NLX181" s="56"/>
      <c r="NLY181" s="56"/>
      <c r="NLZ181" s="56"/>
      <c r="NMA181" s="56"/>
      <c r="NMB181" s="56"/>
      <c r="NMC181" s="56"/>
      <c r="NMD181" s="56"/>
      <c r="NME181" s="56"/>
      <c r="NMF181" s="56"/>
      <c r="NMG181" s="56"/>
      <c r="NMH181" s="56"/>
      <c r="NMI181" s="56"/>
      <c r="NMJ181" s="56"/>
      <c r="NMK181" s="56"/>
      <c r="NML181" s="56"/>
      <c r="NMM181" s="56"/>
      <c r="NMN181" s="56"/>
      <c r="NMO181" s="56"/>
      <c r="NMP181" s="56"/>
      <c r="NMQ181" s="56"/>
      <c r="NMR181" s="56"/>
      <c r="NMS181" s="56"/>
      <c r="NMT181" s="56"/>
      <c r="NMU181" s="56"/>
      <c r="NMV181" s="56"/>
      <c r="NMW181" s="56"/>
      <c r="NMX181" s="56"/>
      <c r="NMY181" s="56"/>
      <c r="NMZ181" s="56"/>
      <c r="NNA181" s="56"/>
      <c r="NNB181" s="56"/>
      <c r="NNC181" s="56"/>
      <c r="NND181" s="56"/>
      <c r="NNE181" s="56"/>
      <c r="NNF181" s="56"/>
      <c r="NNG181" s="56"/>
      <c r="NNH181" s="56"/>
      <c r="NNI181" s="56"/>
      <c r="NNJ181" s="56"/>
      <c r="NNK181" s="56"/>
      <c r="NNL181" s="56"/>
      <c r="NNM181" s="56"/>
      <c r="NNN181" s="56"/>
      <c r="NNO181" s="56"/>
      <c r="NNP181" s="56"/>
      <c r="NNQ181" s="56"/>
      <c r="NNR181" s="56"/>
      <c r="NNS181" s="56"/>
      <c r="NNT181" s="56"/>
      <c r="NNU181" s="56"/>
      <c r="NNV181" s="56"/>
      <c r="NNW181" s="56"/>
      <c r="NNX181" s="56"/>
      <c r="NNY181" s="56"/>
      <c r="NNZ181" s="56"/>
      <c r="NOA181" s="56"/>
      <c r="NOB181" s="56"/>
      <c r="NOC181" s="56"/>
      <c r="NOD181" s="56"/>
      <c r="NOE181" s="56"/>
      <c r="NOF181" s="56"/>
      <c r="NOG181" s="56"/>
      <c r="NOH181" s="56"/>
      <c r="NOI181" s="56"/>
      <c r="NOJ181" s="56"/>
      <c r="NOK181" s="56"/>
      <c r="NOL181" s="56"/>
      <c r="NOM181" s="56"/>
      <c r="NON181" s="56"/>
      <c r="NOO181" s="56"/>
      <c r="NOP181" s="56"/>
      <c r="NOQ181" s="56"/>
      <c r="NOR181" s="56"/>
      <c r="NOS181" s="56"/>
      <c r="NOT181" s="56"/>
      <c r="NOU181" s="56"/>
      <c r="NOV181" s="56"/>
      <c r="NOW181" s="56"/>
      <c r="NOX181" s="56"/>
      <c r="NOY181" s="56"/>
      <c r="NOZ181" s="56"/>
      <c r="NPA181" s="56"/>
      <c r="NPB181" s="56"/>
      <c r="NPC181" s="56"/>
      <c r="NPD181" s="56"/>
      <c r="NPE181" s="56"/>
      <c r="NPF181" s="56"/>
      <c r="NPG181" s="56"/>
      <c r="NPH181" s="56"/>
      <c r="NPI181" s="56"/>
      <c r="NPJ181" s="56"/>
      <c r="NPK181" s="56"/>
      <c r="NPL181" s="56"/>
      <c r="NPM181" s="56"/>
      <c r="NPN181" s="56"/>
      <c r="NPO181" s="56"/>
      <c r="NPP181" s="56"/>
      <c r="NPQ181" s="56"/>
      <c r="NPR181" s="56"/>
      <c r="NPS181" s="56"/>
      <c r="NPT181" s="56"/>
      <c r="NPU181" s="56"/>
      <c r="NPV181" s="56"/>
      <c r="NPW181" s="56"/>
      <c r="NPX181" s="56"/>
      <c r="NPY181" s="56"/>
      <c r="NPZ181" s="56"/>
      <c r="NQA181" s="56"/>
      <c r="NQB181" s="56"/>
      <c r="NQC181" s="56"/>
      <c r="NQD181" s="56"/>
      <c r="NQE181" s="56"/>
      <c r="NQF181" s="56"/>
      <c r="NQG181" s="56"/>
      <c r="NQH181" s="56"/>
      <c r="NQI181" s="56"/>
      <c r="NQJ181" s="56"/>
      <c r="NQK181" s="56"/>
      <c r="NQL181" s="56"/>
      <c r="NQM181" s="56"/>
      <c r="NQN181" s="56"/>
      <c r="NQO181" s="56"/>
      <c r="NQP181" s="56"/>
      <c r="NQQ181" s="56"/>
      <c r="NQR181" s="56"/>
      <c r="NQS181" s="56"/>
      <c r="NQT181" s="56"/>
      <c r="NQU181" s="56"/>
      <c r="NQV181" s="56"/>
      <c r="NQW181" s="56"/>
      <c r="NQX181" s="56"/>
      <c r="NQY181" s="56"/>
      <c r="NQZ181" s="56"/>
      <c r="NRA181" s="56"/>
      <c r="NRB181" s="56"/>
      <c r="NRC181" s="56"/>
      <c r="NRD181" s="56"/>
      <c r="NRE181" s="56"/>
      <c r="NRF181" s="56"/>
      <c r="NRG181" s="56"/>
      <c r="NRH181" s="56"/>
      <c r="NRI181" s="56"/>
      <c r="NRJ181" s="56"/>
      <c r="NRK181" s="56"/>
      <c r="NRL181" s="56"/>
      <c r="NRM181" s="56"/>
      <c r="NRN181" s="56"/>
      <c r="NRO181" s="56"/>
      <c r="NRP181" s="56"/>
      <c r="NRQ181" s="56"/>
      <c r="NRR181" s="56"/>
      <c r="NRS181" s="56"/>
      <c r="NRT181" s="56"/>
      <c r="NRU181" s="56"/>
      <c r="NRV181" s="56"/>
      <c r="NRW181" s="56"/>
      <c r="NRX181" s="56"/>
      <c r="NRY181" s="56"/>
      <c r="NRZ181" s="56"/>
      <c r="NSA181" s="56"/>
      <c r="NSB181" s="56"/>
      <c r="NSC181" s="56"/>
      <c r="NSD181" s="56"/>
      <c r="NSE181" s="56"/>
      <c r="NSF181" s="56"/>
      <c r="NSG181" s="56"/>
      <c r="NSH181" s="56"/>
      <c r="NSI181" s="56"/>
      <c r="NSJ181" s="56"/>
      <c r="NSK181" s="56"/>
      <c r="NSL181" s="56"/>
      <c r="NSM181" s="56"/>
      <c r="NSN181" s="56"/>
      <c r="NSO181" s="56"/>
      <c r="NSP181" s="56"/>
      <c r="NSQ181" s="56"/>
      <c r="NSR181" s="56"/>
      <c r="NSS181" s="56"/>
      <c r="NST181" s="56"/>
      <c r="NSU181" s="56"/>
      <c r="NSV181" s="56"/>
      <c r="NSW181" s="56"/>
      <c r="NSX181" s="56"/>
      <c r="NSY181" s="56"/>
      <c r="NSZ181" s="56"/>
      <c r="NTA181" s="56"/>
      <c r="NTB181" s="56"/>
      <c r="NTC181" s="56"/>
      <c r="NTD181" s="56"/>
      <c r="NTE181" s="56"/>
      <c r="NTF181" s="56"/>
      <c r="NTG181" s="56"/>
      <c r="NTH181" s="56"/>
      <c r="NTI181" s="56"/>
      <c r="NTJ181" s="56"/>
      <c r="NTK181" s="56"/>
      <c r="NTL181" s="56"/>
      <c r="NTM181" s="56"/>
      <c r="NTN181" s="56"/>
      <c r="NTO181" s="56"/>
      <c r="NTP181" s="56"/>
      <c r="NTQ181" s="56"/>
      <c r="NTR181" s="56"/>
      <c r="NTS181" s="56"/>
      <c r="NTT181" s="56"/>
      <c r="NTU181" s="56"/>
      <c r="NTV181" s="56"/>
      <c r="NTW181" s="56"/>
      <c r="NTX181" s="56"/>
      <c r="NTY181" s="56"/>
      <c r="NTZ181" s="56"/>
      <c r="NUA181" s="56"/>
      <c r="NUB181" s="56"/>
      <c r="NUC181" s="56"/>
      <c r="NUD181" s="56"/>
      <c r="NUE181" s="56"/>
      <c r="NUF181" s="56"/>
      <c r="NUG181" s="56"/>
      <c r="NUH181" s="56"/>
      <c r="NUI181" s="56"/>
      <c r="NUJ181" s="56"/>
      <c r="NUK181" s="56"/>
      <c r="NUL181" s="56"/>
      <c r="NUM181" s="56"/>
      <c r="NUN181" s="56"/>
      <c r="NUO181" s="56"/>
      <c r="NUP181" s="56"/>
      <c r="NUQ181" s="56"/>
      <c r="NUR181" s="56"/>
      <c r="NUS181" s="56"/>
      <c r="NUT181" s="56"/>
      <c r="NUU181" s="56"/>
      <c r="NUV181" s="56"/>
      <c r="NUW181" s="56"/>
      <c r="NUX181" s="56"/>
      <c r="NUY181" s="56"/>
      <c r="NUZ181" s="56"/>
      <c r="NVA181" s="56"/>
      <c r="NVB181" s="56"/>
      <c r="NVC181" s="56"/>
      <c r="NVD181" s="56"/>
      <c r="NVE181" s="56"/>
      <c r="NVF181" s="56"/>
      <c r="NVG181" s="56"/>
      <c r="NVH181" s="56"/>
      <c r="NVI181" s="56"/>
      <c r="NVJ181" s="56"/>
      <c r="NVK181" s="56"/>
      <c r="NVL181" s="56"/>
      <c r="NVM181" s="56"/>
      <c r="NVN181" s="56"/>
      <c r="NVO181" s="56"/>
      <c r="NVP181" s="56"/>
      <c r="NVQ181" s="56"/>
      <c r="NVR181" s="56"/>
      <c r="NVS181" s="56"/>
      <c r="NVT181" s="56"/>
      <c r="NVU181" s="56"/>
      <c r="NVV181" s="56"/>
      <c r="NVW181" s="56"/>
      <c r="NVX181" s="56"/>
      <c r="NVY181" s="56"/>
      <c r="NVZ181" s="56"/>
      <c r="NWA181" s="56"/>
      <c r="NWB181" s="56"/>
      <c r="NWC181" s="56"/>
      <c r="NWD181" s="56"/>
      <c r="NWE181" s="56"/>
      <c r="NWF181" s="56"/>
      <c r="NWG181" s="56"/>
      <c r="NWH181" s="56"/>
      <c r="NWI181" s="56"/>
      <c r="NWJ181" s="56"/>
      <c r="NWK181" s="56"/>
      <c r="NWL181" s="56"/>
      <c r="NWM181" s="56"/>
      <c r="NWN181" s="56"/>
      <c r="NWO181" s="56"/>
      <c r="NWP181" s="56"/>
      <c r="NWQ181" s="56"/>
      <c r="NWR181" s="56"/>
      <c r="NWS181" s="56"/>
      <c r="NWT181" s="56"/>
      <c r="NWU181" s="56"/>
      <c r="NWV181" s="56"/>
      <c r="NWW181" s="56"/>
      <c r="NWX181" s="56"/>
      <c r="NWY181" s="56"/>
      <c r="NWZ181" s="56"/>
      <c r="NXA181" s="56"/>
      <c r="NXB181" s="56"/>
      <c r="NXC181" s="56"/>
      <c r="NXD181" s="56"/>
      <c r="NXE181" s="56"/>
      <c r="NXF181" s="56"/>
      <c r="NXG181" s="56"/>
      <c r="NXH181" s="56"/>
      <c r="NXI181" s="56"/>
      <c r="NXJ181" s="56"/>
      <c r="NXK181" s="56"/>
      <c r="NXL181" s="56"/>
      <c r="NXM181" s="56"/>
      <c r="NXN181" s="56"/>
      <c r="NXO181" s="56"/>
      <c r="NXP181" s="56"/>
      <c r="NXQ181" s="56"/>
      <c r="NXR181" s="56"/>
      <c r="NXS181" s="56"/>
      <c r="NXT181" s="56"/>
      <c r="NXU181" s="56"/>
      <c r="NXV181" s="56"/>
      <c r="NXW181" s="56"/>
      <c r="NXX181" s="56"/>
      <c r="NXY181" s="56"/>
      <c r="NXZ181" s="56"/>
      <c r="NYA181" s="56"/>
      <c r="NYB181" s="56"/>
      <c r="NYC181" s="56"/>
      <c r="NYD181" s="56"/>
      <c r="NYE181" s="56"/>
      <c r="NYF181" s="56"/>
      <c r="NYG181" s="56"/>
      <c r="NYH181" s="56"/>
      <c r="NYI181" s="56"/>
      <c r="NYJ181" s="56"/>
      <c r="NYK181" s="56"/>
      <c r="NYL181" s="56"/>
      <c r="NYM181" s="56"/>
      <c r="NYN181" s="56"/>
      <c r="NYO181" s="56"/>
      <c r="NYP181" s="56"/>
      <c r="NYQ181" s="56"/>
      <c r="NYR181" s="56"/>
      <c r="NYS181" s="56"/>
      <c r="NYT181" s="56"/>
      <c r="NYU181" s="56"/>
      <c r="NYV181" s="56"/>
      <c r="NYW181" s="56"/>
      <c r="NYX181" s="56"/>
      <c r="NYY181" s="56"/>
      <c r="NYZ181" s="56"/>
      <c r="NZA181" s="56"/>
      <c r="NZB181" s="56"/>
      <c r="NZC181" s="56"/>
      <c r="NZD181" s="56"/>
      <c r="NZE181" s="56"/>
      <c r="NZF181" s="56"/>
      <c r="NZG181" s="56"/>
      <c r="NZH181" s="56"/>
      <c r="NZI181" s="56"/>
      <c r="NZJ181" s="56"/>
      <c r="NZK181" s="56"/>
      <c r="NZL181" s="56"/>
      <c r="NZM181" s="56"/>
      <c r="NZN181" s="56"/>
      <c r="NZO181" s="56"/>
      <c r="NZP181" s="56"/>
      <c r="NZQ181" s="56"/>
      <c r="NZR181" s="56"/>
      <c r="NZS181" s="56"/>
      <c r="NZT181" s="56"/>
      <c r="NZU181" s="56"/>
      <c r="NZV181" s="56"/>
      <c r="NZW181" s="56"/>
      <c r="NZX181" s="56"/>
      <c r="NZY181" s="56"/>
      <c r="NZZ181" s="56"/>
      <c r="OAA181" s="56"/>
      <c r="OAB181" s="56"/>
      <c r="OAC181" s="56"/>
      <c r="OAD181" s="56"/>
      <c r="OAE181" s="56"/>
      <c r="OAF181" s="56"/>
      <c r="OAG181" s="56"/>
      <c r="OAH181" s="56"/>
      <c r="OAI181" s="56"/>
      <c r="OAJ181" s="56"/>
      <c r="OAK181" s="56"/>
      <c r="OAL181" s="56"/>
      <c r="OAM181" s="56"/>
      <c r="OAN181" s="56"/>
      <c r="OAO181" s="56"/>
      <c r="OAP181" s="56"/>
      <c r="OAQ181" s="56"/>
      <c r="OAR181" s="56"/>
      <c r="OAS181" s="56"/>
      <c r="OAT181" s="56"/>
      <c r="OAU181" s="56"/>
      <c r="OAV181" s="56"/>
      <c r="OAW181" s="56"/>
      <c r="OAX181" s="56"/>
      <c r="OAY181" s="56"/>
      <c r="OAZ181" s="56"/>
      <c r="OBA181" s="56"/>
      <c r="OBB181" s="56"/>
      <c r="OBC181" s="56"/>
      <c r="OBD181" s="56"/>
      <c r="OBE181" s="56"/>
      <c r="OBF181" s="56"/>
      <c r="OBG181" s="56"/>
      <c r="OBH181" s="56"/>
      <c r="OBI181" s="56"/>
      <c r="OBJ181" s="56"/>
      <c r="OBK181" s="56"/>
      <c r="OBL181" s="56"/>
      <c r="OBM181" s="56"/>
      <c r="OBN181" s="56"/>
      <c r="OBO181" s="56"/>
      <c r="OBP181" s="56"/>
      <c r="OBQ181" s="56"/>
      <c r="OBR181" s="56"/>
      <c r="OBS181" s="56"/>
      <c r="OBT181" s="56"/>
      <c r="OBU181" s="56"/>
      <c r="OBV181" s="56"/>
      <c r="OBW181" s="56"/>
      <c r="OBX181" s="56"/>
      <c r="OBY181" s="56"/>
      <c r="OBZ181" s="56"/>
      <c r="OCA181" s="56"/>
      <c r="OCB181" s="56"/>
      <c r="OCC181" s="56"/>
      <c r="OCD181" s="56"/>
      <c r="OCE181" s="56"/>
      <c r="OCF181" s="56"/>
      <c r="OCG181" s="56"/>
      <c r="OCH181" s="56"/>
      <c r="OCI181" s="56"/>
      <c r="OCJ181" s="56"/>
      <c r="OCK181" s="56"/>
      <c r="OCL181" s="56"/>
      <c r="OCM181" s="56"/>
      <c r="OCN181" s="56"/>
      <c r="OCO181" s="56"/>
      <c r="OCP181" s="56"/>
      <c r="OCQ181" s="56"/>
      <c r="OCR181" s="56"/>
      <c r="OCS181" s="56"/>
      <c r="OCT181" s="56"/>
      <c r="OCU181" s="56"/>
      <c r="OCV181" s="56"/>
      <c r="OCW181" s="56"/>
      <c r="OCX181" s="56"/>
      <c r="OCY181" s="56"/>
      <c r="OCZ181" s="56"/>
      <c r="ODA181" s="56"/>
      <c r="ODB181" s="56"/>
      <c r="ODC181" s="56"/>
      <c r="ODD181" s="56"/>
      <c r="ODE181" s="56"/>
      <c r="ODF181" s="56"/>
      <c r="ODG181" s="56"/>
      <c r="ODH181" s="56"/>
      <c r="ODI181" s="56"/>
      <c r="ODJ181" s="56"/>
      <c r="ODK181" s="56"/>
      <c r="ODL181" s="56"/>
      <c r="ODM181" s="56"/>
      <c r="ODN181" s="56"/>
      <c r="ODO181" s="56"/>
      <c r="ODP181" s="56"/>
      <c r="ODQ181" s="56"/>
      <c r="ODR181" s="56"/>
      <c r="ODS181" s="56"/>
      <c r="ODT181" s="56"/>
      <c r="ODU181" s="56"/>
      <c r="ODV181" s="56"/>
      <c r="ODW181" s="56"/>
      <c r="ODX181" s="56"/>
      <c r="ODY181" s="56"/>
      <c r="ODZ181" s="56"/>
      <c r="OEA181" s="56"/>
      <c r="OEB181" s="56"/>
      <c r="OEC181" s="56"/>
      <c r="OED181" s="56"/>
      <c r="OEE181" s="56"/>
      <c r="OEF181" s="56"/>
      <c r="OEG181" s="56"/>
      <c r="OEH181" s="56"/>
      <c r="OEI181" s="56"/>
      <c r="OEJ181" s="56"/>
      <c r="OEK181" s="56"/>
      <c r="OEL181" s="56"/>
      <c r="OEM181" s="56"/>
      <c r="OEN181" s="56"/>
      <c r="OEO181" s="56"/>
      <c r="OEP181" s="56"/>
      <c r="OEQ181" s="56"/>
      <c r="OER181" s="56"/>
      <c r="OES181" s="56"/>
      <c r="OET181" s="56"/>
      <c r="OEU181" s="56"/>
      <c r="OEV181" s="56"/>
      <c r="OEW181" s="56"/>
      <c r="OEX181" s="56"/>
      <c r="OEY181" s="56"/>
      <c r="OEZ181" s="56"/>
      <c r="OFA181" s="56"/>
      <c r="OFB181" s="56"/>
      <c r="OFC181" s="56"/>
      <c r="OFD181" s="56"/>
      <c r="OFE181" s="56"/>
      <c r="OFF181" s="56"/>
      <c r="OFG181" s="56"/>
      <c r="OFH181" s="56"/>
      <c r="OFI181" s="56"/>
      <c r="OFJ181" s="56"/>
      <c r="OFK181" s="56"/>
      <c r="OFL181" s="56"/>
      <c r="OFM181" s="56"/>
      <c r="OFN181" s="56"/>
      <c r="OFO181" s="56"/>
      <c r="OFP181" s="56"/>
      <c r="OFQ181" s="56"/>
      <c r="OFR181" s="56"/>
      <c r="OFS181" s="56"/>
      <c r="OFT181" s="56"/>
      <c r="OFU181" s="56"/>
      <c r="OFV181" s="56"/>
      <c r="OFW181" s="56"/>
      <c r="OFX181" s="56"/>
      <c r="OFY181" s="56"/>
      <c r="OFZ181" s="56"/>
      <c r="OGA181" s="56"/>
      <c r="OGB181" s="56"/>
      <c r="OGC181" s="56"/>
      <c r="OGD181" s="56"/>
      <c r="OGE181" s="56"/>
      <c r="OGF181" s="56"/>
      <c r="OGG181" s="56"/>
      <c r="OGH181" s="56"/>
      <c r="OGI181" s="56"/>
      <c r="OGJ181" s="56"/>
      <c r="OGK181" s="56"/>
      <c r="OGL181" s="56"/>
      <c r="OGM181" s="56"/>
      <c r="OGN181" s="56"/>
      <c r="OGO181" s="56"/>
      <c r="OGP181" s="56"/>
      <c r="OGQ181" s="56"/>
      <c r="OGR181" s="56"/>
      <c r="OGS181" s="56"/>
      <c r="OGT181" s="56"/>
      <c r="OGU181" s="56"/>
      <c r="OGV181" s="56"/>
      <c r="OGW181" s="56"/>
      <c r="OGX181" s="56"/>
      <c r="OGY181" s="56"/>
      <c r="OGZ181" s="56"/>
      <c r="OHA181" s="56"/>
      <c r="OHB181" s="56"/>
      <c r="OHC181" s="56"/>
      <c r="OHD181" s="56"/>
      <c r="OHE181" s="56"/>
      <c r="OHF181" s="56"/>
      <c r="OHG181" s="56"/>
      <c r="OHH181" s="56"/>
      <c r="OHI181" s="56"/>
      <c r="OHJ181" s="56"/>
      <c r="OHK181" s="56"/>
      <c r="OHL181" s="56"/>
      <c r="OHM181" s="56"/>
      <c r="OHN181" s="56"/>
      <c r="OHO181" s="56"/>
      <c r="OHP181" s="56"/>
      <c r="OHQ181" s="56"/>
      <c r="OHR181" s="56"/>
      <c r="OHS181" s="56"/>
      <c r="OHT181" s="56"/>
      <c r="OHU181" s="56"/>
      <c r="OHV181" s="56"/>
      <c r="OHW181" s="56"/>
      <c r="OHX181" s="56"/>
      <c r="OHY181" s="56"/>
      <c r="OHZ181" s="56"/>
      <c r="OIA181" s="56"/>
      <c r="OIB181" s="56"/>
      <c r="OIC181" s="56"/>
      <c r="OID181" s="56"/>
      <c r="OIE181" s="56"/>
      <c r="OIF181" s="56"/>
      <c r="OIG181" s="56"/>
      <c r="OIH181" s="56"/>
      <c r="OII181" s="56"/>
      <c r="OIJ181" s="56"/>
      <c r="OIK181" s="56"/>
      <c r="OIL181" s="56"/>
      <c r="OIM181" s="56"/>
      <c r="OIN181" s="56"/>
      <c r="OIO181" s="56"/>
      <c r="OIP181" s="56"/>
      <c r="OIQ181" s="56"/>
      <c r="OIR181" s="56"/>
      <c r="OIS181" s="56"/>
      <c r="OIT181" s="56"/>
      <c r="OIU181" s="56"/>
      <c r="OIV181" s="56"/>
      <c r="OIW181" s="56"/>
      <c r="OIX181" s="56"/>
      <c r="OIY181" s="56"/>
      <c r="OIZ181" s="56"/>
      <c r="OJA181" s="56"/>
      <c r="OJB181" s="56"/>
      <c r="OJC181" s="56"/>
      <c r="OJD181" s="56"/>
      <c r="OJE181" s="56"/>
      <c r="OJF181" s="56"/>
      <c r="OJG181" s="56"/>
      <c r="OJH181" s="56"/>
      <c r="OJI181" s="56"/>
      <c r="OJJ181" s="56"/>
      <c r="OJK181" s="56"/>
      <c r="OJL181" s="56"/>
      <c r="OJM181" s="56"/>
      <c r="OJN181" s="56"/>
      <c r="OJO181" s="56"/>
      <c r="OJP181" s="56"/>
      <c r="OJQ181" s="56"/>
      <c r="OJR181" s="56"/>
      <c r="OJS181" s="56"/>
      <c r="OJT181" s="56"/>
      <c r="OJU181" s="56"/>
      <c r="OJV181" s="56"/>
      <c r="OJW181" s="56"/>
      <c r="OJX181" s="56"/>
      <c r="OJY181" s="56"/>
      <c r="OJZ181" s="56"/>
      <c r="OKA181" s="56"/>
      <c r="OKB181" s="56"/>
      <c r="OKC181" s="56"/>
      <c r="OKD181" s="56"/>
      <c r="OKE181" s="56"/>
      <c r="OKF181" s="56"/>
      <c r="OKG181" s="56"/>
      <c r="OKH181" s="56"/>
      <c r="OKI181" s="56"/>
      <c r="OKJ181" s="56"/>
      <c r="OKK181" s="56"/>
      <c r="OKL181" s="56"/>
      <c r="OKM181" s="56"/>
      <c r="OKN181" s="56"/>
      <c r="OKO181" s="56"/>
      <c r="OKP181" s="56"/>
      <c r="OKQ181" s="56"/>
      <c r="OKR181" s="56"/>
      <c r="OKS181" s="56"/>
      <c r="OKT181" s="56"/>
      <c r="OKU181" s="56"/>
      <c r="OKV181" s="56"/>
      <c r="OKW181" s="56"/>
      <c r="OKX181" s="56"/>
      <c r="OKY181" s="56"/>
      <c r="OKZ181" s="56"/>
      <c r="OLA181" s="56"/>
      <c r="OLB181" s="56"/>
      <c r="OLC181" s="56"/>
      <c r="OLD181" s="56"/>
      <c r="OLE181" s="56"/>
      <c r="OLF181" s="56"/>
      <c r="OLG181" s="56"/>
      <c r="OLH181" s="56"/>
      <c r="OLI181" s="56"/>
      <c r="OLJ181" s="56"/>
      <c r="OLK181" s="56"/>
      <c r="OLL181" s="56"/>
      <c r="OLM181" s="56"/>
      <c r="OLN181" s="56"/>
      <c r="OLO181" s="56"/>
      <c r="OLP181" s="56"/>
      <c r="OLQ181" s="56"/>
      <c r="OLR181" s="56"/>
      <c r="OLS181" s="56"/>
      <c r="OLT181" s="56"/>
      <c r="OLU181" s="56"/>
      <c r="OLV181" s="56"/>
      <c r="OLW181" s="56"/>
      <c r="OLX181" s="56"/>
      <c r="OLY181" s="56"/>
      <c r="OLZ181" s="56"/>
      <c r="OMA181" s="56"/>
      <c r="OMB181" s="56"/>
      <c r="OMC181" s="56"/>
      <c r="OMD181" s="56"/>
      <c r="OME181" s="56"/>
      <c r="OMF181" s="56"/>
      <c r="OMG181" s="56"/>
      <c r="OMH181" s="56"/>
      <c r="OMI181" s="56"/>
      <c r="OMJ181" s="56"/>
      <c r="OMK181" s="56"/>
      <c r="OML181" s="56"/>
      <c r="OMM181" s="56"/>
      <c r="OMN181" s="56"/>
      <c r="OMO181" s="56"/>
      <c r="OMP181" s="56"/>
      <c r="OMQ181" s="56"/>
      <c r="OMR181" s="56"/>
      <c r="OMS181" s="56"/>
      <c r="OMT181" s="56"/>
      <c r="OMU181" s="56"/>
      <c r="OMV181" s="56"/>
      <c r="OMW181" s="56"/>
      <c r="OMX181" s="56"/>
      <c r="OMY181" s="56"/>
      <c r="OMZ181" s="56"/>
      <c r="ONA181" s="56"/>
      <c r="ONB181" s="56"/>
      <c r="ONC181" s="56"/>
      <c r="OND181" s="56"/>
      <c r="ONE181" s="56"/>
      <c r="ONF181" s="56"/>
      <c r="ONG181" s="56"/>
      <c r="ONH181" s="56"/>
      <c r="ONI181" s="56"/>
      <c r="ONJ181" s="56"/>
      <c r="ONK181" s="56"/>
      <c r="ONL181" s="56"/>
      <c r="ONM181" s="56"/>
      <c r="ONN181" s="56"/>
      <c r="ONO181" s="56"/>
      <c r="ONP181" s="56"/>
      <c r="ONQ181" s="56"/>
      <c r="ONR181" s="56"/>
      <c r="ONS181" s="56"/>
      <c r="ONT181" s="56"/>
      <c r="ONU181" s="56"/>
      <c r="ONV181" s="56"/>
      <c r="ONW181" s="56"/>
      <c r="ONX181" s="56"/>
      <c r="ONY181" s="56"/>
      <c r="ONZ181" s="56"/>
      <c r="OOA181" s="56"/>
      <c r="OOB181" s="56"/>
      <c r="OOC181" s="56"/>
      <c r="OOD181" s="56"/>
      <c r="OOE181" s="56"/>
      <c r="OOF181" s="56"/>
      <c r="OOG181" s="56"/>
      <c r="OOH181" s="56"/>
      <c r="OOI181" s="56"/>
      <c r="OOJ181" s="56"/>
      <c r="OOK181" s="56"/>
      <c r="OOL181" s="56"/>
      <c r="OOM181" s="56"/>
      <c r="OON181" s="56"/>
      <c r="OOO181" s="56"/>
      <c r="OOP181" s="56"/>
      <c r="OOQ181" s="56"/>
      <c r="OOR181" s="56"/>
      <c r="OOS181" s="56"/>
      <c r="OOT181" s="56"/>
      <c r="OOU181" s="56"/>
      <c r="OOV181" s="56"/>
      <c r="OOW181" s="56"/>
      <c r="OOX181" s="56"/>
      <c r="OOY181" s="56"/>
      <c r="OOZ181" s="56"/>
      <c r="OPA181" s="56"/>
      <c r="OPB181" s="56"/>
      <c r="OPC181" s="56"/>
      <c r="OPD181" s="56"/>
      <c r="OPE181" s="56"/>
      <c r="OPF181" s="56"/>
      <c r="OPG181" s="56"/>
      <c r="OPH181" s="56"/>
      <c r="OPI181" s="56"/>
      <c r="OPJ181" s="56"/>
      <c r="OPK181" s="56"/>
      <c r="OPL181" s="56"/>
      <c r="OPM181" s="56"/>
      <c r="OPN181" s="56"/>
      <c r="OPO181" s="56"/>
      <c r="OPP181" s="56"/>
      <c r="OPQ181" s="56"/>
      <c r="OPR181" s="56"/>
      <c r="OPS181" s="56"/>
      <c r="OPT181" s="56"/>
      <c r="OPU181" s="56"/>
      <c r="OPV181" s="56"/>
      <c r="OPW181" s="56"/>
      <c r="OPX181" s="56"/>
      <c r="OPY181" s="56"/>
      <c r="OPZ181" s="56"/>
      <c r="OQA181" s="56"/>
      <c r="OQB181" s="56"/>
      <c r="OQC181" s="56"/>
      <c r="OQD181" s="56"/>
      <c r="OQE181" s="56"/>
      <c r="OQF181" s="56"/>
      <c r="OQG181" s="56"/>
      <c r="OQH181" s="56"/>
      <c r="OQI181" s="56"/>
      <c r="OQJ181" s="56"/>
      <c r="OQK181" s="56"/>
      <c r="OQL181" s="56"/>
      <c r="OQM181" s="56"/>
      <c r="OQN181" s="56"/>
      <c r="OQO181" s="56"/>
      <c r="OQP181" s="56"/>
      <c r="OQQ181" s="56"/>
      <c r="OQR181" s="56"/>
      <c r="OQS181" s="56"/>
      <c r="OQT181" s="56"/>
      <c r="OQU181" s="56"/>
      <c r="OQV181" s="56"/>
      <c r="OQW181" s="56"/>
      <c r="OQX181" s="56"/>
      <c r="OQY181" s="56"/>
      <c r="OQZ181" s="56"/>
      <c r="ORA181" s="56"/>
      <c r="ORB181" s="56"/>
      <c r="ORC181" s="56"/>
      <c r="ORD181" s="56"/>
      <c r="ORE181" s="56"/>
      <c r="ORF181" s="56"/>
      <c r="ORG181" s="56"/>
      <c r="ORH181" s="56"/>
      <c r="ORI181" s="56"/>
      <c r="ORJ181" s="56"/>
      <c r="ORK181" s="56"/>
      <c r="ORL181" s="56"/>
      <c r="ORM181" s="56"/>
      <c r="ORN181" s="56"/>
      <c r="ORO181" s="56"/>
      <c r="ORP181" s="56"/>
      <c r="ORQ181" s="56"/>
      <c r="ORR181" s="56"/>
      <c r="ORS181" s="56"/>
      <c r="ORT181" s="56"/>
      <c r="ORU181" s="56"/>
      <c r="ORV181" s="56"/>
      <c r="ORW181" s="56"/>
      <c r="ORX181" s="56"/>
      <c r="ORY181" s="56"/>
      <c r="ORZ181" s="56"/>
      <c r="OSA181" s="56"/>
      <c r="OSB181" s="56"/>
      <c r="OSC181" s="56"/>
      <c r="OSD181" s="56"/>
      <c r="OSE181" s="56"/>
      <c r="OSF181" s="56"/>
      <c r="OSG181" s="56"/>
      <c r="OSH181" s="56"/>
      <c r="OSI181" s="56"/>
      <c r="OSJ181" s="56"/>
      <c r="OSK181" s="56"/>
      <c r="OSL181" s="56"/>
      <c r="OSM181" s="56"/>
      <c r="OSN181" s="56"/>
      <c r="OSO181" s="56"/>
      <c r="OSP181" s="56"/>
      <c r="OSQ181" s="56"/>
      <c r="OSR181" s="56"/>
      <c r="OSS181" s="56"/>
      <c r="OST181" s="56"/>
      <c r="OSU181" s="56"/>
      <c r="OSV181" s="56"/>
      <c r="OSW181" s="56"/>
      <c r="OSX181" s="56"/>
      <c r="OSY181" s="56"/>
      <c r="OSZ181" s="56"/>
      <c r="OTA181" s="56"/>
      <c r="OTB181" s="56"/>
      <c r="OTC181" s="56"/>
      <c r="OTD181" s="56"/>
      <c r="OTE181" s="56"/>
      <c r="OTF181" s="56"/>
      <c r="OTG181" s="56"/>
      <c r="OTH181" s="56"/>
      <c r="OTI181" s="56"/>
      <c r="OTJ181" s="56"/>
      <c r="OTK181" s="56"/>
      <c r="OTL181" s="56"/>
      <c r="OTM181" s="56"/>
      <c r="OTN181" s="56"/>
      <c r="OTO181" s="56"/>
      <c r="OTP181" s="56"/>
      <c r="OTQ181" s="56"/>
      <c r="OTR181" s="56"/>
      <c r="OTS181" s="56"/>
      <c r="OTT181" s="56"/>
      <c r="OTU181" s="56"/>
      <c r="OTV181" s="56"/>
      <c r="OTW181" s="56"/>
      <c r="OTX181" s="56"/>
      <c r="OTY181" s="56"/>
      <c r="OTZ181" s="56"/>
      <c r="OUA181" s="56"/>
      <c r="OUB181" s="56"/>
      <c r="OUC181" s="56"/>
      <c r="OUD181" s="56"/>
      <c r="OUE181" s="56"/>
      <c r="OUF181" s="56"/>
      <c r="OUG181" s="56"/>
      <c r="OUH181" s="56"/>
      <c r="OUI181" s="56"/>
      <c r="OUJ181" s="56"/>
      <c r="OUK181" s="56"/>
      <c r="OUL181" s="56"/>
      <c r="OUM181" s="56"/>
      <c r="OUN181" s="56"/>
      <c r="OUO181" s="56"/>
      <c r="OUP181" s="56"/>
      <c r="OUQ181" s="56"/>
      <c r="OUR181" s="56"/>
      <c r="OUS181" s="56"/>
      <c r="OUT181" s="56"/>
      <c r="OUU181" s="56"/>
      <c r="OUV181" s="56"/>
      <c r="OUW181" s="56"/>
      <c r="OUX181" s="56"/>
      <c r="OUY181" s="56"/>
      <c r="OUZ181" s="56"/>
      <c r="OVA181" s="56"/>
      <c r="OVB181" s="56"/>
      <c r="OVC181" s="56"/>
      <c r="OVD181" s="56"/>
      <c r="OVE181" s="56"/>
      <c r="OVF181" s="56"/>
      <c r="OVG181" s="56"/>
      <c r="OVH181" s="56"/>
      <c r="OVI181" s="56"/>
      <c r="OVJ181" s="56"/>
      <c r="OVK181" s="56"/>
      <c r="OVL181" s="56"/>
      <c r="OVM181" s="56"/>
      <c r="OVN181" s="56"/>
      <c r="OVO181" s="56"/>
      <c r="OVP181" s="56"/>
      <c r="OVQ181" s="56"/>
      <c r="OVR181" s="56"/>
      <c r="OVS181" s="56"/>
      <c r="OVT181" s="56"/>
      <c r="OVU181" s="56"/>
      <c r="OVV181" s="56"/>
      <c r="OVW181" s="56"/>
      <c r="OVX181" s="56"/>
      <c r="OVY181" s="56"/>
      <c r="OVZ181" s="56"/>
      <c r="OWA181" s="56"/>
      <c r="OWB181" s="56"/>
      <c r="OWC181" s="56"/>
      <c r="OWD181" s="56"/>
      <c r="OWE181" s="56"/>
      <c r="OWF181" s="56"/>
      <c r="OWG181" s="56"/>
      <c r="OWH181" s="56"/>
      <c r="OWI181" s="56"/>
      <c r="OWJ181" s="56"/>
      <c r="OWK181" s="56"/>
      <c r="OWL181" s="56"/>
      <c r="OWM181" s="56"/>
      <c r="OWN181" s="56"/>
      <c r="OWO181" s="56"/>
      <c r="OWP181" s="56"/>
      <c r="OWQ181" s="56"/>
      <c r="OWR181" s="56"/>
      <c r="OWS181" s="56"/>
      <c r="OWT181" s="56"/>
      <c r="OWU181" s="56"/>
      <c r="OWV181" s="56"/>
      <c r="OWW181" s="56"/>
      <c r="OWX181" s="56"/>
      <c r="OWY181" s="56"/>
      <c r="OWZ181" s="56"/>
      <c r="OXA181" s="56"/>
      <c r="OXB181" s="56"/>
      <c r="OXC181" s="56"/>
      <c r="OXD181" s="56"/>
      <c r="OXE181" s="56"/>
      <c r="OXF181" s="56"/>
      <c r="OXG181" s="56"/>
      <c r="OXH181" s="56"/>
      <c r="OXI181" s="56"/>
      <c r="OXJ181" s="56"/>
      <c r="OXK181" s="56"/>
      <c r="OXL181" s="56"/>
      <c r="OXM181" s="56"/>
      <c r="OXN181" s="56"/>
      <c r="OXO181" s="56"/>
      <c r="OXP181" s="56"/>
      <c r="OXQ181" s="56"/>
      <c r="OXR181" s="56"/>
      <c r="OXS181" s="56"/>
      <c r="OXT181" s="56"/>
      <c r="OXU181" s="56"/>
      <c r="OXV181" s="56"/>
      <c r="OXW181" s="56"/>
      <c r="OXX181" s="56"/>
      <c r="OXY181" s="56"/>
      <c r="OXZ181" s="56"/>
      <c r="OYA181" s="56"/>
      <c r="OYB181" s="56"/>
      <c r="OYC181" s="56"/>
      <c r="OYD181" s="56"/>
      <c r="OYE181" s="56"/>
      <c r="OYF181" s="56"/>
      <c r="OYG181" s="56"/>
      <c r="OYH181" s="56"/>
      <c r="OYI181" s="56"/>
      <c r="OYJ181" s="56"/>
      <c r="OYK181" s="56"/>
      <c r="OYL181" s="56"/>
      <c r="OYM181" s="56"/>
      <c r="OYN181" s="56"/>
      <c r="OYO181" s="56"/>
      <c r="OYP181" s="56"/>
      <c r="OYQ181" s="56"/>
      <c r="OYR181" s="56"/>
      <c r="OYS181" s="56"/>
      <c r="OYT181" s="56"/>
      <c r="OYU181" s="56"/>
      <c r="OYV181" s="56"/>
      <c r="OYW181" s="56"/>
      <c r="OYX181" s="56"/>
      <c r="OYY181" s="56"/>
      <c r="OYZ181" s="56"/>
      <c r="OZA181" s="56"/>
      <c r="OZB181" s="56"/>
      <c r="OZC181" s="56"/>
      <c r="OZD181" s="56"/>
      <c r="OZE181" s="56"/>
      <c r="OZF181" s="56"/>
      <c r="OZG181" s="56"/>
      <c r="OZH181" s="56"/>
      <c r="OZI181" s="56"/>
      <c r="OZJ181" s="56"/>
      <c r="OZK181" s="56"/>
      <c r="OZL181" s="56"/>
      <c r="OZM181" s="56"/>
      <c r="OZN181" s="56"/>
      <c r="OZO181" s="56"/>
      <c r="OZP181" s="56"/>
      <c r="OZQ181" s="56"/>
      <c r="OZR181" s="56"/>
      <c r="OZS181" s="56"/>
      <c r="OZT181" s="56"/>
      <c r="OZU181" s="56"/>
      <c r="OZV181" s="56"/>
      <c r="OZW181" s="56"/>
      <c r="OZX181" s="56"/>
      <c r="OZY181" s="56"/>
      <c r="OZZ181" s="56"/>
      <c r="PAA181" s="56"/>
      <c r="PAB181" s="56"/>
      <c r="PAC181" s="56"/>
      <c r="PAD181" s="56"/>
      <c r="PAE181" s="56"/>
      <c r="PAF181" s="56"/>
      <c r="PAG181" s="56"/>
      <c r="PAH181" s="56"/>
      <c r="PAI181" s="56"/>
      <c r="PAJ181" s="56"/>
      <c r="PAK181" s="56"/>
      <c r="PAL181" s="56"/>
      <c r="PAM181" s="56"/>
      <c r="PAN181" s="56"/>
      <c r="PAO181" s="56"/>
      <c r="PAP181" s="56"/>
      <c r="PAQ181" s="56"/>
      <c r="PAR181" s="56"/>
      <c r="PAS181" s="56"/>
      <c r="PAT181" s="56"/>
      <c r="PAU181" s="56"/>
      <c r="PAV181" s="56"/>
      <c r="PAW181" s="56"/>
      <c r="PAX181" s="56"/>
      <c r="PAY181" s="56"/>
      <c r="PAZ181" s="56"/>
      <c r="PBA181" s="56"/>
      <c r="PBB181" s="56"/>
      <c r="PBC181" s="56"/>
      <c r="PBD181" s="56"/>
      <c r="PBE181" s="56"/>
      <c r="PBF181" s="56"/>
      <c r="PBG181" s="56"/>
      <c r="PBH181" s="56"/>
      <c r="PBI181" s="56"/>
      <c r="PBJ181" s="56"/>
      <c r="PBK181" s="56"/>
      <c r="PBL181" s="56"/>
      <c r="PBM181" s="56"/>
      <c r="PBN181" s="56"/>
      <c r="PBO181" s="56"/>
      <c r="PBP181" s="56"/>
      <c r="PBQ181" s="56"/>
      <c r="PBR181" s="56"/>
      <c r="PBS181" s="56"/>
      <c r="PBT181" s="56"/>
      <c r="PBU181" s="56"/>
      <c r="PBV181" s="56"/>
      <c r="PBW181" s="56"/>
      <c r="PBX181" s="56"/>
      <c r="PBY181" s="56"/>
      <c r="PBZ181" s="56"/>
      <c r="PCA181" s="56"/>
      <c r="PCB181" s="56"/>
      <c r="PCC181" s="56"/>
      <c r="PCD181" s="56"/>
      <c r="PCE181" s="56"/>
      <c r="PCF181" s="56"/>
      <c r="PCG181" s="56"/>
      <c r="PCH181" s="56"/>
      <c r="PCI181" s="56"/>
      <c r="PCJ181" s="56"/>
      <c r="PCK181" s="56"/>
      <c r="PCL181" s="56"/>
      <c r="PCM181" s="56"/>
      <c r="PCN181" s="56"/>
      <c r="PCO181" s="56"/>
      <c r="PCP181" s="56"/>
      <c r="PCQ181" s="56"/>
      <c r="PCR181" s="56"/>
      <c r="PCS181" s="56"/>
      <c r="PCT181" s="56"/>
      <c r="PCU181" s="56"/>
      <c r="PCV181" s="56"/>
      <c r="PCW181" s="56"/>
      <c r="PCX181" s="56"/>
      <c r="PCY181" s="56"/>
      <c r="PCZ181" s="56"/>
      <c r="PDA181" s="56"/>
      <c r="PDB181" s="56"/>
      <c r="PDC181" s="56"/>
      <c r="PDD181" s="56"/>
      <c r="PDE181" s="56"/>
      <c r="PDF181" s="56"/>
      <c r="PDG181" s="56"/>
      <c r="PDH181" s="56"/>
      <c r="PDI181" s="56"/>
      <c r="PDJ181" s="56"/>
      <c r="PDK181" s="56"/>
      <c r="PDL181" s="56"/>
      <c r="PDM181" s="56"/>
      <c r="PDN181" s="56"/>
      <c r="PDO181" s="56"/>
      <c r="PDP181" s="56"/>
      <c r="PDQ181" s="56"/>
      <c r="PDR181" s="56"/>
      <c r="PDS181" s="56"/>
      <c r="PDT181" s="56"/>
      <c r="PDU181" s="56"/>
      <c r="PDV181" s="56"/>
      <c r="PDW181" s="56"/>
      <c r="PDX181" s="56"/>
      <c r="PDY181" s="56"/>
      <c r="PDZ181" s="56"/>
      <c r="PEA181" s="56"/>
      <c r="PEB181" s="56"/>
      <c r="PEC181" s="56"/>
      <c r="PED181" s="56"/>
      <c r="PEE181" s="56"/>
      <c r="PEF181" s="56"/>
      <c r="PEG181" s="56"/>
      <c r="PEH181" s="56"/>
      <c r="PEI181" s="56"/>
      <c r="PEJ181" s="56"/>
      <c r="PEK181" s="56"/>
      <c r="PEL181" s="56"/>
      <c r="PEM181" s="56"/>
      <c r="PEN181" s="56"/>
      <c r="PEO181" s="56"/>
      <c r="PEP181" s="56"/>
      <c r="PEQ181" s="56"/>
      <c r="PER181" s="56"/>
      <c r="PES181" s="56"/>
      <c r="PET181" s="56"/>
      <c r="PEU181" s="56"/>
      <c r="PEV181" s="56"/>
      <c r="PEW181" s="56"/>
      <c r="PEX181" s="56"/>
      <c r="PEY181" s="56"/>
      <c r="PEZ181" s="56"/>
      <c r="PFA181" s="56"/>
      <c r="PFB181" s="56"/>
      <c r="PFC181" s="56"/>
      <c r="PFD181" s="56"/>
      <c r="PFE181" s="56"/>
      <c r="PFF181" s="56"/>
      <c r="PFG181" s="56"/>
      <c r="PFH181" s="56"/>
      <c r="PFI181" s="56"/>
      <c r="PFJ181" s="56"/>
      <c r="PFK181" s="56"/>
      <c r="PFL181" s="56"/>
      <c r="PFM181" s="56"/>
      <c r="PFN181" s="56"/>
      <c r="PFO181" s="56"/>
      <c r="PFP181" s="56"/>
      <c r="PFQ181" s="56"/>
      <c r="PFR181" s="56"/>
      <c r="PFS181" s="56"/>
      <c r="PFT181" s="56"/>
      <c r="PFU181" s="56"/>
      <c r="PFV181" s="56"/>
      <c r="PFW181" s="56"/>
      <c r="PFX181" s="56"/>
      <c r="PFY181" s="56"/>
      <c r="PFZ181" s="56"/>
      <c r="PGA181" s="56"/>
      <c r="PGB181" s="56"/>
      <c r="PGC181" s="56"/>
      <c r="PGD181" s="56"/>
      <c r="PGE181" s="56"/>
      <c r="PGF181" s="56"/>
      <c r="PGG181" s="56"/>
      <c r="PGH181" s="56"/>
      <c r="PGI181" s="56"/>
      <c r="PGJ181" s="56"/>
      <c r="PGK181" s="56"/>
      <c r="PGL181" s="56"/>
      <c r="PGM181" s="56"/>
      <c r="PGN181" s="56"/>
      <c r="PGO181" s="56"/>
      <c r="PGP181" s="56"/>
      <c r="PGQ181" s="56"/>
      <c r="PGR181" s="56"/>
      <c r="PGS181" s="56"/>
      <c r="PGT181" s="56"/>
      <c r="PGU181" s="56"/>
      <c r="PGV181" s="56"/>
      <c r="PGW181" s="56"/>
      <c r="PGX181" s="56"/>
      <c r="PGY181" s="56"/>
      <c r="PGZ181" s="56"/>
      <c r="PHA181" s="56"/>
      <c r="PHB181" s="56"/>
      <c r="PHC181" s="56"/>
      <c r="PHD181" s="56"/>
      <c r="PHE181" s="56"/>
      <c r="PHF181" s="56"/>
      <c r="PHG181" s="56"/>
      <c r="PHH181" s="56"/>
      <c r="PHI181" s="56"/>
      <c r="PHJ181" s="56"/>
      <c r="PHK181" s="56"/>
      <c r="PHL181" s="56"/>
      <c r="PHM181" s="56"/>
      <c r="PHN181" s="56"/>
      <c r="PHO181" s="56"/>
      <c r="PHP181" s="56"/>
      <c r="PHQ181" s="56"/>
      <c r="PHR181" s="56"/>
      <c r="PHS181" s="56"/>
      <c r="PHT181" s="56"/>
      <c r="PHU181" s="56"/>
      <c r="PHV181" s="56"/>
      <c r="PHW181" s="56"/>
      <c r="PHX181" s="56"/>
      <c r="PHY181" s="56"/>
      <c r="PHZ181" s="56"/>
      <c r="PIA181" s="56"/>
      <c r="PIB181" s="56"/>
      <c r="PIC181" s="56"/>
      <c r="PID181" s="56"/>
      <c r="PIE181" s="56"/>
      <c r="PIF181" s="56"/>
      <c r="PIG181" s="56"/>
      <c r="PIH181" s="56"/>
      <c r="PII181" s="56"/>
      <c r="PIJ181" s="56"/>
      <c r="PIK181" s="56"/>
      <c r="PIL181" s="56"/>
      <c r="PIM181" s="56"/>
      <c r="PIN181" s="56"/>
      <c r="PIO181" s="56"/>
      <c r="PIP181" s="56"/>
      <c r="PIQ181" s="56"/>
      <c r="PIR181" s="56"/>
      <c r="PIS181" s="56"/>
      <c r="PIT181" s="56"/>
      <c r="PIU181" s="56"/>
      <c r="PIV181" s="56"/>
      <c r="PIW181" s="56"/>
      <c r="PIX181" s="56"/>
      <c r="PIY181" s="56"/>
      <c r="PIZ181" s="56"/>
      <c r="PJA181" s="56"/>
      <c r="PJB181" s="56"/>
      <c r="PJC181" s="56"/>
      <c r="PJD181" s="56"/>
      <c r="PJE181" s="56"/>
      <c r="PJF181" s="56"/>
      <c r="PJG181" s="56"/>
      <c r="PJH181" s="56"/>
      <c r="PJI181" s="56"/>
      <c r="PJJ181" s="56"/>
      <c r="PJK181" s="56"/>
      <c r="PJL181" s="56"/>
      <c r="PJM181" s="56"/>
      <c r="PJN181" s="56"/>
      <c r="PJO181" s="56"/>
      <c r="PJP181" s="56"/>
      <c r="PJQ181" s="56"/>
      <c r="PJR181" s="56"/>
      <c r="PJS181" s="56"/>
      <c r="PJT181" s="56"/>
      <c r="PJU181" s="56"/>
      <c r="PJV181" s="56"/>
      <c r="PJW181" s="56"/>
      <c r="PJX181" s="56"/>
      <c r="PJY181" s="56"/>
      <c r="PJZ181" s="56"/>
      <c r="PKA181" s="56"/>
      <c r="PKB181" s="56"/>
      <c r="PKC181" s="56"/>
      <c r="PKD181" s="56"/>
      <c r="PKE181" s="56"/>
      <c r="PKF181" s="56"/>
      <c r="PKG181" s="56"/>
      <c r="PKH181" s="56"/>
      <c r="PKI181" s="56"/>
      <c r="PKJ181" s="56"/>
      <c r="PKK181" s="56"/>
      <c r="PKL181" s="56"/>
      <c r="PKM181" s="56"/>
      <c r="PKN181" s="56"/>
      <c r="PKO181" s="56"/>
      <c r="PKP181" s="56"/>
      <c r="PKQ181" s="56"/>
      <c r="PKR181" s="56"/>
      <c r="PKS181" s="56"/>
      <c r="PKT181" s="56"/>
      <c r="PKU181" s="56"/>
      <c r="PKV181" s="56"/>
      <c r="PKW181" s="56"/>
      <c r="PKX181" s="56"/>
      <c r="PKY181" s="56"/>
      <c r="PKZ181" s="56"/>
      <c r="PLA181" s="56"/>
      <c r="PLB181" s="56"/>
      <c r="PLC181" s="56"/>
      <c r="PLD181" s="56"/>
      <c r="PLE181" s="56"/>
      <c r="PLF181" s="56"/>
      <c r="PLG181" s="56"/>
      <c r="PLH181" s="56"/>
      <c r="PLI181" s="56"/>
      <c r="PLJ181" s="56"/>
      <c r="PLK181" s="56"/>
      <c r="PLL181" s="56"/>
      <c r="PLM181" s="56"/>
      <c r="PLN181" s="56"/>
      <c r="PLO181" s="56"/>
      <c r="PLP181" s="56"/>
      <c r="PLQ181" s="56"/>
      <c r="PLR181" s="56"/>
      <c r="PLS181" s="56"/>
      <c r="PLT181" s="56"/>
      <c r="PLU181" s="56"/>
      <c r="PLV181" s="56"/>
      <c r="PLW181" s="56"/>
      <c r="PLX181" s="56"/>
      <c r="PLY181" s="56"/>
      <c r="PLZ181" s="56"/>
      <c r="PMA181" s="56"/>
      <c r="PMB181" s="56"/>
      <c r="PMC181" s="56"/>
      <c r="PMD181" s="56"/>
      <c r="PME181" s="56"/>
      <c r="PMF181" s="56"/>
      <c r="PMG181" s="56"/>
      <c r="PMH181" s="56"/>
      <c r="PMI181" s="56"/>
      <c r="PMJ181" s="56"/>
      <c r="PMK181" s="56"/>
      <c r="PML181" s="56"/>
      <c r="PMM181" s="56"/>
      <c r="PMN181" s="56"/>
      <c r="PMO181" s="56"/>
      <c r="PMP181" s="56"/>
      <c r="PMQ181" s="56"/>
      <c r="PMR181" s="56"/>
      <c r="PMS181" s="56"/>
      <c r="PMT181" s="56"/>
      <c r="PMU181" s="56"/>
      <c r="PMV181" s="56"/>
      <c r="PMW181" s="56"/>
      <c r="PMX181" s="56"/>
      <c r="PMY181" s="56"/>
      <c r="PMZ181" s="56"/>
      <c r="PNA181" s="56"/>
      <c r="PNB181" s="56"/>
      <c r="PNC181" s="56"/>
      <c r="PND181" s="56"/>
      <c r="PNE181" s="56"/>
      <c r="PNF181" s="56"/>
      <c r="PNG181" s="56"/>
      <c r="PNH181" s="56"/>
      <c r="PNI181" s="56"/>
      <c r="PNJ181" s="56"/>
      <c r="PNK181" s="56"/>
      <c r="PNL181" s="56"/>
      <c r="PNM181" s="56"/>
      <c r="PNN181" s="56"/>
      <c r="PNO181" s="56"/>
      <c r="PNP181" s="56"/>
      <c r="PNQ181" s="56"/>
      <c r="PNR181" s="56"/>
      <c r="PNS181" s="56"/>
      <c r="PNT181" s="56"/>
      <c r="PNU181" s="56"/>
      <c r="PNV181" s="56"/>
      <c r="PNW181" s="56"/>
      <c r="PNX181" s="56"/>
      <c r="PNY181" s="56"/>
      <c r="PNZ181" s="56"/>
      <c r="POA181" s="56"/>
      <c r="POB181" s="56"/>
      <c r="POC181" s="56"/>
      <c r="POD181" s="56"/>
      <c r="POE181" s="56"/>
      <c r="POF181" s="56"/>
      <c r="POG181" s="56"/>
      <c r="POH181" s="56"/>
      <c r="POI181" s="56"/>
      <c r="POJ181" s="56"/>
      <c r="POK181" s="56"/>
      <c r="POL181" s="56"/>
      <c r="POM181" s="56"/>
      <c r="PON181" s="56"/>
      <c r="POO181" s="56"/>
      <c r="POP181" s="56"/>
      <c r="POQ181" s="56"/>
      <c r="POR181" s="56"/>
      <c r="POS181" s="56"/>
      <c r="POT181" s="56"/>
      <c r="POU181" s="56"/>
      <c r="POV181" s="56"/>
      <c r="POW181" s="56"/>
      <c r="POX181" s="56"/>
      <c r="POY181" s="56"/>
      <c r="POZ181" s="56"/>
      <c r="PPA181" s="56"/>
      <c r="PPB181" s="56"/>
      <c r="PPC181" s="56"/>
      <c r="PPD181" s="56"/>
      <c r="PPE181" s="56"/>
      <c r="PPF181" s="56"/>
      <c r="PPG181" s="56"/>
      <c r="PPH181" s="56"/>
      <c r="PPI181" s="56"/>
      <c r="PPJ181" s="56"/>
      <c r="PPK181" s="56"/>
      <c r="PPL181" s="56"/>
      <c r="PPM181" s="56"/>
      <c r="PPN181" s="56"/>
      <c r="PPO181" s="56"/>
      <c r="PPP181" s="56"/>
      <c r="PPQ181" s="56"/>
      <c r="PPR181" s="56"/>
      <c r="PPS181" s="56"/>
      <c r="PPT181" s="56"/>
      <c r="PPU181" s="56"/>
      <c r="PPV181" s="56"/>
      <c r="PPW181" s="56"/>
      <c r="PPX181" s="56"/>
      <c r="PPY181" s="56"/>
      <c r="PPZ181" s="56"/>
      <c r="PQA181" s="56"/>
      <c r="PQB181" s="56"/>
      <c r="PQC181" s="56"/>
      <c r="PQD181" s="56"/>
      <c r="PQE181" s="56"/>
      <c r="PQF181" s="56"/>
      <c r="PQG181" s="56"/>
      <c r="PQH181" s="56"/>
      <c r="PQI181" s="56"/>
      <c r="PQJ181" s="56"/>
      <c r="PQK181" s="56"/>
      <c r="PQL181" s="56"/>
      <c r="PQM181" s="56"/>
      <c r="PQN181" s="56"/>
      <c r="PQO181" s="56"/>
      <c r="PQP181" s="56"/>
      <c r="PQQ181" s="56"/>
      <c r="PQR181" s="56"/>
      <c r="PQS181" s="56"/>
      <c r="PQT181" s="56"/>
      <c r="PQU181" s="56"/>
      <c r="PQV181" s="56"/>
      <c r="PQW181" s="56"/>
      <c r="PQX181" s="56"/>
      <c r="PQY181" s="56"/>
      <c r="PQZ181" s="56"/>
      <c r="PRA181" s="56"/>
      <c r="PRB181" s="56"/>
      <c r="PRC181" s="56"/>
      <c r="PRD181" s="56"/>
      <c r="PRE181" s="56"/>
      <c r="PRF181" s="56"/>
      <c r="PRG181" s="56"/>
      <c r="PRH181" s="56"/>
      <c r="PRI181" s="56"/>
      <c r="PRJ181" s="56"/>
      <c r="PRK181" s="56"/>
      <c r="PRL181" s="56"/>
      <c r="PRM181" s="56"/>
      <c r="PRN181" s="56"/>
      <c r="PRO181" s="56"/>
      <c r="PRP181" s="56"/>
      <c r="PRQ181" s="56"/>
      <c r="PRR181" s="56"/>
      <c r="PRS181" s="56"/>
      <c r="PRT181" s="56"/>
      <c r="PRU181" s="56"/>
      <c r="PRV181" s="56"/>
      <c r="PRW181" s="56"/>
      <c r="PRX181" s="56"/>
      <c r="PRY181" s="56"/>
      <c r="PRZ181" s="56"/>
      <c r="PSA181" s="56"/>
      <c r="PSB181" s="56"/>
      <c r="PSC181" s="56"/>
      <c r="PSD181" s="56"/>
      <c r="PSE181" s="56"/>
      <c r="PSF181" s="56"/>
      <c r="PSG181" s="56"/>
      <c r="PSH181" s="56"/>
      <c r="PSI181" s="56"/>
      <c r="PSJ181" s="56"/>
      <c r="PSK181" s="56"/>
      <c r="PSL181" s="56"/>
      <c r="PSM181" s="56"/>
      <c r="PSN181" s="56"/>
      <c r="PSO181" s="56"/>
      <c r="PSP181" s="56"/>
      <c r="PSQ181" s="56"/>
      <c r="PSR181" s="56"/>
      <c r="PSS181" s="56"/>
      <c r="PST181" s="56"/>
      <c r="PSU181" s="56"/>
      <c r="PSV181" s="56"/>
      <c r="PSW181" s="56"/>
      <c r="PSX181" s="56"/>
      <c r="PSY181" s="56"/>
      <c r="PSZ181" s="56"/>
      <c r="PTA181" s="56"/>
      <c r="PTB181" s="56"/>
      <c r="PTC181" s="56"/>
      <c r="PTD181" s="56"/>
      <c r="PTE181" s="56"/>
      <c r="PTF181" s="56"/>
      <c r="PTG181" s="56"/>
      <c r="PTH181" s="56"/>
      <c r="PTI181" s="56"/>
      <c r="PTJ181" s="56"/>
      <c r="PTK181" s="56"/>
      <c r="PTL181" s="56"/>
      <c r="PTM181" s="56"/>
      <c r="PTN181" s="56"/>
      <c r="PTO181" s="56"/>
      <c r="PTP181" s="56"/>
      <c r="PTQ181" s="56"/>
      <c r="PTR181" s="56"/>
      <c r="PTS181" s="56"/>
      <c r="PTT181" s="56"/>
      <c r="PTU181" s="56"/>
      <c r="PTV181" s="56"/>
      <c r="PTW181" s="56"/>
      <c r="PTX181" s="56"/>
      <c r="PTY181" s="56"/>
      <c r="PTZ181" s="56"/>
      <c r="PUA181" s="56"/>
      <c r="PUB181" s="56"/>
      <c r="PUC181" s="56"/>
      <c r="PUD181" s="56"/>
      <c r="PUE181" s="56"/>
      <c r="PUF181" s="56"/>
      <c r="PUG181" s="56"/>
      <c r="PUH181" s="56"/>
      <c r="PUI181" s="56"/>
      <c r="PUJ181" s="56"/>
      <c r="PUK181" s="56"/>
      <c r="PUL181" s="56"/>
      <c r="PUM181" s="56"/>
      <c r="PUN181" s="56"/>
      <c r="PUO181" s="56"/>
      <c r="PUP181" s="56"/>
      <c r="PUQ181" s="56"/>
      <c r="PUR181" s="56"/>
      <c r="PUS181" s="56"/>
      <c r="PUT181" s="56"/>
      <c r="PUU181" s="56"/>
      <c r="PUV181" s="56"/>
      <c r="PUW181" s="56"/>
      <c r="PUX181" s="56"/>
      <c r="PUY181" s="56"/>
      <c r="PUZ181" s="56"/>
      <c r="PVA181" s="56"/>
      <c r="PVB181" s="56"/>
      <c r="PVC181" s="56"/>
      <c r="PVD181" s="56"/>
      <c r="PVE181" s="56"/>
      <c r="PVF181" s="56"/>
      <c r="PVG181" s="56"/>
      <c r="PVH181" s="56"/>
      <c r="PVI181" s="56"/>
      <c r="PVJ181" s="56"/>
      <c r="PVK181" s="56"/>
      <c r="PVL181" s="56"/>
      <c r="PVM181" s="56"/>
      <c r="PVN181" s="56"/>
      <c r="PVO181" s="56"/>
      <c r="PVP181" s="56"/>
      <c r="PVQ181" s="56"/>
      <c r="PVR181" s="56"/>
      <c r="PVS181" s="56"/>
      <c r="PVT181" s="56"/>
      <c r="PVU181" s="56"/>
      <c r="PVV181" s="56"/>
      <c r="PVW181" s="56"/>
      <c r="PVX181" s="56"/>
      <c r="PVY181" s="56"/>
      <c r="PVZ181" s="56"/>
      <c r="PWA181" s="56"/>
      <c r="PWB181" s="56"/>
      <c r="PWC181" s="56"/>
      <c r="PWD181" s="56"/>
      <c r="PWE181" s="56"/>
      <c r="PWF181" s="56"/>
      <c r="PWG181" s="56"/>
      <c r="PWH181" s="56"/>
      <c r="PWI181" s="56"/>
      <c r="PWJ181" s="56"/>
      <c r="PWK181" s="56"/>
      <c r="PWL181" s="56"/>
      <c r="PWM181" s="56"/>
      <c r="PWN181" s="56"/>
      <c r="PWO181" s="56"/>
      <c r="PWP181" s="56"/>
      <c r="PWQ181" s="56"/>
      <c r="PWR181" s="56"/>
      <c r="PWS181" s="56"/>
      <c r="PWT181" s="56"/>
      <c r="PWU181" s="56"/>
      <c r="PWV181" s="56"/>
      <c r="PWW181" s="56"/>
      <c r="PWX181" s="56"/>
      <c r="PWY181" s="56"/>
      <c r="PWZ181" s="56"/>
      <c r="PXA181" s="56"/>
      <c r="PXB181" s="56"/>
      <c r="PXC181" s="56"/>
      <c r="PXD181" s="56"/>
      <c r="PXE181" s="56"/>
      <c r="PXF181" s="56"/>
      <c r="PXG181" s="56"/>
      <c r="PXH181" s="56"/>
      <c r="PXI181" s="56"/>
      <c r="PXJ181" s="56"/>
      <c r="PXK181" s="56"/>
      <c r="PXL181" s="56"/>
      <c r="PXM181" s="56"/>
      <c r="PXN181" s="56"/>
      <c r="PXO181" s="56"/>
      <c r="PXP181" s="56"/>
      <c r="PXQ181" s="56"/>
      <c r="PXR181" s="56"/>
      <c r="PXS181" s="56"/>
      <c r="PXT181" s="56"/>
      <c r="PXU181" s="56"/>
      <c r="PXV181" s="56"/>
      <c r="PXW181" s="56"/>
      <c r="PXX181" s="56"/>
      <c r="PXY181" s="56"/>
      <c r="PXZ181" s="56"/>
      <c r="PYA181" s="56"/>
      <c r="PYB181" s="56"/>
      <c r="PYC181" s="56"/>
      <c r="PYD181" s="56"/>
      <c r="PYE181" s="56"/>
      <c r="PYF181" s="56"/>
      <c r="PYG181" s="56"/>
      <c r="PYH181" s="56"/>
      <c r="PYI181" s="56"/>
      <c r="PYJ181" s="56"/>
      <c r="PYK181" s="56"/>
      <c r="PYL181" s="56"/>
      <c r="PYM181" s="56"/>
      <c r="PYN181" s="56"/>
      <c r="PYO181" s="56"/>
      <c r="PYP181" s="56"/>
      <c r="PYQ181" s="56"/>
      <c r="PYR181" s="56"/>
      <c r="PYS181" s="56"/>
      <c r="PYT181" s="56"/>
      <c r="PYU181" s="56"/>
      <c r="PYV181" s="56"/>
      <c r="PYW181" s="56"/>
      <c r="PYX181" s="56"/>
      <c r="PYY181" s="56"/>
      <c r="PYZ181" s="56"/>
      <c r="PZA181" s="56"/>
      <c r="PZB181" s="56"/>
      <c r="PZC181" s="56"/>
      <c r="PZD181" s="56"/>
      <c r="PZE181" s="56"/>
      <c r="PZF181" s="56"/>
      <c r="PZG181" s="56"/>
      <c r="PZH181" s="56"/>
      <c r="PZI181" s="56"/>
      <c r="PZJ181" s="56"/>
      <c r="PZK181" s="56"/>
      <c r="PZL181" s="56"/>
      <c r="PZM181" s="56"/>
      <c r="PZN181" s="56"/>
      <c r="PZO181" s="56"/>
      <c r="PZP181" s="56"/>
      <c r="PZQ181" s="56"/>
      <c r="PZR181" s="56"/>
      <c r="PZS181" s="56"/>
      <c r="PZT181" s="56"/>
      <c r="PZU181" s="56"/>
      <c r="PZV181" s="56"/>
      <c r="PZW181" s="56"/>
      <c r="PZX181" s="56"/>
      <c r="PZY181" s="56"/>
      <c r="PZZ181" s="56"/>
      <c r="QAA181" s="56"/>
      <c r="QAB181" s="56"/>
      <c r="QAC181" s="56"/>
      <c r="QAD181" s="56"/>
      <c r="QAE181" s="56"/>
      <c r="QAF181" s="56"/>
      <c r="QAG181" s="56"/>
      <c r="QAH181" s="56"/>
      <c r="QAI181" s="56"/>
      <c r="QAJ181" s="56"/>
      <c r="QAK181" s="56"/>
      <c r="QAL181" s="56"/>
      <c r="QAM181" s="56"/>
      <c r="QAN181" s="56"/>
      <c r="QAO181" s="56"/>
      <c r="QAP181" s="56"/>
      <c r="QAQ181" s="56"/>
      <c r="QAR181" s="56"/>
      <c r="QAS181" s="56"/>
      <c r="QAT181" s="56"/>
      <c r="QAU181" s="56"/>
      <c r="QAV181" s="56"/>
      <c r="QAW181" s="56"/>
      <c r="QAX181" s="56"/>
      <c r="QAY181" s="56"/>
      <c r="QAZ181" s="56"/>
      <c r="QBA181" s="56"/>
      <c r="QBB181" s="56"/>
      <c r="QBC181" s="56"/>
      <c r="QBD181" s="56"/>
      <c r="QBE181" s="56"/>
      <c r="QBF181" s="56"/>
      <c r="QBG181" s="56"/>
      <c r="QBH181" s="56"/>
      <c r="QBI181" s="56"/>
      <c r="QBJ181" s="56"/>
      <c r="QBK181" s="56"/>
      <c r="QBL181" s="56"/>
      <c r="QBM181" s="56"/>
      <c r="QBN181" s="56"/>
      <c r="QBO181" s="56"/>
      <c r="QBP181" s="56"/>
      <c r="QBQ181" s="56"/>
      <c r="QBR181" s="56"/>
      <c r="QBS181" s="56"/>
      <c r="QBT181" s="56"/>
      <c r="QBU181" s="56"/>
      <c r="QBV181" s="56"/>
      <c r="QBW181" s="56"/>
      <c r="QBX181" s="56"/>
      <c r="QBY181" s="56"/>
      <c r="QBZ181" s="56"/>
      <c r="QCA181" s="56"/>
      <c r="QCB181" s="56"/>
      <c r="QCC181" s="56"/>
      <c r="QCD181" s="56"/>
      <c r="QCE181" s="56"/>
      <c r="QCF181" s="56"/>
      <c r="QCG181" s="56"/>
      <c r="QCH181" s="56"/>
      <c r="QCI181" s="56"/>
      <c r="QCJ181" s="56"/>
      <c r="QCK181" s="56"/>
      <c r="QCL181" s="56"/>
      <c r="QCM181" s="56"/>
      <c r="QCN181" s="56"/>
      <c r="QCO181" s="56"/>
      <c r="QCP181" s="56"/>
      <c r="QCQ181" s="56"/>
      <c r="QCR181" s="56"/>
      <c r="QCS181" s="56"/>
      <c r="QCT181" s="56"/>
      <c r="QCU181" s="56"/>
      <c r="QCV181" s="56"/>
      <c r="QCW181" s="56"/>
      <c r="QCX181" s="56"/>
      <c r="QCY181" s="56"/>
      <c r="QCZ181" s="56"/>
      <c r="QDA181" s="56"/>
      <c r="QDB181" s="56"/>
      <c r="QDC181" s="56"/>
      <c r="QDD181" s="56"/>
      <c r="QDE181" s="56"/>
      <c r="QDF181" s="56"/>
      <c r="QDG181" s="56"/>
      <c r="QDH181" s="56"/>
      <c r="QDI181" s="56"/>
      <c r="QDJ181" s="56"/>
      <c r="QDK181" s="56"/>
      <c r="QDL181" s="56"/>
      <c r="QDM181" s="56"/>
      <c r="QDN181" s="56"/>
      <c r="QDO181" s="56"/>
      <c r="QDP181" s="56"/>
      <c r="QDQ181" s="56"/>
      <c r="QDR181" s="56"/>
      <c r="QDS181" s="56"/>
      <c r="QDT181" s="56"/>
      <c r="QDU181" s="56"/>
      <c r="QDV181" s="56"/>
      <c r="QDW181" s="56"/>
      <c r="QDX181" s="56"/>
      <c r="QDY181" s="56"/>
      <c r="QDZ181" s="56"/>
      <c r="QEA181" s="56"/>
      <c r="QEB181" s="56"/>
      <c r="QEC181" s="56"/>
      <c r="QED181" s="56"/>
      <c r="QEE181" s="56"/>
      <c r="QEF181" s="56"/>
      <c r="QEG181" s="56"/>
      <c r="QEH181" s="56"/>
      <c r="QEI181" s="56"/>
      <c r="QEJ181" s="56"/>
      <c r="QEK181" s="56"/>
      <c r="QEL181" s="56"/>
      <c r="QEM181" s="56"/>
      <c r="QEN181" s="56"/>
      <c r="QEO181" s="56"/>
      <c r="QEP181" s="56"/>
      <c r="QEQ181" s="56"/>
      <c r="QER181" s="56"/>
      <c r="QES181" s="56"/>
      <c r="QET181" s="56"/>
      <c r="QEU181" s="56"/>
      <c r="QEV181" s="56"/>
      <c r="QEW181" s="56"/>
      <c r="QEX181" s="56"/>
      <c r="QEY181" s="56"/>
      <c r="QEZ181" s="56"/>
      <c r="QFA181" s="56"/>
      <c r="QFB181" s="56"/>
      <c r="QFC181" s="56"/>
      <c r="QFD181" s="56"/>
      <c r="QFE181" s="56"/>
      <c r="QFF181" s="56"/>
      <c r="QFG181" s="56"/>
      <c r="QFH181" s="56"/>
      <c r="QFI181" s="56"/>
      <c r="QFJ181" s="56"/>
      <c r="QFK181" s="56"/>
      <c r="QFL181" s="56"/>
      <c r="QFM181" s="56"/>
      <c r="QFN181" s="56"/>
      <c r="QFO181" s="56"/>
      <c r="QFP181" s="56"/>
      <c r="QFQ181" s="56"/>
      <c r="QFR181" s="56"/>
      <c r="QFS181" s="56"/>
      <c r="QFT181" s="56"/>
      <c r="QFU181" s="56"/>
      <c r="QFV181" s="56"/>
      <c r="QFW181" s="56"/>
      <c r="QFX181" s="56"/>
      <c r="QFY181" s="56"/>
      <c r="QFZ181" s="56"/>
      <c r="QGA181" s="56"/>
      <c r="QGB181" s="56"/>
      <c r="QGC181" s="56"/>
      <c r="QGD181" s="56"/>
      <c r="QGE181" s="56"/>
      <c r="QGF181" s="56"/>
      <c r="QGG181" s="56"/>
      <c r="QGH181" s="56"/>
      <c r="QGI181" s="56"/>
      <c r="QGJ181" s="56"/>
      <c r="QGK181" s="56"/>
      <c r="QGL181" s="56"/>
      <c r="QGM181" s="56"/>
      <c r="QGN181" s="56"/>
      <c r="QGO181" s="56"/>
      <c r="QGP181" s="56"/>
      <c r="QGQ181" s="56"/>
      <c r="QGR181" s="56"/>
      <c r="QGS181" s="56"/>
      <c r="QGT181" s="56"/>
      <c r="QGU181" s="56"/>
      <c r="QGV181" s="56"/>
      <c r="QGW181" s="56"/>
      <c r="QGX181" s="56"/>
      <c r="QGY181" s="56"/>
      <c r="QGZ181" s="56"/>
      <c r="QHA181" s="56"/>
      <c r="QHB181" s="56"/>
      <c r="QHC181" s="56"/>
      <c r="QHD181" s="56"/>
      <c r="QHE181" s="56"/>
      <c r="QHF181" s="56"/>
      <c r="QHG181" s="56"/>
      <c r="QHH181" s="56"/>
      <c r="QHI181" s="56"/>
      <c r="QHJ181" s="56"/>
      <c r="QHK181" s="56"/>
      <c r="QHL181" s="56"/>
      <c r="QHM181" s="56"/>
      <c r="QHN181" s="56"/>
      <c r="QHO181" s="56"/>
      <c r="QHP181" s="56"/>
      <c r="QHQ181" s="56"/>
      <c r="QHR181" s="56"/>
      <c r="QHS181" s="56"/>
      <c r="QHT181" s="56"/>
      <c r="QHU181" s="56"/>
      <c r="QHV181" s="56"/>
      <c r="QHW181" s="56"/>
      <c r="QHX181" s="56"/>
      <c r="QHY181" s="56"/>
      <c r="QHZ181" s="56"/>
      <c r="QIA181" s="56"/>
      <c r="QIB181" s="56"/>
      <c r="QIC181" s="56"/>
      <c r="QID181" s="56"/>
      <c r="QIE181" s="56"/>
      <c r="QIF181" s="56"/>
      <c r="QIG181" s="56"/>
      <c r="QIH181" s="56"/>
      <c r="QII181" s="56"/>
      <c r="QIJ181" s="56"/>
      <c r="QIK181" s="56"/>
      <c r="QIL181" s="56"/>
      <c r="QIM181" s="56"/>
      <c r="QIN181" s="56"/>
      <c r="QIO181" s="56"/>
      <c r="QIP181" s="56"/>
      <c r="QIQ181" s="56"/>
      <c r="QIR181" s="56"/>
      <c r="QIS181" s="56"/>
      <c r="QIT181" s="56"/>
      <c r="QIU181" s="56"/>
      <c r="QIV181" s="56"/>
      <c r="QIW181" s="56"/>
      <c r="QIX181" s="56"/>
      <c r="QIY181" s="56"/>
      <c r="QIZ181" s="56"/>
      <c r="QJA181" s="56"/>
      <c r="QJB181" s="56"/>
      <c r="QJC181" s="56"/>
      <c r="QJD181" s="56"/>
      <c r="QJE181" s="56"/>
      <c r="QJF181" s="56"/>
      <c r="QJG181" s="56"/>
      <c r="QJH181" s="56"/>
      <c r="QJI181" s="56"/>
      <c r="QJJ181" s="56"/>
      <c r="QJK181" s="56"/>
      <c r="QJL181" s="56"/>
      <c r="QJM181" s="56"/>
      <c r="QJN181" s="56"/>
      <c r="QJO181" s="56"/>
      <c r="QJP181" s="56"/>
      <c r="QJQ181" s="56"/>
      <c r="QJR181" s="56"/>
      <c r="QJS181" s="56"/>
      <c r="QJT181" s="56"/>
      <c r="QJU181" s="56"/>
      <c r="QJV181" s="56"/>
      <c r="QJW181" s="56"/>
      <c r="QJX181" s="56"/>
      <c r="QJY181" s="56"/>
      <c r="QJZ181" s="56"/>
      <c r="QKA181" s="56"/>
      <c r="QKB181" s="56"/>
      <c r="QKC181" s="56"/>
      <c r="QKD181" s="56"/>
      <c r="QKE181" s="56"/>
      <c r="QKF181" s="56"/>
      <c r="QKG181" s="56"/>
      <c r="QKH181" s="56"/>
      <c r="QKI181" s="56"/>
      <c r="QKJ181" s="56"/>
      <c r="QKK181" s="56"/>
      <c r="QKL181" s="56"/>
      <c r="QKM181" s="56"/>
      <c r="QKN181" s="56"/>
      <c r="QKO181" s="56"/>
      <c r="QKP181" s="56"/>
      <c r="QKQ181" s="56"/>
      <c r="QKR181" s="56"/>
      <c r="QKS181" s="56"/>
      <c r="QKT181" s="56"/>
      <c r="QKU181" s="56"/>
      <c r="QKV181" s="56"/>
      <c r="QKW181" s="56"/>
      <c r="QKX181" s="56"/>
      <c r="QKY181" s="56"/>
      <c r="QKZ181" s="56"/>
      <c r="QLA181" s="56"/>
      <c r="QLB181" s="56"/>
      <c r="QLC181" s="56"/>
      <c r="QLD181" s="56"/>
      <c r="QLE181" s="56"/>
      <c r="QLF181" s="56"/>
      <c r="QLG181" s="56"/>
      <c r="QLH181" s="56"/>
      <c r="QLI181" s="56"/>
      <c r="QLJ181" s="56"/>
      <c r="QLK181" s="56"/>
      <c r="QLL181" s="56"/>
      <c r="QLM181" s="56"/>
      <c r="QLN181" s="56"/>
      <c r="QLO181" s="56"/>
      <c r="QLP181" s="56"/>
      <c r="QLQ181" s="56"/>
      <c r="QLR181" s="56"/>
      <c r="QLS181" s="56"/>
      <c r="QLT181" s="56"/>
      <c r="QLU181" s="56"/>
      <c r="QLV181" s="56"/>
      <c r="QLW181" s="56"/>
      <c r="QLX181" s="56"/>
      <c r="QLY181" s="56"/>
      <c r="QLZ181" s="56"/>
      <c r="QMA181" s="56"/>
      <c r="QMB181" s="56"/>
      <c r="QMC181" s="56"/>
      <c r="QMD181" s="56"/>
      <c r="QME181" s="56"/>
      <c r="QMF181" s="56"/>
      <c r="QMG181" s="56"/>
      <c r="QMH181" s="56"/>
      <c r="QMI181" s="56"/>
      <c r="QMJ181" s="56"/>
      <c r="QMK181" s="56"/>
      <c r="QML181" s="56"/>
      <c r="QMM181" s="56"/>
      <c r="QMN181" s="56"/>
      <c r="QMO181" s="56"/>
      <c r="QMP181" s="56"/>
      <c r="QMQ181" s="56"/>
      <c r="QMR181" s="56"/>
      <c r="QMS181" s="56"/>
      <c r="QMT181" s="56"/>
      <c r="QMU181" s="56"/>
      <c r="QMV181" s="56"/>
      <c r="QMW181" s="56"/>
      <c r="QMX181" s="56"/>
      <c r="QMY181" s="56"/>
      <c r="QMZ181" s="56"/>
      <c r="QNA181" s="56"/>
      <c r="QNB181" s="56"/>
      <c r="QNC181" s="56"/>
      <c r="QND181" s="56"/>
      <c r="QNE181" s="56"/>
      <c r="QNF181" s="56"/>
      <c r="QNG181" s="56"/>
      <c r="QNH181" s="56"/>
      <c r="QNI181" s="56"/>
      <c r="QNJ181" s="56"/>
      <c r="QNK181" s="56"/>
      <c r="QNL181" s="56"/>
      <c r="QNM181" s="56"/>
      <c r="QNN181" s="56"/>
      <c r="QNO181" s="56"/>
      <c r="QNP181" s="56"/>
      <c r="QNQ181" s="56"/>
      <c r="QNR181" s="56"/>
      <c r="QNS181" s="56"/>
      <c r="QNT181" s="56"/>
      <c r="QNU181" s="56"/>
      <c r="QNV181" s="56"/>
      <c r="QNW181" s="56"/>
      <c r="QNX181" s="56"/>
      <c r="QNY181" s="56"/>
      <c r="QNZ181" s="56"/>
      <c r="QOA181" s="56"/>
      <c r="QOB181" s="56"/>
      <c r="QOC181" s="56"/>
      <c r="QOD181" s="56"/>
      <c r="QOE181" s="56"/>
      <c r="QOF181" s="56"/>
      <c r="QOG181" s="56"/>
      <c r="QOH181" s="56"/>
      <c r="QOI181" s="56"/>
      <c r="QOJ181" s="56"/>
      <c r="QOK181" s="56"/>
      <c r="QOL181" s="56"/>
      <c r="QOM181" s="56"/>
      <c r="QON181" s="56"/>
      <c r="QOO181" s="56"/>
      <c r="QOP181" s="56"/>
      <c r="QOQ181" s="56"/>
      <c r="QOR181" s="56"/>
      <c r="QOS181" s="56"/>
      <c r="QOT181" s="56"/>
      <c r="QOU181" s="56"/>
      <c r="QOV181" s="56"/>
      <c r="QOW181" s="56"/>
      <c r="QOX181" s="56"/>
      <c r="QOY181" s="56"/>
      <c r="QOZ181" s="56"/>
      <c r="QPA181" s="56"/>
      <c r="QPB181" s="56"/>
      <c r="QPC181" s="56"/>
      <c r="QPD181" s="56"/>
      <c r="QPE181" s="56"/>
      <c r="QPF181" s="56"/>
      <c r="QPG181" s="56"/>
      <c r="QPH181" s="56"/>
      <c r="QPI181" s="56"/>
      <c r="QPJ181" s="56"/>
      <c r="QPK181" s="56"/>
      <c r="QPL181" s="56"/>
      <c r="QPM181" s="56"/>
      <c r="QPN181" s="56"/>
      <c r="QPO181" s="56"/>
      <c r="QPP181" s="56"/>
      <c r="QPQ181" s="56"/>
      <c r="QPR181" s="56"/>
      <c r="QPS181" s="56"/>
      <c r="QPT181" s="56"/>
      <c r="QPU181" s="56"/>
      <c r="QPV181" s="56"/>
      <c r="QPW181" s="56"/>
      <c r="QPX181" s="56"/>
      <c r="QPY181" s="56"/>
      <c r="QPZ181" s="56"/>
      <c r="QQA181" s="56"/>
      <c r="QQB181" s="56"/>
      <c r="QQC181" s="56"/>
      <c r="QQD181" s="56"/>
      <c r="QQE181" s="56"/>
      <c r="QQF181" s="56"/>
      <c r="QQG181" s="56"/>
      <c r="QQH181" s="56"/>
      <c r="QQI181" s="56"/>
      <c r="QQJ181" s="56"/>
      <c r="QQK181" s="56"/>
      <c r="QQL181" s="56"/>
      <c r="QQM181" s="56"/>
      <c r="QQN181" s="56"/>
      <c r="QQO181" s="56"/>
      <c r="QQP181" s="56"/>
      <c r="QQQ181" s="56"/>
      <c r="QQR181" s="56"/>
      <c r="QQS181" s="56"/>
      <c r="QQT181" s="56"/>
      <c r="QQU181" s="56"/>
      <c r="QQV181" s="56"/>
      <c r="QQW181" s="56"/>
      <c r="QQX181" s="56"/>
      <c r="QQY181" s="56"/>
      <c r="QQZ181" s="56"/>
      <c r="QRA181" s="56"/>
      <c r="QRB181" s="56"/>
      <c r="QRC181" s="56"/>
      <c r="QRD181" s="56"/>
      <c r="QRE181" s="56"/>
      <c r="QRF181" s="56"/>
      <c r="QRG181" s="56"/>
      <c r="QRH181" s="56"/>
      <c r="QRI181" s="56"/>
      <c r="QRJ181" s="56"/>
      <c r="QRK181" s="56"/>
      <c r="QRL181" s="56"/>
      <c r="QRM181" s="56"/>
      <c r="QRN181" s="56"/>
      <c r="QRO181" s="56"/>
      <c r="QRP181" s="56"/>
      <c r="QRQ181" s="56"/>
      <c r="QRR181" s="56"/>
      <c r="QRS181" s="56"/>
      <c r="QRT181" s="56"/>
      <c r="QRU181" s="56"/>
      <c r="QRV181" s="56"/>
      <c r="QRW181" s="56"/>
      <c r="QRX181" s="56"/>
      <c r="QRY181" s="56"/>
      <c r="QRZ181" s="56"/>
      <c r="QSA181" s="56"/>
      <c r="QSB181" s="56"/>
      <c r="QSC181" s="56"/>
      <c r="QSD181" s="56"/>
      <c r="QSE181" s="56"/>
      <c r="QSF181" s="56"/>
      <c r="QSG181" s="56"/>
      <c r="QSH181" s="56"/>
      <c r="QSI181" s="56"/>
      <c r="QSJ181" s="56"/>
      <c r="QSK181" s="56"/>
      <c r="QSL181" s="56"/>
      <c r="QSM181" s="56"/>
      <c r="QSN181" s="56"/>
      <c r="QSO181" s="56"/>
      <c r="QSP181" s="56"/>
      <c r="QSQ181" s="56"/>
      <c r="QSR181" s="56"/>
      <c r="QSS181" s="56"/>
      <c r="QST181" s="56"/>
      <c r="QSU181" s="56"/>
      <c r="QSV181" s="56"/>
      <c r="QSW181" s="56"/>
      <c r="QSX181" s="56"/>
      <c r="QSY181" s="56"/>
      <c r="QSZ181" s="56"/>
      <c r="QTA181" s="56"/>
      <c r="QTB181" s="56"/>
      <c r="QTC181" s="56"/>
      <c r="QTD181" s="56"/>
      <c r="QTE181" s="56"/>
      <c r="QTF181" s="56"/>
      <c r="QTG181" s="56"/>
      <c r="QTH181" s="56"/>
      <c r="QTI181" s="56"/>
      <c r="QTJ181" s="56"/>
      <c r="QTK181" s="56"/>
      <c r="QTL181" s="56"/>
      <c r="QTM181" s="56"/>
      <c r="QTN181" s="56"/>
      <c r="QTO181" s="56"/>
      <c r="QTP181" s="56"/>
      <c r="QTQ181" s="56"/>
      <c r="QTR181" s="56"/>
      <c r="QTS181" s="56"/>
      <c r="QTT181" s="56"/>
      <c r="QTU181" s="56"/>
      <c r="QTV181" s="56"/>
      <c r="QTW181" s="56"/>
      <c r="QTX181" s="56"/>
      <c r="QTY181" s="56"/>
      <c r="QTZ181" s="56"/>
      <c r="QUA181" s="56"/>
      <c r="QUB181" s="56"/>
      <c r="QUC181" s="56"/>
      <c r="QUD181" s="56"/>
      <c r="QUE181" s="56"/>
      <c r="QUF181" s="56"/>
      <c r="QUG181" s="56"/>
      <c r="QUH181" s="56"/>
      <c r="QUI181" s="56"/>
      <c r="QUJ181" s="56"/>
      <c r="QUK181" s="56"/>
      <c r="QUL181" s="56"/>
      <c r="QUM181" s="56"/>
      <c r="QUN181" s="56"/>
      <c r="QUO181" s="56"/>
      <c r="QUP181" s="56"/>
      <c r="QUQ181" s="56"/>
      <c r="QUR181" s="56"/>
      <c r="QUS181" s="56"/>
      <c r="QUT181" s="56"/>
      <c r="QUU181" s="56"/>
      <c r="QUV181" s="56"/>
      <c r="QUW181" s="56"/>
      <c r="QUX181" s="56"/>
      <c r="QUY181" s="56"/>
      <c r="QUZ181" s="56"/>
      <c r="QVA181" s="56"/>
      <c r="QVB181" s="56"/>
      <c r="QVC181" s="56"/>
      <c r="QVD181" s="56"/>
      <c r="QVE181" s="56"/>
      <c r="QVF181" s="56"/>
      <c r="QVG181" s="56"/>
      <c r="QVH181" s="56"/>
      <c r="QVI181" s="56"/>
      <c r="QVJ181" s="56"/>
      <c r="QVK181" s="56"/>
      <c r="QVL181" s="56"/>
      <c r="QVM181" s="56"/>
      <c r="QVN181" s="56"/>
      <c r="QVO181" s="56"/>
      <c r="QVP181" s="56"/>
      <c r="QVQ181" s="56"/>
      <c r="QVR181" s="56"/>
      <c r="QVS181" s="56"/>
      <c r="QVT181" s="56"/>
      <c r="QVU181" s="56"/>
      <c r="QVV181" s="56"/>
      <c r="QVW181" s="56"/>
      <c r="QVX181" s="56"/>
      <c r="QVY181" s="56"/>
      <c r="QVZ181" s="56"/>
      <c r="QWA181" s="56"/>
      <c r="QWB181" s="56"/>
      <c r="QWC181" s="56"/>
      <c r="QWD181" s="56"/>
      <c r="QWE181" s="56"/>
      <c r="QWF181" s="56"/>
      <c r="QWG181" s="56"/>
      <c r="QWH181" s="56"/>
      <c r="QWI181" s="56"/>
      <c r="QWJ181" s="56"/>
      <c r="QWK181" s="56"/>
      <c r="QWL181" s="56"/>
      <c r="QWM181" s="56"/>
      <c r="QWN181" s="56"/>
      <c r="QWO181" s="56"/>
      <c r="QWP181" s="56"/>
      <c r="QWQ181" s="56"/>
      <c r="QWR181" s="56"/>
      <c r="QWS181" s="56"/>
      <c r="QWT181" s="56"/>
      <c r="QWU181" s="56"/>
      <c r="QWV181" s="56"/>
      <c r="QWW181" s="56"/>
      <c r="QWX181" s="56"/>
      <c r="QWY181" s="56"/>
      <c r="QWZ181" s="56"/>
      <c r="QXA181" s="56"/>
      <c r="QXB181" s="56"/>
      <c r="QXC181" s="56"/>
      <c r="QXD181" s="56"/>
      <c r="QXE181" s="56"/>
      <c r="QXF181" s="56"/>
      <c r="QXG181" s="56"/>
      <c r="QXH181" s="56"/>
      <c r="QXI181" s="56"/>
      <c r="QXJ181" s="56"/>
      <c r="QXK181" s="56"/>
      <c r="QXL181" s="56"/>
      <c r="QXM181" s="56"/>
      <c r="QXN181" s="56"/>
      <c r="QXO181" s="56"/>
      <c r="QXP181" s="56"/>
      <c r="QXQ181" s="56"/>
      <c r="QXR181" s="56"/>
      <c r="QXS181" s="56"/>
      <c r="QXT181" s="56"/>
      <c r="QXU181" s="56"/>
      <c r="QXV181" s="56"/>
      <c r="QXW181" s="56"/>
      <c r="QXX181" s="56"/>
      <c r="QXY181" s="56"/>
      <c r="QXZ181" s="56"/>
      <c r="QYA181" s="56"/>
      <c r="QYB181" s="56"/>
      <c r="QYC181" s="56"/>
      <c r="QYD181" s="56"/>
      <c r="QYE181" s="56"/>
      <c r="QYF181" s="56"/>
      <c r="QYG181" s="56"/>
      <c r="QYH181" s="56"/>
      <c r="QYI181" s="56"/>
      <c r="QYJ181" s="56"/>
      <c r="QYK181" s="56"/>
      <c r="QYL181" s="56"/>
      <c r="QYM181" s="56"/>
      <c r="QYN181" s="56"/>
      <c r="QYO181" s="56"/>
      <c r="QYP181" s="56"/>
      <c r="QYQ181" s="56"/>
      <c r="QYR181" s="56"/>
      <c r="QYS181" s="56"/>
      <c r="QYT181" s="56"/>
      <c r="QYU181" s="56"/>
      <c r="QYV181" s="56"/>
      <c r="QYW181" s="56"/>
      <c r="QYX181" s="56"/>
      <c r="QYY181" s="56"/>
      <c r="QYZ181" s="56"/>
      <c r="QZA181" s="56"/>
      <c r="QZB181" s="56"/>
      <c r="QZC181" s="56"/>
      <c r="QZD181" s="56"/>
      <c r="QZE181" s="56"/>
      <c r="QZF181" s="56"/>
      <c r="QZG181" s="56"/>
      <c r="QZH181" s="56"/>
      <c r="QZI181" s="56"/>
      <c r="QZJ181" s="56"/>
      <c r="QZK181" s="56"/>
      <c r="QZL181" s="56"/>
      <c r="QZM181" s="56"/>
      <c r="QZN181" s="56"/>
      <c r="QZO181" s="56"/>
      <c r="QZP181" s="56"/>
      <c r="QZQ181" s="56"/>
      <c r="QZR181" s="56"/>
      <c r="QZS181" s="56"/>
      <c r="QZT181" s="56"/>
      <c r="QZU181" s="56"/>
      <c r="QZV181" s="56"/>
      <c r="QZW181" s="56"/>
      <c r="QZX181" s="56"/>
      <c r="QZY181" s="56"/>
      <c r="QZZ181" s="56"/>
      <c r="RAA181" s="56"/>
      <c r="RAB181" s="56"/>
      <c r="RAC181" s="56"/>
      <c r="RAD181" s="56"/>
      <c r="RAE181" s="56"/>
      <c r="RAF181" s="56"/>
      <c r="RAG181" s="56"/>
      <c r="RAH181" s="56"/>
      <c r="RAI181" s="56"/>
      <c r="RAJ181" s="56"/>
      <c r="RAK181" s="56"/>
      <c r="RAL181" s="56"/>
      <c r="RAM181" s="56"/>
      <c r="RAN181" s="56"/>
      <c r="RAO181" s="56"/>
      <c r="RAP181" s="56"/>
      <c r="RAQ181" s="56"/>
      <c r="RAR181" s="56"/>
      <c r="RAS181" s="56"/>
      <c r="RAT181" s="56"/>
      <c r="RAU181" s="56"/>
      <c r="RAV181" s="56"/>
      <c r="RAW181" s="56"/>
      <c r="RAX181" s="56"/>
      <c r="RAY181" s="56"/>
      <c r="RAZ181" s="56"/>
      <c r="RBA181" s="56"/>
      <c r="RBB181" s="56"/>
      <c r="RBC181" s="56"/>
      <c r="RBD181" s="56"/>
      <c r="RBE181" s="56"/>
      <c r="RBF181" s="56"/>
      <c r="RBG181" s="56"/>
      <c r="RBH181" s="56"/>
      <c r="RBI181" s="56"/>
      <c r="RBJ181" s="56"/>
      <c r="RBK181" s="56"/>
      <c r="RBL181" s="56"/>
      <c r="RBM181" s="56"/>
      <c r="RBN181" s="56"/>
      <c r="RBO181" s="56"/>
      <c r="RBP181" s="56"/>
      <c r="RBQ181" s="56"/>
      <c r="RBR181" s="56"/>
      <c r="RBS181" s="56"/>
      <c r="RBT181" s="56"/>
      <c r="RBU181" s="56"/>
      <c r="RBV181" s="56"/>
      <c r="RBW181" s="56"/>
      <c r="RBX181" s="56"/>
      <c r="RBY181" s="56"/>
      <c r="RBZ181" s="56"/>
      <c r="RCA181" s="56"/>
      <c r="RCB181" s="56"/>
      <c r="RCC181" s="56"/>
      <c r="RCD181" s="56"/>
      <c r="RCE181" s="56"/>
      <c r="RCF181" s="56"/>
      <c r="RCG181" s="56"/>
      <c r="RCH181" s="56"/>
      <c r="RCI181" s="56"/>
      <c r="RCJ181" s="56"/>
      <c r="RCK181" s="56"/>
      <c r="RCL181" s="56"/>
      <c r="RCM181" s="56"/>
      <c r="RCN181" s="56"/>
      <c r="RCO181" s="56"/>
      <c r="RCP181" s="56"/>
      <c r="RCQ181" s="56"/>
      <c r="RCR181" s="56"/>
      <c r="RCS181" s="56"/>
      <c r="RCT181" s="56"/>
      <c r="RCU181" s="56"/>
      <c r="RCV181" s="56"/>
      <c r="RCW181" s="56"/>
      <c r="RCX181" s="56"/>
      <c r="RCY181" s="56"/>
      <c r="RCZ181" s="56"/>
      <c r="RDA181" s="56"/>
      <c r="RDB181" s="56"/>
      <c r="RDC181" s="56"/>
      <c r="RDD181" s="56"/>
      <c r="RDE181" s="56"/>
      <c r="RDF181" s="56"/>
      <c r="RDG181" s="56"/>
      <c r="RDH181" s="56"/>
      <c r="RDI181" s="56"/>
      <c r="RDJ181" s="56"/>
      <c r="RDK181" s="56"/>
      <c r="RDL181" s="56"/>
      <c r="RDM181" s="56"/>
      <c r="RDN181" s="56"/>
      <c r="RDO181" s="56"/>
      <c r="RDP181" s="56"/>
      <c r="RDQ181" s="56"/>
      <c r="RDR181" s="56"/>
      <c r="RDS181" s="56"/>
      <c r="RDT181" s="56"/>
      <c r="RDU181" s="56"/>
      <c r="RDV181" s="56"/>
      <c r="RDW181" s="56"/>
      <c r="RDX181" s="56"/>
      <c r="RDY181" s="56"/>
      <c r="RDZ181" s="56"/>
      <c r="REA181" s="56"/>
      <c r="REB181" s="56"/>
      <c r="REC181" s="56"/>
      <c r="RED181" s="56"/>
      <c r="REE181" s="56"/>
      <c r="REF181" s="56"/>
      <c r="REG181" s="56"/>
      <c r="REH181" s="56"/>
      <c r="REI181" s="56"/>
      <c r="REJ181" s="56"/>
      <c r="REK181" s="56"/>
      <c r="REL181" s="56"/>
      <c r="REM181" s="56"/>
      <c r="REN181" s="56"/>
      <c r="REO181" s="56"/>
      <c r="REP181" s="56"/>
      <c r="REQ181" s="56"/>
      <c r="RER181" s="56"/>
      <c r="RES181" s="56"/>
      <c r="RET181" s="56"/>
      <c r="REU181" s="56"/>
      <c r="REV181" s="56"/>
      <c r="REW181" s="56"/>
      <c r="REX181" s="56"/>
      <c r="REY181" s="56"/>
      <c r="REZ181" s="56"/>
      <c r="RFA181" s="56"/>
      <c r="RFB181" s="56"/>
      <c r="RFC181" s="56"/>
      <c r="RFD181" s="56"/>
      <c r="RFE181" s="56"/>
      <c r="RFF181" s="56"/>
      <c r="RFG181" s="56"/>
      <c r="RFH181" s="56"/>
      <c r="RFI181" s="56"/>
      <c r="RFJ181" s="56"/>
      <c r="RFK181" s="56"/>
      <c r="RFL181" s="56"/>
      <c r="RFM181" s="56"/>
      <c r="RFN181" s="56"/>
      <c r="RFO181" s="56"/>
      <c r="RFP181" s="56"/>
      <c r="RFQ181" s="56"/>
      <c r="RFR181" s="56"/>
      <c r="RFS181" s="56"/>
      <c r="RFT181" s="56"/>
      <c r="RFU181" s="56"/>
      <c r="RFV181" s="56"/>
      <c r="RFW181" s="56"/>
      <c r="RFX181" s="56"/>
      <c r="RFY181" s="56"/>
      <c r="RFZ181" s="56"/>
      <c r="RGA181" s="56"/>
      <c r="RGB181" s="56"/>
      <c r="RGC181" s="56"/>
      <c r="RGD181" s="56"/>
      <c r="RGE181" s="56"/>
      <c r="RGF181" s="56"/>
      <c r="RGG181" s="56"/>
      <c r="RGH181" s="56"/>
      <c r="RGI181" s="56"/>
      <c r="RGJ181" s="56"/>
      <c r="RGK181" s="56"/>
      <c r="RGL181" s="56"/>
      <c r="RGM181" s="56"/>
      <c r="RGN181" s="56"/>
      <c r="RGO181" s="56"/>
      <c r="RGP181" s="56"/>
      <c r="RGQ181" s="56"/>
      <c r="RGR181" s="56"/>
      <c r="RGS181" s="56"/>
      <c r="RGT181" s="56"/>
      <c r="RGU181" s="56"/>
      <c r="RGV181" s="56"/>
      <c r="RGW181" s="56"/>
      <c r="RGX181" s="56"/>
      <c r="RGY181" s="56"/>
      <c r="RGZ181" s="56"/>
      <c r="RHA181" s="56"/>
      <c r="RHB181" s="56"/>
      <c r="RHC181" s="56"/>
      <c r="RHD181" s="56"/>
      <c r="RHE181" s="56"/>
      <c r="RHF181" s="56"/>
      <c r="RHG181" s="56"/>
      <c r="RHH181" s="56"/>
      <c r="RHI181" s="56"/>
      <c r="RHJ181" s="56"/>
      <c r="RHK181" s="56"/>
      <c r="RHL181" s="56"/>
      <c r="RHM181" s="56"/>
      <c r="RHN181" s="56"/>
      <c r="RHO181" s="56"/>
      <c r="RHP181" s="56"/>
      <c r="RHQ181" s="56"/>
      <c r="RHR181" s="56"/>
      <c r="RHS181" s="56"/>
      <c r="RHT181" s="56"/>
      <c r="RHU181" s="56"/>
      <c r="RHV181" s="56"/>
      <c r="RHW181" s="56"/>
      <c r="RHX181" s="56"/>
      <c r="RHY181" s="56"/>
      <c r="RHZ181" s="56"/>
      <c r="RIA181" s="56"/>
      <c r="RIB181" s="56"/>
      <c r="RIC181" s="56"/>
      <c r="RID181" s="56"/>
      <c r="RIE181" s="56"/>
      <c r="RIF181" s="56"/>
      <c r="RIG181" s="56"/>
      <c r="RIH181" s="56"/>
      <c r="RII181" s="56"/>
      <c r="RIJ181" s="56"/>
      <c r="RIK181" s="56"/>
      <c r="RIL181" s="56"/>
      <c r="RIM181" s="56"/>
      <c r="RIN181" s="56"/>
      <c r="RIO181" s="56"/>
      <c r="RIP181" s="56"/>
      <c r="RIQ181" s="56"/>
      <c r="RIR181" s="56"/>
      <c r="RIS181" s="56"/>
      <c r="RIT181" s="56"/>
      <c r="RIU181" s="56"/>
      <c r="RIV181" s="56"/>
      <c r="RIW181" s="56"/>
      <c r="RIX181" s="56"/>
      <c r="RIY181" s="56"/>
      <c r="RIZ181" s="56"/>
      <c r="RJA181" s="56"/>
      <c r="RJB181" s="56"/>
      <c r="RJC181" s="56"/>
      <c r="RJD181" s="56"/>
      <c r="RJE181" s="56"/>
      <c r="RJF181" s="56"/>
      <c r="RJG181" s="56"/>
      <c r="RJH181" s="56"/>
      <c r="RJI181" s="56"/>
      <c r="RJJ181" s="56"/>
      <c r="RJK181" s="56"/>
      <c r="RJL181" s="56"/>
      <c r="RJM181" s="56"/>
      <c r="RJN181" s="56"/>
      <c r="RJO181" s="56"/>
      <c r="RJP181" s="56"/>
      <c r="RJQ181" s="56"/>
      <c r="RJR181" s="56"/>
      <c r="RJS181" s="56"/>
      <c r="RJT181" s="56"/>
      <c r="RJU181" s="56"/>
      <c r="RJV181" s="56"/>
      <c r="RJW181" s="56"/>
      <c r="RJX181" s="56"/>
      <c r="RJY181" s="56"/>
      <c r="RJZ181" s="56"/>
      <c r="RKA181" s="56"/>
      <c r="RKB181" s="56"/>
      <c r="RKC181" s="56"/>
      <c r="RKD181" s="56"/>
      <c r="RKE181" s="56"/>
      <c r="RKF181" s="56"/>
      <c r="RKG181" s="56"/>
      <c r="RKH181" s="56"/>
      <c r="RKI181" s="56"/>
      <c r="RKJ181" s="56"/>
      <c r="RKK181" s="56"/>
      <c r="RKL181" s="56"/>
      <c r="RKM181" s="56"/>
      <c r="RKN181" s="56"/>
      <c r="RKO181" s="56"/>
      <c r="RKP181" s="56"/>
      <c r="RKQ181" s="56"/>
      <c r="RKR181" s="56"/>
      <c r="RKS181" s="56"/>
      <c r="RKT181" s="56"/>
      <c r="RKU181" s="56"/>
      <c r="RKV181" s="56"/>
      <c r="RKW181" s="56"/>
      <c r="RKX181" s="56"/>
      <c r="RKY181" s="56"/>
      <c r="RKZ181" s="56"/>
      <c r="RLA181" s="56"/>
      <c r="RLB181" s="56"/>
      <c r="RLC181" s="56"/>
      <c r="RLD181" s="56"/>
      <c r="RLE181" s="56"/>
      <c r="RLF181" s="56"/>
      <c r="RLG181" s="56"/>
      <c r="RLH181" s="56"/>
      <c r="RLI181" s="56"/>
      <c r="RLJ181" s="56"/>
      <c r="RLK181" s="56"/>
      <c r="RLL181" s="56"/>
      <c r="RLM181" s="56"/>
      <c r="RLN181" s="56"/>
      <c r="RLO181" s="56"/>
      <c r="RLP181" s="56"/>
      <c r="RLQ181" s="56"/>
      <c r="RLR181" s="56"/>
      <c r="RLS181" s="56"/>
      <c r="RLT181" s="56"/>
      <c r="RLU181" s="56"/>
      <c r="RLV181" s="56"/>
      <c r="RLW181" s="56"/>
      <c r="RLX181" s="56"/>
      <c r="RLY181" s="56"/>
      <c r="RLZ181" s="56"/>
      <c r="RMA181" s="56"/>
      <c r="RMB181" s="56"/>
      <c r="RMC181" s="56"/>
      <c r="RMD181" s="56"/>
      <c r="RME181" s="56"/>
      <c r="RMF181" s="56"/>
      <c r="RMG181" s="56"/>
      <c r="RMH181" s="56"/>
      <c r="RMI181" s="56"/>
      <c r="RMJ181" s="56"/>
      <c r="RMK181" s="56"/>
      <c r="RML181" s="56"/>
      <c r="RMM181" s="56"/>
      <c r="RMN181" s="56"/>
      <c r="RMO181" s="56"/>
      <c r="RMP181" s="56"/>
      <c r="RMQ181" s="56"/>
      <c r="RMR181" s="56"/>
      <c r="RMS181" s="56"/>
      <c r="RMT181" s="56"/>
      <c r="RMU181" s="56"/>
      <c r="RMV181" s="56"/>
      <c r="RMW181" s="56"/>
      <c r="RMX181" s="56"/>
      <c r="RMY181" s="56"/>
      <c r="RMZ181" s="56"/>
      <c r="RNA181" s="56"/>
      <c r="RNB181" s="56"/>
      <c r="RNC181" s="56"/>
      <c r="RND181" s="56"/>
      <c r="RNE181" s="56"/>
      <c r="RNF181" s="56"/>
      <c r="RNG181" s="56"/>
      <c r="RNH181" s="56"/>
      <c r="RNI181" s="56"/>
      <c r="RNJ181" s="56"/>
      <c r="RNK181" s="56"/>
      <c r="RNL181" s="56"/>
      <c r="RNM181" s="56"/>
      <c r="RNN181" s="56"/>
      <c r="RNO181" s="56"/>
      <c r="RNP181" s="56"/>
      <c r="RNQ181" s="56"/>
      <c r="RNR181" s="56"/>
      <c r="RNS181" s="56"/>
      <c r="RNT181" s="56"/>
      <c r="RNU181" s="56"/>
      <c r="RNV181" s="56"/>
      <c r="RNW181" s="56"/>
      <c r="RNX181" s="56"/>
      <c r="RNY181" s="56"/>
      <c r="RNZ181" s="56"/>
      <c r="ROA181" s="56"/>
      <c r="ROB181" s="56"/>
      <c r="ROC181" s="56"/>
      <c r="ROD181" s="56"/>
      <c r="ROE181" s="56"/>
      <c r="ROF181" s="56"/>
      <c r="ROG181" s="56"/>
      <c r="ROH181" s="56"/>
      <c r="ROI181" s="56"/>
      <c r="ROJ181" s="56"/>
      <c r="ROK181" s="56"/>
      <c r="ROL181" s="56"/>
      <c r="ROM181" s="56"/>
      <c r="RON181" s="56"/>
      <c r="ROO181" s="56"/>
      <c r="ROP181" s="56"/>
      <c r="ROQ181" s="56"/>
      <c r="ROR181" s="56"/>
      <c r="ROS181" s="56"/>
      <c r="ROT181" s="56"/>
      <c r="ROU181" s="56"/>
      <c r="ROV181" s="56"/>
      <c r="ROW181" s="56"/>
      <c r="ROX181" s="56"/>
      <c r="ROY181" s="56"/>
      <c r="ROZ181" s="56"/>
      <c r="RPA181" s="56"/>
      <c r="RPB181" s="56"/>
      <c r="RPC181" s="56"/>
      <c r="RPD181" s="56"/>
      <c r="RPE181" s="56"/>
      <c r="RPF181" s="56"/>
      <c r="RPG181" s="56"/>
      <c r="RPH181" s="56"/>
      <c r="RPI181" s="56"/>
      <c r="RPJ181" s="56"/>
      <c r="RPK181" s="56"/>
      <c r="RPL181" s="56"/>
      <c r="RPM181" s="56"/>
      <c r="RPN181" s="56"/>
      <c r="RPO181" s="56"/>
      <c r="RPP181" s="56"/>
      <c r="RPQ181" s="56"/>
      <c r="RPR181" s="56"/>
      <c r="RPS181" s="56"/>
      <c r="RPT181" s="56"/>
      <c r="RPU181" s="56"/>
      <c r="RPV181" s="56"/>
      <c r="RPW181" s="56"/>
      <c r="RPX181" s="56"/>
      <c r="RPY181" s="56"/>
      <c r="RPZ181" s="56"/>
      <c r="RQA181" s="56"/>
      <c r="RQB181" s="56"/>
      <c r="RQC181" s="56"/>
      <c r="RQD181" s="56"/>
      <c r="RQE181" s="56"/>
      <c r="RQF181" s="56"/>
      <c r="RQG181" s="56"/>
      <c r="RQH181" s="56"/>
      <c r="RQI181" s="56"/>
      <c r="RQJ181" s="56"/>
      <c r="RQK181" s="56"/>
      <c r="RQL181" s="56"/>
      <c r="RQM181" s="56"/>
      <c r="RQN181" s="56"/>
      <c r="RQO181" s="56"/>
      <c r="RQP181" s="56"/>
      <c r="RQQ181" s="56"/>
      <c r="RQR181" s="56"/>
      <c r="RQS181" s="56"/>
      <c r="RQT181" s="56"/>
      <c r="RQU181" s="56"/>
      <c r="RQV181" s="56"/>
      <c r="RQW181" s="56"/>
      <c r="RQX181" s="56"/>
      <c r="RQY181" s="56"/>
      <c r="RQZ181" s="56"/>
      <c r="RRA181" s="56"/>
      <c r="RRB181" s="56"/>
      <c r="RRC181" s="56"/>
      <c r="RRD181" s="56"/>
      <c r="RRE181" s="56"/>
      <c r="RRF181" s="56"/>
      <c r="RRG181" s="56"/>
      <c r="RRH181" s="56"/>
      <c r="RRI181" s="56"/>
      <c r="RRJ181" s="56"/>
      <c r="RRK181" s="56"/>
      <c r="RRL181" s="56"/>
      <c r="RRM181" s="56"/>
      <c r="RRN181" s="56"/>
      <c r="RRO181" s="56"/>
      <c r="RRP181" s="56"/>
      <c r="RRQ181" s="56"/>
      <c r="RRR181" s="56"/>
      <c r="RRS181" s="56"/>
      <c r="RRT181" s="56"/>
      <c r="RRU181" s="56"/>
      <c r="RRV181" s="56"/>
      <c r="RRW181" s="56"/>
      <c r="RRX181" s="56"/>
      <c r="RRY181" s="56"/>
      <c r="RRZ181" s="56"/>
      <c r="RSA181" s="56"/>
      <c r="RSB181" s="56"/>
      <c r="RSC181" s="56"/>
      <c r="RSD181" s="56"/>
      <c r="RSE181" s="56"/>
      <c r="RSF181" s="56"/>
      <c r="RSG181" s="56"/>
      <c r="RSH181" s="56"/>
      <c r="RSI181" s="56"/>
      <c r="RSJ181" s="56"/>
      <c r="RSK181" s="56"/>
      <c r="RSL181" s="56"/>
      <c r="RSM181" s="56"/>
      <c r="RSN181" s="56"/>
      <c r="RSO181" s="56"/>
      <c r="RSP181" s="56"/>
      <c r="RSQ181" s="56"/>
      <c r="RSR181" s="56"/>
      <c r="RSS181" s="56"/>
      <c r="RST181" s="56"/>
      <c r="RSU181" s="56"/>
      <c r="RSV181" s="56"/>
      <c r="RSW181" s="56"/>
      <c r="RSX181" s="56"/>
      <c r="RSY181" s="56"/>
      <c r="RSZ181" s="56"/>
      <c r="RTA181" s="56"/>
      <c r="RTB181" s="56"/>
      <c r="RTC181" s="56"/>
      <c r="RTD181" s="56"/>
      <c r="RTE181" s="56"/>
      <c r="RTF181" s="56"/>
      <c r="RTG181" s="56"/>
      <c r="RTH181" s="56"/>
      <c r="RTI181" s="56"/>
      <c r="RTJ181" s="56"/>
      <c r="RTK181" s="56"/>
      <c r="RTL181" s="56"/>
      <c r="RTM181" s="56"/>
      <c r="RTN181" s="56"/>
      <c r="RTO181" s="56"/>
      <c r="RTP181" s="56"/>
      <c r="RTQ181" s="56"/>
      <c r="RTR181" s="56"/>
      <c r="RTS181" s="56"/>
      <c r="RTT181" s="56"/>
      <c r="RTU181" s="56"/>
      <c r="RTV181" s="56"/>
      <c r="RTW181" s="56"/>
      <c r="RTX181" s="56"/>
      <c r="RTY181" s="56"/>
      <c r="RTZ181" s="56"/>
      <c r="RUA181" s="56"/>
      <c r="RUB181" s="56"/>
      <c r="RUC181" s="56"/>
      <c r="RUD181" s="56"/>
      <c r="RUE181" s="56"/>
      <c r="RUF181" s="56"/>
      <c r="RUG181" s="56"/>
      <c r="RUH181" s="56"/>
      <c r="RUI181" s="56"/>
      <c r="RUJ181" s="56"/>
      <c r="RUK181" s="56"/>
      <c r="RUL181" s="56"/>
      <c r="RUM181" s="56"/>
      <c r="RUN181" s="56"/>
      <c r="RUO181" s="56"/>
      <c r="RUP181" s="56"/>
      <c r="RUQ181" s="56"/>
      <c r="RUR181" s="56"/>
      <c r="RUS181" s="56"/>
      <c r="RUT181" s="56"/>
      <c r="RUU181" s="56"/>
      <c r="RUV181" s="56"/>
      <c r="RUW181" s="56"/>
      <c r="RUX181" s="56"/>
      <c r="RUY181" s="56"/>
      <c r="RUZ181" s="56"/>
      <c r="RVA181" s="56"/>
      <c r="RVB181" s="56"/>
      <c r="RVC181" s="56"/>
      <c r="RVD181" s="56"/>
      <c r="RVE181" s="56"/>
      <c r="RVF181" s="56"/>
      <c r="RVG181" s="56"/>
      <c r="RVH181" s="56"/>
      <c r="RVI181" s="56"/>
      <c r="RVJ181" s="56"/>
      <c r="RVK181" s="56"/>
      <c r="RVL181" s="56"/>
      <c r="RVM181" s="56"/>
      <c r="RVN181" s="56"/>
      <c r="RVO181" s="56"/>
      <c r="RVP181" s="56"/>
      <c r="RVQ181" s="56"/>
      <c r="RVR181" s="56"/>
      <c r="RVS181" s="56"/>
      <c r="RVT181" s="56"/>
      <c r="RVU181" s="56"/>
      <c r="RVV181" s="56"/>
      <c r="RVW181" s="56"/>
      <c r="RVX181" s="56"/>
      <c r="RVY181" s="56"/>
      <c r="RVZ181" s="56"/>
      <c r="RWA181" s="56"/>
      <c r="RWB181" s="56"/>
      <c r="RWC181" s="56"/>
      <c r="RWD181" s="56"/>
      <c r="RWE181" s="56"/>
      <c r="RWF181" s="56"/>
      <c r="RWG181" s="56"/>
      <c r="RWH181" s="56"/>
      <c r="RWI181" s="56"/>
      <c r="RWJ181" s="56"/>
      <c r="RWK181" s="56"/>
      <c r="RWL181" s="56"/>
      <c r="RWM181" s="56"/>
      <c r="RWN181" s="56"/>
      <c r="RWO181" s="56"/>
      <c r="RWP181" s="56"/>
      <c r="RWQ181" s="56"/>
      <c r="RWR181" s="56"/>
      <c r="RWS181" s="56"/>
      <c r="RWT181" s="56"/>
      <c r="RWU181" s="56"/>
      <c r="RWV181" s="56"/>
      <c r="RWW181" s="56"/>
      <c r="RWX181" s="56"/>
      <c r="RWY181" s="56"/>
      <c r="RWZ181" s="56"/>
      <c r="RXA181" s="56"/>
      <c r="RXB181" s="56"/>
      <c r="RXC181" s="56"/>
      <c r="RXD181" s="56"/>
      <c r="RXE181" s="56"/>
      <c r="RXF181" s="56"/>
      <c r="RXG181" s="56"/>
      <c r="RXH181" s="56"/>
      <c r="RXI181" s="56"/>
      <c r="RXJ181" s="56"/>
      <c r="RXK181" s="56"/>
      <c r="RXL181" s="56"/>
      <c r="RXM181" s="56"/>
      <c r="RXN181" s="56"/>
      <c r="RXO181" s="56"/>
      <c r="RXP181" s="56"/>
      <c r="RXQ181" s="56"/>
      <c r="RXR181" s="56"/>
      <c r="RXS181" s="56"/>
      <c r="RXT181" s="56"/>
      <c r="RXU181" s="56"/>
      <c r="RXV181" s="56"/>
      <c r="RXW181" s="56"/>
      <c r="RXX181" s="56"/>
      <c r="RXY181" s="56"/>
      <c r="RXZ181" s="56"/>
      <c r="RYA181" s="56"/>
      <c r="RYB181" s="56"/>
      <c r="RYC181" s="56"/>
      <c r="RYD181" s="56"/>
      <c r="RYE181" s="56"/>
      <c r="RYF181" s="56"/>
      <c r="RYG181" s="56"/>
      <c r="RYH181" s="56"/>
      <c r="RYI181" s="56"/>
      <c r="RYJ181" s="56"/>
      <c r="RYK181" s="56"/>
      <c r="RYL181" s="56"/>
      <c r="RYM181" s="56"/>
      <c r="RYN181" s="56"/>
      <c r="RYO181" s="56"/>
      <c r="RYP181" s="56"/>
      <c r="RYQ181" s="56"/>
      <c r="RYR181" s="56"/>
      <c r="RYS181" s="56"/>
      <c r="RYT181" s="56"/>
      <c r="RYU181" s="56"/>
      <c r="RYV181" s="56"/>
      <c r="RYW181" s="56"/>
      <c r="RYX181" s="56"/>
      <c r="RYY181" s="56"/>
      <c r="RYZ181" s="56"/>
      <c r="RZA181" s="56"/>
      <c r="RZB181" s="56"/>
      <c r="RZC181" s="56"/>
      <c r="RZD181" s="56"/>
      <c r="RZE181" s="56"/>
      <c r="RZF181" s="56"/>
      <c r="RZG181" s="56"/>
      <c r="RZH181" s="56"/>
      <c r="RZI181" s="56"/>
      <c r="RZJ181" s="56"/>
      <c r="RZK181" s="56"/>
      <c r="RZL181" s="56"/>
      <c r="RZM181" s="56"/>
      <c r="RZN181" s="56"/>
      <c r="RZO181" s="56"/>
      <c r="RZP181" s="56"/>
      <c r="RZQ181" s="56"/>
      <c r="RZR181" s="56"/>
      <c r="RZS181" s="56"/>
      <c r="RZT181" s="56"/>
      <c r="RZU181" s="56"/>
      <c r="RZV181" s="56"/>
      <c r="RZW181" s="56"/>
      <c r="RZX181" s="56"/>
      <c r="RZY181" s="56"/>
      <c r="RZZ181" s="56"/>
      <c r="SAA181" s="56"/>
      <c r="SAB181" s="56"/>
      <c r="SAC181" s="56"/>
      <c r="SAD181" s="56"/>
      <c r="SAE181" s="56"/>
      <c r="SAF181" s="56"/>
      <c r="SAG181" s="56"/>
      <c r="SAH181" s="56"/>
      <c r="SAI181" s="56"/>
      <c r="SAJ181" s="56"/>
      <c r="SAK181" s="56"/>
      <c r="SAL181" s="56"/>
      <c r="SAM181" s="56"/>
      <c r="SAN181" s="56"/>
      <c r="SAO181" s="56"/>
      <c r="SAP181" s="56"/>
      <c r="SAQ181" s="56"/>
      <c r="SAR181" s="56"/>
      <c r="SAS181" s="56"/>
      <c r="SAT181" s="56"/>
      <c r="SAU181" s="56"/>
      <c r="SAV181" s="56"/>
      <c r="SAW181" s="56"/>
      <c r="SAX181" s="56"/>
      <c r="SAY181" s="56"/>
      <c r="SAZ181" s="56"/>
      <c r="SBA181" s="56"/>
      <c r="SBB181" s="56"/>
      <c r="SBC181" s="56"/>
      <c r="SBD181" s="56"/>
      <c r="SBE181" s="56"/>
      <c r="SBF181" s="56"/>
      <c r="SBG181" s="56"/>
      <c r="SBH181" s="56"/>
      <c r="SBI181" s="56"/>
      <c r="SBJ181" s="56"/>
      <c r="SBK181" s="56"/>
      <c r="SBL181" s="56"/>
      <c r="SBM181" s="56"/>
      <c r="SBN181" s="56"/>
      <c r="SBO181" s="56"/>
      <c r="SBP181" s="56"/>
      <c r="SBQ181" s="56"/>
      <c r="SBR181" s="56"/>
      <c r="SBS181" s="56"/>
      <c r="SBT181" s="56"/>
      <c r="SBU181" s="56"/>
      <c r="SBV181" s="56"/>
      <c r="SBW181" s="56"/>
      <c r="SBX181" s="56"/>
      <c r="SBY181" s="56"/>
      <c r="SBZ181" s="56"/>
      <c r="SCA181" s="56"/>
      <c r="SCB181" s="56"/>
      <c r="SCC181" s="56"/>
      <c r="SCD181" s="56"/>
      <c r="SCE181" s="56"/>
      <c r="SCF181" s="56"/>
      <c r="SCG181" s="56"/>
      <c r="SCH181" s="56"/>
      <c r="SCI181" s="56"/>
      <c r="SCJ181" s="56"/>
      <c r="SCK181" s="56"/>
      <c r="SCL181" s="56"/>
      <c r="SCM181" s="56"/>
      <c r="SCN181" s="56"/>
      <c r="SCO181" s="56"/>
      <c r="SCP181" s="56"/>
      <c r="SCQ181" s="56"/>
      <c r="SCR181" s="56"/>
      <c r="SCS181" s="56"/>
      <c r="SCT181" s="56"/>
      <c r="SCU181" s="56"/>
      <c r="SCV181" s="56"/>
      <c r="SCW181" s="56"/>
      <c r="SCX181" s="56"/>
      <c r="SCY181" s="56"/>
      <c r="SCZ181" s="56"/>
      <c r="SDA181" s="56"/>
      <c r="SDB181" s="56"/>
      <c r="SDC181" s="56"/>
      <c r="SDD181" s="56"/>
      <c r="SDE181" s="56"/>
      <c r="SDF181" s="56"/>
      <c r="SDG181" s="56"/>
      <c r="SDH181" s="56"/>
      <c r="SDI181" s="56"/>
      <c r="SDJ181" s="56"/>
      <c r="SDK181" s="56"/>
      <c r="SDL181" s="56"/>
      <c r="SDM181" s="56"/>
      <c r="SDN181" s="56"/>
      <c r="SDO181" s="56"/>
      <c r="SDP181" s="56"/>
      <c r="SDQ181" s="56"/>
      <c r="SDR181" s="56"/>
      <c r="SDS181" s="56"/>
      <c r="SDT181" s="56"/>
      <c r="SDU181" s="56"/>
      <c r="SDV181" s="56"/>
      <c r="SDW181" s="56"/>
      <c r="SDX181" s="56"/>
      <c r="SDY181" s="56"/>
      <c r="SDZ181" s="56"/>
      <c r="SEA181" s="56"/>
      <c r="SEB181" s="56"/>
      <c r="SEC181" s="56"/>
      <c r="SED181" s="56"/>
      <c r="SEE181" s="56"/>
      <c r="SEF181" s="56"/>
      <c r="SEG181" s="56"/>
      <c r="SEH181" s="56"/>
      <c r="SEI181" s="56"/>
      <c r="SEJ181" s="56"/>
      <c r="SEK181" s="56"/>
      <c r="SEL181" s="56"/>
      <c r="SEM181" s="56"/>
      <c r="SEN181" s="56"/>
      <c r="SEO181" s="56"/>
      <c r="SEP181" s="56"/>
      <c r="SEQ181" s="56"/>
      <c r="SER181" s="56"/>
      <c r="SES181" s="56"/>
      <c r="SET181" s="56"/>
      <c r="SEU181" s="56"/>
      <c r="SEV181" s="56"/>
      <c r="SEW181" s="56"/>
      <c r="SEX181" s="56"/>
      <c r="SEY181" s="56"/>
      <c r="SEZ181" s="56"/>
      <c r="SFA181" s="56"/>
      <c r="SFB181" s="56"/>
      <c r="SFC181" s="56"/>
      <c r="SFD181" s="56"/>
      <c r="SFE181" s="56"/>
      <c r="SFF181" s="56"/>
      <c r="SFG181" s="56"/>
      <c r="SFH181" s="56"/>
      <c r="SFI181" s="56"/>
      <c r="SFJ181" s="56"/>
      <c r="SFK181" s="56"/>
      <c r="SFL181" s="56"/>
      <c r="SFM181" s="56"/>
      <c r="SFN181" s="56"/>
      <c r="SFO181" s="56"/>
      <c r="SFP181" s="56"/>
      <c r="SFQ181" s="56"/>
      <c r="SFR181" s="56"/>
      <c r="SFS181" s="56"/>
      <c r="SFT181" s="56"/>
      <c r="SFU181" s="56"/>
      <c r="SFV181" s="56"/>
      <c r="SFW181" s="56"/>
      <c r="SFX181" s="56"/>
      <c r="SFY181" s="56"/>
      <c r="SFZ181" s="56"/>
      <c r="SGA181" s="56"/>
      <c r="SGB181" s="56"/>
      <c r="SGC181" s="56"/>
      <c r="SGD181" s="56"/>
      <c r="SGE181" s="56"/>
      <c r="SGF181" s="56"/>
      <c r="SGG181" s="56"/>
      <c r="SGH181" s="56"/>
      <c r="SGI181" s="56"/>
      <c r="SGJ181" s="56"/>
      <c r="SGK181" s="56"/>
      <c r="SGL181" s="56"/>
      <c r="SGM181" s="56"/>
      <c r="SGN181" s="56"/>
      <c r="SGO181" s="56"/>
      <c r="SGP181" s="56"/>
      <c r="SGQ181" s="56"/>
      <c r="SGR181" s="56"/>
      <c r="SGS181" s="56"/>
      <c r="SGT181" s="56"/>
      <c r="SGU181" s="56"/>
      <c r="SGV181" s="56"/>
      <c r="SGW181" s="56"/>
      <c r="SGX181" s="56"/>
      <c r="SGY181" s="56"/>
      <c r="SGZ181" s="56"/>
      <c r="SHA181" s="56"/>
      <c r="SHB181" s="56"/>
      <c r="SHC181" s="56"/>
      <c r="SHD181" s="56"/>
      <c r="SHE181" s="56"/>
      <c r="SHF181" s="56"/>
      <c r="SHG181" s="56"/>
      <c r="SHH181" s="56"/>
      <c r="SHI181" s="56"/>
      <c r="SHJ181" s="56"/>
      <c r="SHK181" s="56"/>
      <c r="SHL181" s="56"/>
      <c r="SHM181" s="56"/>
      <c r="SHN181" s="56"/>
      <c r="SHO181" s="56"/>
      <c r="SHP181" s="56"/>
      <c r="SHQ181" s="56"/>
      <c r="SHR181" s="56"/>
      <c r="SHS181" s="56"/>
      <c r="SHT181" s="56"/>
      <c r="SHU181" s="56"/>
      <c r="SHV181" s="56"/>
      <c r="SHW181" s="56"/>
      <c r="SHX181" s="56"/>
      <c r="SHY181" s="56"/>
      <c r="SHZ181" s="56"/>
      <c r="SIA181" s="56"/>
      <c r="SIB181" s="56"/>
      <c r="SIC181" s="56"/>
      <c r="SID181" s="56"/>
      <c r="SIE181" s="56"/>
      <c r="SIF181" s="56"/>
      <c r="SIG181" s="56"/>
      <c r="SIH181" s="56"/>
      <c r="SII181" s="56"/>
      <c r="SIJ181" s="56"/>
      <c r="SIK181" s="56"/>
      <c r="SIL181" s="56"/>
      <c r="SIM181" s="56"/>
      <c r="SIN181" s="56"/>
      <c r="SIO181" s="56"/>
      <c r="SIP181" s="56"/>
      <c r="SIQ181" s="56"/>
      <c r="SIR181" s="56"/>
      <c r="SIS181" s="56"/>
      <c r="SIT181" s="56"/>
      <c r="SIU181" s="56"/>
      <c r="SIV181" s="56"/>
      <c r="SIW181" s="56"/>
      <c r="SIX181" s="56"/>
      <c r="SIY181" s="56"/>
      <c r="SIZ181" s="56"/>
      <c r="SJA181" s="56"/>
      <c r="SJB181" s="56"/>
      <c r="SJC181" s="56"/>
      <c r="SJD181" s="56"/>
      <c r="SJE181" s="56"/>
      <c r="SJF181" s="56"/>
      <c r="SJG181" s="56"/>
      <c r="SJH181" s="56"/>
      <c r="SJI181" s="56"/>
      <c r="SJJ181" s="56"/>
      <c r="SJK181" s="56"/>
      <c r="SJL181" s="56"/>
      <c r="SJM181" s="56"/>
      <c r="SJN181" s="56"/>
      <c r="SJO181" s="56"/>
      <c r="SJP181" s="56"/>
      <c r="SJQ181" s="56"/>
      <c r="SJR181" s="56"/>
      <c r="SJS181" s="56"/>
      <c r="SJT181" s="56"/>
      <c r="SJU181" s="56"/>
      <c r="SJV181" s="56"/>
      <c r="SJW181" s="56"/>
      <c r="SJX181" s="56"/>
      <c r="SJY181" s="56"/>
      <c r="SJZ181" s="56"/>
      <c r="SKA181" s="56"/>
      <c r="SKB181" s="56"/>
      <c r="SKC181" s="56"/>
      <c r="SKD181" s="56"/>
      <c r="SKE181" s="56"/>
      <c r="SKF181" s="56"/>
      <c r="SKG181" s="56"/>
      <c r="SKH181" s="56"/>
      <c r="SKI181" s="56"/>
      <c r="SKJ181" s="56"/>
      <c r="SKK181" s="56"/>
      <c r="SKL181" s="56"/>
      <c r="SKM181" s="56"/>
      <c r="SKN181" s="56"/>
      <c r="SKO181" s="56"/>
      <c r="SKP181" s="56"/>
      <c r="SKQ181" s="56"/>
      <c r="SKR181" s="56"/>
      <c r="SKS181" s="56"/>
      <c r="SKT181" s="56"/>
      <c r="SKU181" s="56"/>
      <c r="SKV181" s="56"/>
      <c r="SKW181" s="56"/>
      <c r="SKX181" s="56"/>
      <c r="SKY181" s="56"/>
      <c r="SKZ181" s="56"/>
      <c r="SLA181" s="56"/>
      <c r="SLB181" s="56"/>
      <c r="SLC181" s="56"/>
      <c r="SLD181" s="56"/>
      <c r="SLE181" s="56"/>
      <c r="SLF181" s="56"/>
      <c r="SLG181" s="56"/>
      <c r="SLH181" s="56"/>
      <c r="SLI181" s="56"/>
      <c r="SLJ181" s="56"/>
      <c r="SLK181" s="56"/>
      <c r="SLL181" s="56"/>
      <c r="SLM181" s="56"/>
      <c r="SLN181" s="56"/>
      <c r="SLO181" s="56"/>
      <c r="SLP181" s="56"/>
      <c r="SLQ181" s="56"/>
      <c r="SLR181" s="56"/>
      <c r="SLS181" s="56"/>
      <c r="SLT181" s="56"/>
      <c r="SLU181" s="56"/>
      <c r="SLV181" s="56"/>
      <c r="SLW181" s="56"/>
      <c r="SLX181" s="56"/>
      <c r="SLY181" s="56"/>
      <c r="SLZ181" s="56"/>
      <c r="SMA181" s="56"/>
      <c r="SMB181" s="56"/>
      <c r="SMC181" s="56"/>
      <c r="SMD181" s="56"/>
      <c r="SME181" s="56"/>
      <c r="SMF181" s="56"/>
      <c r="SMG181" s="56"/>
      <c r="SMH181" s="56"/>
      <c r="SMI181" s="56"/>
      <c r="SMJ181" s="56"/>
      <c r="SMK181" s="56"/>
      <c r="SML181" s="56"/>
      <c r="SMM181" s="56"/>
      <c r="SMN181" s="56"/>
      <c r="SMO181" s="56"/>
      <c r="SMP181" s="56"/>
      <c r="SMQ181" s="56"/>
      <c r="SMR181" s="56"/>
      <c r="SMS181" s="56"/>
      <c r="SMT181" s="56"/>
      <c r="SMU181" s="56"/>
      <c r="SMV181" s="56"/>
      <c r="SMW181" s="56"/>
      <c r="SMX181" s="56"/>
      <c r="SMY181" s="56"/>
      <c r="SMZ181" s="56"/>
      <c r="SNA181" s="56"/>
      <c r="SNB181" s="56"/>
      <c r="SNC181" s="56"/>
      <c r="SND181" s="56"/>
      <c r="SNE181" s="56"/>
      <c r="SNF181" s="56"/>
      <c r="SNG181" s="56"/>
      <c r="SNH181" s="56"/>
      <c r="SNI181" s="56"/>
      <c r="SNJ181" s="56"/>
      <c r="SNK181" s="56"/>
      <c r="SNL181" s="56"/>
      <c r="SNM181" s="56"/>
      <c r="SNN181" s="56"/>
      <c r="SNO181" s="56"/>
      <c r="SNP181" s="56"/>
      <c r="SNQ181" s="56"/>
      <c r="SNR181" s="56"/>
      <c r="SNS181" s="56"/>
      <c r="SNT181" s="56"/>
      <c r="SNU181" s="56"/>
      <c r="SNV181" s="56"/>
      <c r="SNW181" s="56"/>
      <c r="SNX181" s="56"/>
      <c r="SNY181" s="56"/>
      <c r="SNZ181" s="56"/>
      <c r="SOA181" s="56"/>
      <c r="SOB181" s="56"/>
      <c r="SOC181" s="56"/>
      <c r="SOD181" s="56"/>
      <c r="SOE181" s="56"/>
      <c r="SOF181" s="56"/>
      <c r="SOG181" s="56"/>
      <c r="SOH181" s="56"/>
      <c r="SOI181" s="56"/>
      <c r="SOJ181" s="56"/>
      <c r="SOK181" s="56"/>
      <c r="SOL181" s="56"/>
      <c r="SOM181" s="56"/>
      <c r="SON181" s="56"/>
      <c r="SOO181" s="56"/>
      <c r="SOP181" s="56"/>
      <c r="SOQ181" s="56"/>
      <c r="SOR181" s="56"/>
      <c r="SOS181" s="56"/>
      <c r="SOT181" s="56"/>
      <c r="SOU181" s="56"/>
      <c r="SOV181" s="56"/>
      <c r="SOW181" s="56"/>
      <c r="SOX181" s="56"/>
      <c r="SOY181" s="56"/>
      <c r="SOZ181" s="56"/>
      <c r="SPA181" s="56"/>
      <c r="SPB181" s="56"/>
      <c r="SPC181" s="56"/>
      <c r="SPD181" s="56"/>
      <c r="SPE181" s="56"/>
      <c r="SPF181" s="56"/>
      <c r="SPG181" s="56"/>
      <c r="SPH181" s="56"/>
      <c r="SPI181" s="56"/>
      <c r="SPJ181" s="56"/>
      <c r="SPK181" s="56"/>
      <c r="SPL181" s="56"/>
      <c r="SPM181" s="56"/>
      <c r="SPN181" s="56"/>
      <c r="SPO181" s="56"/>
      <c r="SPP181" s="56"/>
      <c r="SPQ181" s="56"/>
      <c r="SPR181" s="56"/>
      <c r="SPS181" s="56"/>
      <c r="SPT181" s="56"/>
      <c r="SPU181" s="56"/>
      <c r="SPV181" s="56"/>
      <c r="SPW181" s="56"/>
      <c r="SPX181" s="56"/>
      <c r="SPY181" s="56"/>
      <c r="SPZ181" s="56"/>
      <c r="SQA181" s="56"/>
      <c r="SQB181" s="56"/>
      <c r="SQC181" s="56"/>
      <c r="SQD181" s="56"/>
      <c r="SQE181" s="56"/>
      <c r="SQF181" s="56"/>
      <c r="SQG181" s="56"/>
      <c r="SQH181" s="56"/>
      <c r="SQI181" s="56"/>
      <c r="SQJ181" s="56"/>
      <c r="SQK181" s="56"/>
      <c r="SQL181" s="56"/>
      <c r="SQM181" s="56"/>
      <c r="SQN181" s="56"/>
      <c r="SQO181" s="56"/>
      <c r="SQP181" s="56"/>
      <c r="SQQ181" s="56"/>
      <c r="SQR181" s="56"/>
      <c r="SQS181" s="56"/>
      <c r="SQT181" s="56"/>
      <c r="SQU181" s="56"/>
      <c r="SQV181" s="56"/>
      <c r="SQW181" s="56"/>
      <c r="SQX181" s="56"/>
      <c r="SQY181" s="56"/>
      <c r="SQZ181" s="56"/>
      <c r="SRA181" s="56"/>
      <c r="SRB181" s="56"/>
      <c r="SRC181" s="56"/>
      <c r="SRD181" s="56"/>
      <c r="SRE181" s="56"/>
      <c r="SRF181" s="56"/>
      <c r="SRG181" s="56"/>
      <c r="SRH181" s="56"/>
      <c r="SRI181" s="56"/>
      <c r="SRJ181" s="56"/>
      <c r="SRK181" s="56"/>
      <c r="SRL181" s="56"/>
      <c r="SRM181" s="56"/>
      <c r="SRN181" s="56"/>
      <c r="SRO181" s="56"/>
      <c r="SRP181" s="56"/>
      <c r="SRQ181" s="56"/>
      <c r="SRR181" s="56"/>
      <c r="SRS181" s="56"/>
      <c r="SRT181" s="56"/>
      <c r="SRU181" s="56"/>
      <c r="SRV181" s="56"/>
      <c r="SRW181" s="56"/>
      <c r="SRX181" s="56"/>
      <c r="SRY181" s="56"/>
      <c r="SRZ181" s="56"/>
      <c r="SSA181" s="56"/>
      <c r="SSB181" s="56"/>
      <c r="SSC181" s="56"/>
      <c r="SSD181" s="56"/>
      <c r="SSE181" s="56"/>
      <c r="SSF181" s="56"/>
      <c r="SSG181" s="56"/>
      <c r="SSH181" s="56"/>
      <c r="SSI181" s="56"/>
      <c r="SSJ181" s="56"/>
      <c r="SSK181" s="56"/>
      <c r="SSL181" s="56"/>
      <c r="SSM181" s="56"/>
      <c r="SSN181" s="56"/>
      <c r="SSO181" s="56"/>
      <c r="SSP181" s="56"/>
      <c r="SSQ181" s="56"/>
      <c r="SSR181" s="56"/>
      <c r="SSS181" s="56"/>
      <c r="SST181" s="56"/>
      <c r="SSU181" s="56"/>
      <c r="SSV181" s="56"/>
      <c r="SSW181" s="56"/>
      <c r="SSX181" s="56"/>
      <c r="SSY181" s="56"/>
      <c r="SSZ181" s="56"/>
      <c r="STA181" s="56"/>
      <c r="STB181" s="56"/>
      <c r="STC181" s="56"/>
      <c r="STD181" s="56"/>
      <c r="STE181" s="56"/>
      <c r="STF181" s="56"/>
      <c r="STG181" s="56"/>
      <c r="STH181" s="56"/>
      <c r="STI181" s="56"/>
      <c r="STJ181" s="56"/>
      <c r="STK181" s="56"/>
      <c r="STL181" s="56"/>
      <c r="STM181" s="56"/>
      <c r="STN181" s="56"/>
      <c r="STO181" s="56"/>
      <c r="STP181" s="56"/>
      <c r="STQ181" s="56"/>
      <c r="STR181" s="56"/>
      <c r="STS181" s="56"/>
      <c r="STT181" s="56"/>
      <c r="STU181" s="56"/>
      <c r="STV181" s="56"/>
      <c r="STW181" s="56"/>
      <c r="STX181" s="56"/>
      <c r="STY181" s="56"/>
      <c r="STZ181" s="56"/>
      <c r="SUA181" s="56"/>
      <c r="SUB181" s="56"/>
      <c r="SUC181" s="56"/>
      <c r="SUD181" s="56"/>
      <c r="SUE181" s="56"/>
      <c r="SUF181" s="56"/>
      <c r="SUG181" s="56"/>
      <c r="SUH181" s="56"/>
      <c r="SUI181" s="56"/>
      <c r="SUJ181" s="56"/>
      <c r="SUK181" s="56"/>
      <c r="SUL181" s="56"/>
      <c r="SUM181" s="56"/>
      <c r="SUN181" s="56"/>
      <c r="SUO181" s="56"/>
      <c r="SUP181" s="56"/>
      <c r="SUQ181" s="56"/>
      <c r="SUR181" s="56"/>
      <c r="SUS181" s="56"/>
      <c r="SUT181" s="56"/>
      <c r="SUU181" s="56"/>
      <c r="SUV181" s="56"/>
      <c r="SUW181" s="56"/>
      <c r="SUX181" s="56"/>
      <c r="SUY181" s="56"/>
      <c r="SUZ181" s="56"/>
      <c r="SVA181" s="56"/>
      <c r="SVB181" s="56"/>
      <c r="SVC181" s="56"/>
      <c r="SVD181" s="56"/>
      <c r="SVE181" s="56"/>
      <c r="SVF181" s="56"/>
      <c r="SVG181" s="56"/>
      <c r="SVH181" s="56"/>
      <c r="SVI181" s="56"/>
      <c r="SVJ181" s="56"/>
      <c r="SVK181" s="56"/>
      <c r="SVL181" s="56"/>
      <c r="SVM181" s="56"/>
      <c r="SVN181" s="56"/>
      <c r="SVO181" s="56"/>
      <c r="SVP181" s="56"/>
      <c r="SVQ181" s="56"/>
      <c r="SVR181" s="56"/>
      <c r="SVS181" s="56"/>
      <c r="SVT181" s="56"/>
      <c r="SVU181" s="56"/>
      <c r="SVV181" s="56"/>
      <c r="SVW181" s="56"/>
      <c r="SVX181" s="56"/>
      <c r="SVY181" s="56"/>
      <c r="SVZ181" s="56"/>
      <c r="SWA181" s="56"/>
      <c r="SWB181" s="56"/>
      <c r="SWC181" s="56"/>
      <c r="SWD181" s="56"/>
      <c r="SWE181" s="56"/>
      <c r="SWF181" s="56"/>
      <c r="SWG181" s="56"/>
      <c r="SWH181" s="56"/>
      <c r="SWI181" s="56"/>
      <c r="SWJ181" s="56"/>
      <c r="SWK181" s="56"/>
      <c r="SWL181" s="56"/>
      <c r="SWM181" s="56"/>
      <c r="SWN181" s="56"/>
      <c r="SWO181" s="56"/>
      <c r="SWP181" s="56"/>
      <c r="SWQ181" s="56"/>
      <c r="SWR181" s="56"/>
      <c r="SWS181" s="56"/>
      <c r="SWT181" s="56"/>
      <c r="SWU181" s="56"/>
      <c r="SWV181" s="56"/>
      <c r="SWW181" s="56"/>
      <c r="SWX181" s="56"/>
      <c r="SWY181" s="56"/>
      <c r="SWZ181" s="56"/>
      <c r="SXA181" s="56"/>
      <c r="SXB181" s="56"/>
      <c r="SXC181" s="56"/>
      <c r="SXD181" s="56"/>
      <c r="SXE181" s="56"/>
      <c r="SXF181" s="56"/>
      <c r="SXG181" s="56"/>
      <c r="SXH181" s="56"/>
      <c r="SXI181" s="56"/>
      <c r="SXJ181" s="56"/>
      <c r="SXK181" s="56"/>
      <c r="SXL181" s="56"/>
      <c r="SXM181" s="56"/>
      <c r="SXN181" s="56"/>
      <c r="SXO181" s="56"/>
      <c r="SXP181" s="56"/>
      <c r="SXQ181" s="56"/>
      <c r="SXR181" s="56"/>
      <c r="SXS181" s="56"/>
      <c r="SXT181" s="56"/>
      <c r="SXU181" s="56"/>
      <c r="SXV181" s="56"/>
      <c r="SXW181" s="56"/>
      <c r="SXX181" s="56"/>
      <c r="SXY181" s="56"/>
      <c r="SXZ181" s="56"/>
      <c r="SYA181" s="56"/>
      <c r="SYB181" s="56"/>
      <c r="SYC181" s="56"/>
      <c r="SYD181" s="56"/>
      <c r="SYE181" s="56"/>
      <c r="SYF181" s="56"/>
      <c r="SYG181" s="56"/>
      <c r="SYH181" s="56"/>
      <c r="SYI181" s="56"/>
      <c r="SYJ181" s="56"/>
      <c r="SYK181" s="56"/>
      <c r="SYL181" s="56"/>
      <c r="SYM181" s="56"/>
      <c r="SYN181" s="56"/>
      <c r="SYO181" s="56"/>
      <c r="SYP181" s="56"/>
      <c r="SYQ181" s="56"/>
      <c r="SYR181" s="56"/>
      <c r="SYS181" s="56"/>
      <c r="SYT181" s="56"/>
      <c r="SYU181" s="56"/>
      <c r="SYV181" s="56"/>
      <c r="SYW181" s="56"/>
      <c r="SYX181" s="56"/>
      <c r="SYY181" s="56"/>
      <c r="SYZ181" s="56"/>
      <c r="SZA181" s="56"/>
      <c r="SZB181" s="56"/>
      <c r="SZC181" s="56"/>
      <c r="SZD181" s="56"/>
      <c r="SZE181" s="56"/>
      <c r="SZF181" s="56"/>
      <c r="SZG181" s="56"/>
      <c r="SZH181" s="56"/>
      <c r="SZI181" s="56"/>
      <c r="SZJ181" s="56"/>
      <c r="SZK181" s="56"/>
      <c r="SZL181" s="56"/>
      <c r="SZM181" s="56"/>
      <c r="SZN181" s="56"/>
      <c r="SZO181" s="56"/>
      <c r="SZP181" s="56"/>
      <c r="SZQ181" s="56"/>
      <c r="SZR181" s="56"/>
      <c r="SZS181" s="56"/>
      <c r="SZT181" s="56"/>
      <c r="SZU181" s="56"/>
      <c r="SZV181" s="56"/>
      <c r="SZW181" s="56"/>
      <c r="SZX181" s="56"/>
      <c r="SZY181" s="56"/>
      <c r="SZZ181" s="56"/>
      <c r="TAA181" s="56"/>
      <c r="TAB181" s="56"/>
      <c r="TAC181" s="56"/>
      <c r="TAD181" s="56"/>
      <c r="TAE181" s="56"/>
      <c r="TAF181" s="56"/>
      <c r="TAG181" s="56"/>
      <c r="TAH181" s="56"/>
      <c r="TAI181" s="56"/>
      <c r="TAJ181" s="56"/>
      <c r="TAK181" s="56"/>
      <c r="TAL181" s="56"/>
      <c r="TAM181" s="56"/>
      <c r="TAN181" s="56"/>
      <c r="TAO181" s="56"/>
      <c r="TAP181" s="56"/>
      <c r="TAQ181" s="56"/>
      <c r="TAR181" s="56"/>
      <c r="TAS181" s="56"/>
      <c r="TAT181" s="56"/>
      <c r="TAU181" s="56"/>
      <c r="TAV181" s="56"/>
      <c r="TAW181" s="56"/>
      <c r="TAX181" s="56"/>
      <c r="TAY181" s="56"/>
      <c r="TAZ181" s="56"/>
      <c r="TBA181" s="56"/>
      <c r="TBB181" s="56"/>
      <c r="TBC181" s="56"/>
      <c r="TBD181" s="56"/>
      <c r="TBE181" s="56"/>
      <c r="TBF181" s="56"/>
      <c r="TBG181" s="56"/>
      <c r="TBH181" s="56"/>
      <c r="TBI181" s="56"/>
      <c r="TBJ181" s="56"/>
      <c r="TBK181" s="56"/>
      <c r="TBL181" s="56"/>
      <c r="TBM181" s="56"/>
      <c r="TBN181" s="56"/>
      <c r="TBO181" s="56"/>
      <c r="TBP181" s="56"/>
      <c r="TBQ181" s="56"/>
      <c r="TBR181" s="56"/>
      <c r="TBS181" s="56"/>
      <c r="TBT181" s="56"/>
      <c r="TBU181" s="56"/>
      <c r="TBV181" s="56"/>
      <c r="TBW181" s="56"/>
      <c r="TBX181" s="56"/>
      <c r="TBY181" s="56"/>
      <c r="TBZ181" s="56"/>
      <c r="TCA181" s="56"/>
      <c r="TCB181" s="56"/>
      <c r="TCC181" s="56"/>
      <c r="TCD181" s="56"/>
      <c r="TCE181" s="56"/>
      <c r="TCF181" s="56"/>
      <c r="TCG181" s="56"/>
      <c r="TCH181" s="56"/>
      <c r="TCI181" s="56"/>
      <c r="TCJ181" s="56"/>
      <c r="TCK181" s="56"/>
      <c r="TCL181" s="56"/>
      <c r="TCM181" s="56"/>
      <c r="TCN181" s="56"/>
      <c r="TCO181" s="56"/>
      <c r="TCP181" s="56"/>
      <c r="TCQ181" s="56"/>
      <c r="TCR181" s="56"/>
      <c r="TCS181" s="56"/>
      <c r="TCT181" s="56"/>
      <c r="TCU181" s="56"/>
      <c r="TCV181" s="56"/>
      <c r="TCW181" s="56"/>
      <c r="TCX181" s="56"/>
      <c r="TCY181" s="56"/>
      <c r="TCZ181" s="56"/>
      <c r="TDA181" s="56"/>
      <c r="TDB181" s="56"/>
      <c r="TDC181" s="56"/>
      <c r="TDD181" s="56"/>
      <c r="TDE181" s="56"/>
      <c r="TDF181" s="56"/>
      <c r="TDG181" s="56"/>
      <c r="TDH181" s="56"/>
      <c r="TDI181" s="56"/>
      <c r="TDJ181" s="56"/>
      <c r="TDK181" s="56"/>
      <c r="TDL181" s="56"/>
      <c r="TDM181" s="56"/>
      <c r="TDN181" s="56"/>
      <c r="TDO181" s="56"/>
      <c r="TDP181" s="56"/>
      <c r="TDQ181" s="56"/>
      <c r="TDR181" s="56"/>
      <c r="TDS181" s="56"/>
      <c r="TDT181" s="56"/>
      <c r="TDU181" s="56"/>
      <c r="TDV181" s="56"/>
      <c r="TDW181" s="56"/>
      <c r="TDX181" s="56"/>
      <c r="TDY181" s="56"/>
      <c r="TDZ181" s="56"/>
      <c r="TEA181" s="56"/>
      <c r="TEB181" s="56"/>
      <c r="TEC181" s="56"/>
      <c r="TED181" s="56"/>
      <c r="TEE181" s="56"/>
      <c r="TEF181" s="56"/>
      <c r="TEG181" s="56"/>
      <c r="TEH181" s="56"/>
      <c r="TEI181" s="56"/>
      <c r="TEJ181" s="56"/>
      <c r="TEK181" s="56"/>
      <c r="TEL181" s="56"/>
      <c r="TEM181" s="56"/>
      <c r="TEN181" s="56"/>
      <c r="TEO181" s="56"/>
      <c r="TEP181" s="56"/>
      <c r="TEQ181" s="56"/>
      <c r="TER181" s="56"/>
      <c r="TES181" s="56"/>
      <c r="TET181" s="56"/>
      <c r="TEU181" s="56"/>
      <c r="TEV181" s="56"/>
      <c r="TEW181" s="56"/>
      <c r="TEX181" s="56"/>
      <c r="TEY181" s="56"/>
      <c r="TEZ181" s="56"/>
      <c r="TFA181" s="56"/>
      <c r="TFB181" s="56"/>
      <c r="TFC181" s="56"/>
      <c r="TFD181" s="56"/>
      <c r="TFE181" s="56"/>
      <c r="TFF181" s="56"/>
      <c r="TFG181" s="56"/>
      <c r="TFH181" s="56"/>
      <c r="TFI181" s="56"/>
      <c r="TFJ181" s="56"/>
      <c r="TFK181" s="56"/>
      <c r="TFL181" s="56"/>
      <c r="TFM181" s="56"/>
      <c r="TFN181" s="56"/>
      <c r="TFO181" s="56"/>
      <c r="TFP181" s="56"/>
      <c r="TFQ181" s="56"/>
      <c r="TFR181" s="56"/>
      <c r="TFS181" s="56"/>
      <c r="TFT181" s="56"/>
      <c r="TFU181" s="56"/>
      <c r="TFV181" s="56"/>
      <c r="TFW181" s="56"/>
      <c r="TFX181" s="56"/>
      <c r="TFY181" s="56"/>
      <c r="TFZ181" s="56"/>
      <c r="TGA181" s="56"/>
      <c r="TGB181" s="56"/>
      <c r="TGC181" s="56"/>
      <c r="TGD181" s="56"/>
      <c r="TGE181" s="56"/>
      <c r="TGF181" s="56"/>
      <c r="TGG181" s="56"/>
      <c r="TGH181" s="56"/>
      <c r="TGI181" s="56"/>
      <c r="TGJ181" s="56"/>
      <c r="TGK181" s="56"/>
      <c r="TGL181" s="56"/>
      <c r="TGM181" s="56"/>
      <c r="TGN181" s="56"/>
      <c r="TGO181" s="56"/>
      <c r="TGP181" s="56"/>
      <c r="TGQ181" s="56"/>
      <c r="TGR181" s="56"/>
      <c r="TGS181" s="56"/>
      <c r="TGT181" s="56"/>
      <c r="TGU181" s="56"/>
      <c r="TGV181" s="56"/>
      <c r="TGW181" s="56"/>
      <c r="TGX181" s="56"/>
      <c r="TGY181" s="56"/>
      <c r="TGZ181" s="56"/>
      <c r="THA181" s="56"/>
      <c r="THB181" s="56"/>
      <c r="THC181" s="56"/>
      <c r="THD181" s="56"/>
      <c r="THE181" s="56"/>
      <c r="THF181" s="56"/>
      <c r="THG181" s="56"/>
      <c r="THH181" s="56"/>
      <c r="THI181" s="56"/>
      <c r="THJ181" s="56"/>
      <c r="THK181" s="56"/>
      <c r="THL181" s="56"/>
      <c r="THM181" s="56"/>
      <c r="THN181" s="56"/>
      <c r="THO181" s="56"/>
      <c r="THP181" s="56"/>
      <c r="THQ181" s="56"/>
      <c r="THR181" s="56"/>
      <c r="THS181" s="56"/>
      <c r="THT181" s="56"/>
      <c r="THU181" s="56"/>
      <c r="THV181" s="56"/>
      <c r="THW181" s="56"/>
      <c r="THX181" s="56"/>
      <c r="THY181" s="56"/>
      <c r="THZ181" s="56"/>
      <c r="TIA181" s="56"/>
      <c r="TIB181" s="56"/>
      <c r="TIC181" s="56"/>
      <c r="TID181" s="56"/>
      <c r="TIE181" s="56"/>
      <c r="TIF181" s="56"/>
      <c r="TIG181" s="56"/>
      <c r="TIH181" s="56"/>
      <c r="TII181" s="56"/>
      <c r="TIJ181" s="56"/>
      <c r="TIK181" s="56"/>
      <c r="TIL181" s="56"/>
      <c r="TIM181" s="56"/>
      <c r="TIN181" s="56"/>
      <c r="TIO181" s="56"/>
      <c r="TIP181" s="56"/>
      <c r="TIQ181" s="56"/>
      <c r="TIR181" s="56"/>
      <c r="TIS181" s="56"/>
      <c r="TIT181" s="56"/>
      <c r="TIU181" s="56"/>
      <c r="TIV181" s="56"/>
      <c r="TIW181" s="56"/>
      <c r="TIX181" s="56"/>
      <c r="TIY181" s="56"/>
      <c r="TIZ181" s="56"/>
      <c r="TJA181" s="56"/>
      <c r="TJB181" s="56"/>
      <c r="TJC181" s="56"/>
      <c r="TJD181" s="56"/>
      <c r="TJE181" s="56"/>
      <c r="TJF181" s="56"/>
      <c r="TJG181" s="56"/>
      <c r="TJH181" s="56"/>
      <c r="TJI181" s="56"/>
      <c r="TJJ181" s="56"/>
      <c r="TJK181" s="56"/>
      <c r="TJL181" s="56"/>
      <c r="TJM181" s="56"/>
      <c r="TJN181" s="56"/>
      <c r="TJO181" s="56"/>
      <c r="TJP181" s="56"/>
      <c r="TJQ181" s="56"/>
      <c r="TJR181" s="56"/>
      <c r="TJS181" s="56"/>
      <c r="TJT181" s="56"/>
      <c r="TJU181" s="56"/>
      <c r="TJV181" s="56"/>
      <c r="TJW181" s="56"/>
      <c r="TJX181" s="56"/>
      <c r="TJY181" s="56"/>
      <c r="TJZ181" s="56"/>
      <c r="TKA181" s="56"/>
      <c r="TKB181" s="56"/>
      <c r="TKC181" s="56"/>
      <c r="TKD181" s="56"/>
      <c r="TKE181" s="56"/>
      <c r="TKF181" s="56"/>
      <c r="TKG181" s="56"/>
      <c r="TKH181" s="56"/>
      <c r="TKI181" s="56"/>
      <c r="TKJ181" s="56"/>
      <c r="TKK181" s="56"/>
      <c r="TKL181" s="56"/>
      <c r="TKM181" s="56"/>
      <c r="TKN181" s="56"/>
      <c r="TKO181" s="56"/>
      <c r="TKP181" s="56"/>
      <c r="TKQ181" s="56"/>
      <c r="TKR181" s="56"/>
      <c r="TKS181" s="56"/>
      <c r="TKT181" s="56"/>
      <c r="TKU181" s="56"/>
      <c r="TKV181" s="56"/>
      <c r="TKW181" s="56"/>
      <c r="TKX181" s="56"/>
      <c r="TKY181" s="56"/>
      <c r="TKZ181" s="56"/>
      <c r="TLA181" s="56"/>
      <c r="TLB181" s="56"/>
      <c r="TLC181" s="56"/>
      <c r="TLD181" s="56"/>
      <c r="TLE181" s="56"/>
      <c r="TLF181" s="56"/>
      <c r="TLG181" s="56"/>
      <c r="TLH181" s="56"/>
      <c r="TLI181" s="56"/>
      <c r="TLJ181" s="56"/>
      <c r="TLK181" s="56"/>
      <c r="TLL181" s="56"/>
      <c r="TLM181" s="56"/>
      <c r="TLN181" s="56"/>
      <c r="TLO181" s="56"/>
      <c r="TLP181" s="56"/>
      <c r="TLQ181" s="56"/>
      <c r="TLR181" s="56"/>
      <c r="TLS181" s="56"/>
      <c r="TLT181" s="56"/>
      <c r="TLU181" s="56"/>
      <c r="TLV181" s="56"/>
      <c r="TLW181" s="56"/>
      <c r="TLX181" s="56"/>
      <c r="TLY181" s="56"/>
      <c r="TLZ181" s="56"/>
      <c r="TMA181" s="56"/>
      <c r="TMB181" s="56"/>
      <c r="TMC181" s="56"/>
      <c r="TMD181" s="56"/>
      <c r="TME181" s="56"/>
      <c r="TMF181" s="56"/>
      <c r="TMG181" s="56"/>
      <c r="TMH181" s="56"/>
      <c r="TMI181" s="56"/>
      <c r="TMJ181" s="56"/>
      <c r="TMK181" s="56"/>
      <c r="TML181" s="56"/>
      <c r="TMM181" s="56"/>
      <c r="TMN181" s="56"/>
      <c r="TMO181" s="56"/>
      <c r="TMP181" s="56"/>
      <c r="TMQ181" s="56"/>
      <c r="TMR181" s="56"/>
      <c r="TMS181" s="56"/>
      <c r="TMT181" s="56"/>
      <c r="TMU181" s="56"/>
      <c r="TMV181" s="56"/>
      <c r="TMW181" s="56"/>
      <c r="TMX181" s="56"/>
      <c r="TMY181" s="56"/>
      <c r="TMZ181" s="56"/>
      <c r="TNA181" s="56"/>
      <c r="TNB181" s="56"/>
      <c r="TNC181" s="56"/>
      <c r="TND181" s="56"/>
      <c r="TNE181" s="56"/>
      <c r="TNF181" s="56"/>
      <c r="TNG181" s="56"/>
      <c r="TNH181" s="56"/>
      <c r="TNI181" s="56"/>
      <c r="TNJ181" s="56"/>
      <c r="TNK181" s="56"/>
      <c r="TNL181" s="56"/>
      <c r="TNM181" s="56"/>
      <c r="TNN181" s="56"/>
      <c r="TNO181" s="56"/>
      <c r="TNP181" s="56"/>
      <c r="TNQ181" s="56"/>
      <c r="TNR181" s="56"/>
      <c r="TNS181" s="56"/>
      <c r="TNT181" s="56"/>
      <c r="TNU181" s="56"/>
      <c r="TNV181" s="56"/>
      <c r="TNW181" s="56"/>
      <c r="TNX181" s="56"/>
      <c r="TNY181" s="56"/>
      <c r="TNZ181" s="56"/>
      <c r="TOA181" s="56"/>
      <c r="TOB181" s="56"/>
      <c r="TOC181" s="56"/>
      <c r="TOD181" s="56"/>
      <c r="TOE181" s="56"/>
      <c r="TOF181" s="56"/>
      <c r="TOG181" s="56"/>
      <c r="TOH181" s="56"/>
      <c r="TOI181" s="56"/>
      <c r="TOJ181" s="56"/>
      <c r="TOK181" s="56"/>
      <c r="TOL181" s="56"/>
      <c r="TOM181" s="56"/>
      <c r="TON181" s="56"/>
      <c r="TOO181" s="56"/>
      <c r="TOP181" s="56"/>
      <c r="TOQ181" s="56"/>
      <c r="TOR181" s="56"/>
      <c r="TOS181" s="56"/>
      <c r="TOT181" s="56"/>
      <c r="TOU181" s="56"/>
      <c r="TOV181" s="56"/>
      <c r="TOW181" s="56"/>
      <c r="TOX181" s="56"/>
      <c r="TOY181" s="56"/>
      <c r="TOZ181" s="56"/>
      <c r="TPA181" s="56"/>
      <c r="TPB181" s="56"/>
      <c r="TPC181" s="56"/>
      <c r="TPD181" s="56"/>
      <c r="TPE181" s="56"/>
      <c r="TPF181" s="56"/>
      <c r="TPG181" s="56"/>
      <c r="TPH181" s="56"/>
      <c r="TPI181" s="56"/>
      <c r="TPJ181" s="56"/>
      <c r="TPK181" s="56"/>
      <c r="TPL181" s="56"/>
      <c r="TPM181" s="56"/>
      <c r="TPN181" s="56"/>
      <c r="TPO181" s="56"/>
      <c r="TPP181" s="56"/>
      <c r="TPQ181" s="56"/>
      <c r="TPR181" s="56"/>
      <c r="TPS181" s="56"/>
      <c r="TPT181" s="56"/>
      <c r="TPU181" s="56"/>
      <c r="TPV181" s="56"/>
      <c r="TPW181" s="56"/>
      <c r="TPX181" s="56"/>
      <c r="TPY181" s="56"/>
      <c r="TPZ181" s="56"/>
      <c r="TQA181" s="56"/>
      <c r="TQB181" s="56"/>
      <c r="TQC181" s="56"/>
      <c r="TQD181" s="56"/>
      <c r="TQE181" s="56"/>
      <c r="TQF181" s="56"/>
      <c r="TQG181" s="56"/>
      <c r="TQH181" s="56"/>
      <c r="TQI181" s="56"/>
      <c r="TQJ181" s="56"/>
      <c r="TQK181" s="56"/>
      <c r="TQL181" s="56"/>
      <c r="TQM181" s="56"/>
      <c r="TQN181" s="56"/>
      <c r="TQO181" s="56"/>
      <c r="TQP181" s="56"/>
      <c r="TQQ181" s="56"/>
      <c r="TQR181" s="56"/>
      <c r="TQS181" s="56"/>
      <c r="TQT181" s="56"/>
      <c r="TQU181" s="56"/>
      <c r="TQV181" s="56"/>
      <c r="TQW181" s="56"/>
      <c r="TQX181" s="56"/>
      <c r="TQY181" s="56"/>
      <c r="TQZ181" s="56"/>
      <c r="TRA181" s="56"/>
      <c r="TRB181" s="56"/>
      <c r="TRC181" s="56"/>
      <c r="TRD181" s="56"/>
      <c r="TRE181" s="56"/>
      <c r="TRF181" s="56"/>
      <c r="TRG181" s="56"/>
      <c r="TRH181" s="56"/>
      <c r="TRI181" s="56"/>
      <c r="TRJ181" s="56"/>
      <c r="TRK181" s="56"/>
      <c r="TRL181" s="56"/>
      <c r="TRM181" s="56"/>
      <c r="TRN181" s="56"/>
      <c r="TRO181" s="56"/>
      <c r="TRP181" s="56"/>
      <c r="TRQ181" s="56"/>
      <c r="TRR181" s="56"/>
      <c r="TRS181" s="56"/>
      <c r="TRT181" s="56"/>
      <c r="TRU181" s="56"/>
      <c r="TRV181" s="56"/>
      <c r="TRW181" s="56"/>
      <c r="TRX181" s="56"/>
      <c r="TRY181" s="56"/>
      <c r="TRZ181" s="56"/>
      <c r="TSA181" s="56"/>
      <c r="TSB181" s="56"/>
      <c r="TSC181" s="56"/>
      <c r="TSD181" s="56"/>
      <c r="TSE181" s="56"/>
      <c r="TSF181" s="56"/>
      <c r="TSG181" s="56"/>
      <c r="TSH181" s="56"/>
      <c r="TSI181" s="56"/>
      <c r="TSJ181" s="56"/>
      <c r="TSK181" s="56"/>
      <c r="TSL181" s="56"/>
      <c r="TSM181" s="56"/>
      <c r="TSN181" s="56"/>
      <c r="TSO181" s="56"/>
      <c r="TSP181" s="56"/>
      <c r="TSQ181" s="56"/>
      <c r="TSR181" s="56"/>
      <c r="TSS181" s="56"/>
      <c r="TST181" s="56"/>
      <c r="TSU181" s="56"/>
      <c r="TSV181" s="56"/>
      <c r="TSW181" s="56"/>
      <c r="TSX181" s="56"/>
      <c r="TSY181" s="56"/>
      <c r="TSZ181" s="56"/>
      <c r="TTA181" s="56"/>
      <c r="TTB181" s="56"/>
      <c r="TTC181" s="56"/>
      <c r="TTD181" s="56"/>
      <c r="TTE181" s="56"/>
      <c r="TTF181" s="56"/>
      <c r="TTG181" s="56"/>
      <c r="TTH181" s="56"/>
      <c r="TTI181" s="56"/>
      <c r="TTJ181" s="56"/>
      <c r="TTK181" s="56"/>
      <c r="TTL181" s="56"/>
      <c r="TTM181" s="56"/>
      <c r="TTN181" s="56"/>
      <c r="TTO181" s="56"/>
      <c r="TTP181" s="56"/>
      <c r="TTQ181" s="56"/>
      <c r="TTR181" s="56"/>
      <c r="TTS181" s="56"/>
      <c r="TTT181" s="56"/>
      <c r="TTU181" s="56"/>
      <c r="TTV181" s="56"/>
      <c r="TTW181" s="56"/>
      <c r="TTX181" s="56"/>
      <c r="TTY181" s="56"/>
      <c r="TTZ181" s="56"/>
      <c r="TUA181" s="56"/>
      <c r="TUB181" s="56"/>
      <c r="TUC181" s="56"/>
      <c r="TUD181" s="56"/>
      <c r="TUE181" s="56"/>
      <c r="TUF181" s="56"/>
      <c r="TUG181" s="56"/>
      <c r="TUH181" s="56"/>
      <c r="TUI181" s="56"/>
      <c r="TUJ181" s="56"/>
      <c r="TUK181" s="56"/>
      <c r="TUL181" s="56"/>
      <c r="TUM181" s="56"/>
      <c r="TUN181" s="56"/>
      <c r="TUO181" s="56"/>
      <c r="TUP181" s="56"/>
      <c r="TUQ181" s="56"/>
      <c r="TUR181" s="56"/>
      <c r="TUS181" s="56"/>
      <c r="TUT181" s="56"/>
      <c r="TUU181" s="56"/>
      <c r="TUV181" s="56"/>
      <c r="TUW181" s="56"/>
      <c r="TUX181" s="56"/>
      <c r="TUY181" s="56"/>
      <c r="TUZ181" s="56"/>
      <c r="TVA181" s="56"/>
      <c r="TVB181" s="56"/>
      <c r="TVC181" s="56"/>
      <c r="TVD181" s="56"/>
      <c r="TVE181" s="56"/>
      <c r="TVF181" s="56"/>
      <c r="TVG181" s="56"/>
      <c r="TVH181" s="56"/>
      <c r="TVI181" s="56"/>
      <c r="TVJ181" s="56"/>
      <c r="TVK181" s="56"/>
      <c r="TVL181" s="56"/>
      <c r="TVM181" s="56"/>
      <c r="TVN181" s="56"/>
      <c r="TVO181" s="56"/>
      <c r="TVP181" s="56"/>
      <c r="TVQ181" s="56"/>
      <c r="TVR181" s="56"/>
      <c r="TVS181" s="56"/>
      <c r="TVT181" s="56"/>
      <c r="TVU181" s="56"/>
      <c r="TVV181" s="56"/>
      <c r="TVW181" s="56"/>
      <c r="TVX181" s="56"/>
      <c r="TVY181" s="56"/>
      <c r="TVZ181" s="56"/>
      <c r="TWA181" s="56"/>
      <c r="TWB181" s="56"/>
      <c r="TWC181" s="56"/>
      <c r="TWD181" s="56"/>
      <c r="TWE181" s="56"/>
      <c r="TWF181" s="56"/>
      <c r="TWG181" s="56"/>
      <c r="TWH181" s="56"/>
      <c r="TWI181" s="56"/>
      <c r="TWJ181" s="56"/>
      <c r="TWK181" s="56"/>
      <c r="TWL181" s="56"/>
      <c r="TWM181" s="56"/>
      <c r="TWN181" s="56"/>
      <c r="TWO181" s="56"/>
      <c r="TWP181" s="56"/>
      <c r="TWQ181" s="56"/>
      <c r="TWR181" s="56"/>
      <c r="TWS181" s="56"/>
      <c r="TWT181" s="56"/>
      <c r="TWU181" s="56"/>
      <c r="TWV181" s="56"/>
      <c r="TWW181" s="56"/>
      <c r="TWX181" s="56"/>
      <c r="TWY181" s="56"/>
      <c r="TWZ181" s="56"/>
      <c r="TXA181" s="56"/>
      <c r="TXB181" s="56"/>
      <c r="TXC181" s="56"/>
      <c r="TXD181" s="56"/>
      <c r="TXE181" s="56"/>
      <c r="TXF181" s="56"/>
      <c r="TXG181" s="56"/>
      <c r="TXH181" s="56"/>
      <c r="TXI181" s="56"/>
      <c r="TXJ181" s="56"/>
      <c r="TXK181" s="56"/>
      <c r="TXL181" s="56"/>
      <c r="TXM181" s="56"/>
      <c r="TXN181" s="56"/>
      <c r="TXO181" s="56"/>
      <c r="TXP181" s="56"/>
      <c r="TXQ181" s="56"/>
      <c r="TXR181" s="56"/>
      <c r="TXS181" s="56"/>
      <c r="TXT181" s="56"/>
      <c r="TXU181" s="56"/>
      <c r="TXV181" s="56"/>
      <c r="TXW181" s="56"/>
      <c r="TXX181" s="56"/>
      <c r="TXY181" s="56"/>
      <c r="TXZ181" s="56"/>
      <c r="TYA181" s="56"/>
      <c r="TYB181" s="56"/>
      <c r="TYC181" s="56"/>
      <c r="TYD181" s="56"/>
      <c r="TYE181" s="56"/>
      <c r="TYF181" s="56"/>
      <c r="TYG181" s="56"/>
      <c r="TYH181" s="56"/>
      <c r="TYI181" s="56"/>
      <c r="TYJ181" s="56"/>
      <c r="TYK181" s="56"/>
      <c r="TYL181" s="56"/>
      <c r="TYM181" s="56"/>
      <c r="TYN181" s="56"/>
      <c r="TYO181" s="56"/>
      <c r="TYP181" s="56"/>
      <c r="TYQ181" s="56"/>
      <c r="TYR181" s="56"/>
      <c r="TYS181" s="56"/>
      <c r="TYT181" s="56"/>
      <c r="TYU181" s="56"/>
      <c r="TYV181" s="56"/>
      <c r="TYW181" s="56"/>
      <c r="TYX181" s="56"/>
      <c r="TYY181" s="56"/>
      <c r="TYZ181" s="56"/>
      <c r="TZA181" s="56"/>
      <c r="TZB181" s="56"/>
      <c r="TZC181" s="56"/>
      <c r="TZD181" s="56"/>
      <c r="TZE181" s="56"/>
      <c r="TZF181" s="56"/>
      <c r="TZG181" s="56"/>
      <c r="TZH181" s="56"/>
      <c r="TZI181" s="56"/>
      <c r="TZJ181" s="56"/>
      <c r="TZK181" s="56"/>
      <c r="TZL181" s="56"/>
      <c r="TZM181" s="56"/>
      <c r="TZN181" s="56"/>
      <c r="TZO181" s="56"/>
      <c r="TZP181" s="56"/>
      <c r="TZQ181" s="56"/>
      <c r="TZR181" s="56"/>
      <c r="TZS181" s="56"/>
      <c r="TZT181" s="56"/>
      <c r="TZU181" s="56"/>
      <c r="TZV181" s="56"/>
      <c r="TZW181" s="56"/>
      <c r="TZX181" s="56"/>
      <c r="TZY181" s="56"/>
      <c r="TZZ181" s="56"/>
      <c r="UAA181" s="56"/>
      <c r="UAB181" s="56"/>
      <c r="UAC181" s="56"/>
      <c r="UAD181" s="56"/>
      <c r="UAE181" s="56"/>
      <c r="UAF181" s="56"/>
      <c r="UAG181" s="56"/>
      <c r="UAH181" s="56"/>
      <c r="UAI181" s="56"/>
      <c r="UAJ181" s="56"/>
      <c r="UAK181" s="56"/>
      <c r="UAL181" s="56"/>
      <c r="UAM181" s="56"/>
      <c r="UAN181" s="56"/>
      <c r="UAO181" s="56"/>
      <c r="UAP181" s="56"/>
      <c r="UAQ181" s="56"/>
      <c r="UAR181" s="56"/>
      <c r="UAS181" s="56"/>
      <c r="UAT181" s="56"/>
      <c r="UAU181" s="56"/>
      <c r="UAV181" s="56"/>
      <c r="UAW181" s="56"/>
      <c r="UAX181" s="56"/>
      <c r="UAY181" s="56"/>
      <c r="UAZ181" s="56"/>
      <c r="UBA181" s="56"/>
      <c r="UBB181" s="56"/>
      <c r="UBC181" s="56"/>
      <c r="UBD181" s="56"/>
      <c r="UBE181" s="56"/>
      <c r="UBF181" s="56"/>
      <c r="UBG181" s="56"/>
      <c r="UBH181" s="56"/>
      <c r="UBI181" s="56"/>
      <c r="UBJ181" s="56"/>
      <c r="UBK181" s="56"/>
      <c r="UBL181" s="56"/>
      <c r="UBM181" s="56"/>
      <c r="UBN181" s="56"/>
      <c r="UBO181" s="56"/>
      <c r="UBP181" s="56"/>
      <c r="UBQ181" s="56"/>
      <c r="UBR181" s="56"/>
      <c r="UBS181" s="56"/>
      <c r="UBT181" s="56"/>
      <c r="UBU181" s="56"/>
      <c r="UBV181" s="56"/>
      <c r="UBW181" s="56"/>
      <c r="UBX181" s="56"/>
      <c r="UBY181" s="56"/>
      <c r="UBZ181" s="56"/>
      <c r="UCA181" s="56"/>
      <c r="UCB181" s="56"/>
      <c r="UCC181" s="56"/>
      <c r="UCD181" s="56"/>
      <c r="UCE181" s="56"/>
      <c r="UCF181" s="56"/>
      <c r="UCG181" s="56"/>
      <c r="UCH181" s="56"/>
      <c r="UCI181" s="56"/>
      <c r="UCJ181" s="56"/>
      <c r="UCK181" s="56"/>
      <c r="UCL181" s="56"/>
      <c r="UCM181" s="56"/>
      <c r="UCN181" s="56"/>
      <c r="UCO181" s="56"/>
      <c r="UCP181" s="56"/>
      <c r="UCQ181" s="56"/>
      <c r="UCR181" s="56"/>
      <c r="UCS181" s="56"/>
      <c r="UCT181" s="56"/>
      <c r="UCU181" s="56"/>
      <c r="UCV181" s="56"/>
      <c r="UCW181" s="56"/>
      <c r="UCX181" s="56"/>
      <c r="UCY181" s="56"/>
      <c r="UCZ181" s="56"/>
      <c r="UDA181" s="56"/>
      <c r="UDB181" s="56"/>
      <c r="UDC181" s="56"/>
      <c r="UDD181" s="56"/>
      <c r="UDE181" s="56"/>
      <c r="UDF181" s="56"/>
      <c r="UDG181" s="56"/>
      <c r="UDH181" s="56"/>
      <c r="UDI181" s="56"/>
      <c r="UDJ181" s="56"/>
      <c r="UDK181" s="56"/>
      <c r="UDL181" s="56"/>
      <c r="UDM181" s="56"/>
      <c r="UDN181" s="56"/>
      <c r="UDO181" s="56"/>
      <c r="UDP181" s="56"/>
      <c r="UDQ181" s="56"/>
      <c r="UDR181" s="56"/>
      <c r="UDS181" s="56"/>
      <c r="UDT181" s="56"/>
      <c r="UDU181" s="56"/>
      <c r="UDV181" s="56"/>
      <c r="UDW181" s="56"/>
      <c r="UDX181" s="56"/>
      <c r="UDY181" s="56"/>
      <c r="UDZ181" s="56"/>
      <c r="UEA181" s="56"/>
      <c r="UEB181" s="56"/>
      <c r="UEC181" s="56"/>
      <c r="UED181" s="56"/>
      <c r="UEE181" s="56"/>
      <c r="UEF181" s="56"/>
      <c r="UEG181" s="56"/>
      <c r="UEH181" s="56"/>
      <c r="UEI181" s="56"/>
      <c r="UEJ181" s="56"/>
      <c r="UEK181" s="56"/>
      <c r="UEL181" s="56"/>
      <c r="UEM181" s="56"/>
      <c r="UEN181" s="56"/>
      <c r="UEO181" s="56"/>
      <c r="UEP181" s="56"/>
      <c r="UEQ181" s="56"/>
      <c r="UER181" s="56"/>
      <c r="UES181" s="56"/>
      <c r="UET181" s="56"/>
      <c r="UEU181" s="56"/>
      <c r="UEV181" s="56"/>
      <c r="UEW181" s="56"/>
      <c r="UEX181" s="56"/>
      <c r="UEY181" s="56"/>
      <c r="UEZ181" s="56"/>
      <c r="UFA181" s="56"/>
      <c r="UFB181" s="56"/>
      <c r="UFC181" s="56"/>
      <c r="UFD181" s="56"/>
      <c r="UFE181" s="56"/>
      <c r="UFF181" s="56"/>
      <c r="UFG181" s="56"/>
      <c r="UFH181" s="56"/>
      <c r="UFI181" s="56"/>
      <c r="UFJ181" s="56"/>
      <c r="UFK181" s="56"/>
      <c r="UFL181" s="56"/>
      <c r="UFM181" s="56"/>
      <c r="UFN181" s="56"/>
      <c r="UFO181" s="56"/>
      <c r="UFP181" s="56"/>
      <c r="UFQ181" s="56"/>
      <c r="UFR181" s="56"/>
      <c r="UFS181" s="56"/>
      <c r="UFT181" s="56"/>
      <c r="UFU181" s="56"/>
      <c r="UFV181" s="56"/>
      <c r="UFW181" s="56"/>
      <c r="UFX181" s="56"/>
      <c r="UFY181" s="56"/>
      <c r="UFZ181" s="56"/>
      <c r="UGA181" s="56"/>
      <c r="UGB181" s="56"/>
      <c r="UGC181" s="56"/>
      <c r="UGD181" s="56"/>
      <c r="UGE181" s="56"/>
      <c r="UGF181" s="56"/>
      <c r="UGG181" s="56"/>
      <c r="UGH181" s="56"/>
      <c r="UGI181" s="56"/>
      <c r="UGJ181" s="56"/>
      <c r="UGK181" s="56"/>
      <c r="UGL181" s="56"/>
      <c r="UGM181" s="56"/>
      <c r="UGN181" s="56"/>
      <c r="UGO181" s="56"/>
      <c r="UGP181" s="56"/>
      <c r="UGQ181" s="56"/>
      <c r="UGR181" s="56"/>
      <c r="UGS181" s="56"/>
      <c r="UGT181" s="56"/>
      <c r="UGU181" s="56"/>
      <c r="UGV181" s="56"/>
      <c r="UGW181" s="56"/>
      <c r="UGX181" s="56"/>
      <c r="UGY181" s="56"/>
      <c r="UGZ181" s="56"/>
      <c r="UHA181" s="56"/>
      <c r="UHB181" s="56"/>
      <c r="UHC181" s="56"/>
      <c r="UHD181" s="56"/>
      <c r="UHE181" s="56"/>
      <c r="UHF181" s="56"/>
      <c r="UHG181" s="56"/>
      <c r="UHH181" s="56"/>
      <c r="UHI181" s="56"/>
      <c r="UHJ181" s="56"/>
      <c r="UHK181" s="56"/>
      <c r="UHL181" s="56"/>
      <c r="UHM181" s="56"/>
      <c r="UHN181" s="56"/>
      <c r="UHO181" s="56"/>
      <c r="UHP181" s="56"/>
      <c r="UHQ181" s="56"/>
      <c r="UHR181" s="56"/>
      <c r="UHS181" s="56"/>
      <c r="UHT181" s="56"/>
      <c r="UHU181" s="56"/>
      <c r="UHV181" s="56"/>
      <c r="UHW181" s="56"/>
      <c r="UHX181" s="56"/>
      <c r="UHY181" s="56"/>
      <c r="UHZ181" s="56"/>
      <c r="UIA181" s="56"/>
      <c r="UIB181" s="56"/>
      <c r="UIC181" s="56"/>
      <c r="UID181" s="56"/>
      <c r="UIE181" s="56"/>
      <c r="UIF181" s="56"/>
      <c r="UIG181" s="56"/>
      <c r="UIH181" s="56"/>
      <c r="UII181" s="56"/>
      <c r="UIJ181" s="56"/>
      <c r="UIK181" s="56"/>
      <c r="UIL181" s="56"/>
      <c r="UIM181" s="56"/>
      <c r="UIN181" s="56"/>
      <c r="UIO181" s="56"/>
      <c r="UIP181" s="56"/>
      <c r="UIQ181" s="56"/>
      <c r="UIR181" s="56"/>
      <c r="UIS181" s="56"/>
      <c r="UIT181" s="56"/>
      <c r="UIU181" s="56"/>
      <c r="UIV181" s="56"/>
      <c r="UIW181" s="56"/>
      <c r="UIX181" s="56"/>
      <c r="UIY181" s="56"/>
      <c r="UIZ181" s="56"/>
      <c r="UJA181" s="56"/>
      <c r="UJB181" s="56"/>
      <c r="UJC181" s="56"/>
      <c r="UJD181" s="56"/>
      <c r="UJE181" s="56"/>
      <c r="UJF181" s="56"/>
      <c r="UJG181" s="56"/>
      <c r="UJH181" s="56"/>
      <c r="UJI181" s="56"/>
      <c r="UJJ181" s="56"/>
      <c r="UJK181" s="56"/>
      <c r="UJL181" s="56"/>
      <c r="UJM181" s="56"/>
      <c r="UJN181" s="56"/>
      <c r="UJO181" s="56"/>
      <c r="UJP181" s="56"/>
      <c r="UJQ181" s="56"/>
      <c r="UJR181" s="56"/>
      <c r="UJS181" s="56"/>
      <c r="UJT181" s="56"/>
      <c r="UJU181" s="56"/>
      <c r="UJV181" s="56"/>
      <c r="UJW181" s="56"/>
      <c r="UJX181" s="56"/>
      <c r="UJY181" s="56"/>
      <c r="UJZ181" s="56"/>
      <c r="UKA181" s="56"/>
      <c r="UKB181" s="56"/>
      <c r="UKC181" s="56"/>
      <c r="UKD181" s="56"/>
      <c r="UKE181" s="56"/>
      <c r="UKF181" s="56"/>
      <c r="UKG181" s="56"/>
      <c r="UKH181" s="56"/>
      <c r="UKI181" s="56"/>
      <c r="UKJ181" s="56"/>
      <c r="UKK181" s="56"/>
      <c r="UKL181" s="56"/>
      <c r="UKM181" s="56"/>
      <c r="UKN181" s="56"/>
      <c r="UKO181" s="56"/>
      <c r="UKP181" s="56"/>
      <c r="UKQ181" s="56"/>
      <c r="UKR181" s="56"/>
      <c r="UKS181" s="56"/>
      <c r="UKT181" s="56"/>
      <c r="UKU181" s="56"/>
      <c r="UKV181" s="56"/>
      <c r="UKW181" s="56"/>
      <c r="UKX181" s="56"/>
      <c r="UKY181" s="56"/>
      <c r="UKZ181" s="56"/>
      <c r="ULA181" s="56"/>
      <c r="ULB181" s="56"/>
      <c r="ULC181" s="56"/>
      <c r="ULD181" s="56"/>
      <c r="ULE181" s="56"/>
      <c r="ULF181" s="56"/>
      <c r="ULG181" s="56"/>
      <c r="ULH181" s="56"/>
      <c r="ULI181" s="56"/>
      <c r="ULJ181" s="56"/>
      <c r="ULK181" s="56"/>
      <c r="ULL181" s="56"/>
      <c r="ULM181" s="56"/>
      <c r="ULN181" s="56"/>
      <c r="ULO181" s="56"/>
      <c r="ULP181" s="56"/>
      <c r="ULQ181" s="56"/>
      <c r="ULR181" s="56"/>
      <c r="ULS181" s="56"/>
      <c r="ULT181" s="56"/>
      <c r="ULU181" s="56"/>
      <c r="ULV181" s="56"/>
      <c r="ULW181" s="56"/>
      <c r="ULX181" s="56"/>
      <c r="ULY181" s="56"/>
      <c r="ULZ181" s="56"/>
      <c r="UMA181" s="56"/>
      <c r="UMB181" s="56"/>
      <c r="UMC181" s="56"/>
      <c r="UMD181" s="56"/>
      <c r="UME181" s="56"/>
      <c r="UMF181" s="56"/>
      <c r="UMG181" s="56"/>
      <c r="UMH181" s="56"/>
      <c r="UMI181" s="56"/>
      <c r="UMJ181" s="56"/>
      <c r="UMK181" s="56"/>
      <c r="UML181" s="56"/>
      <c r="UMM181" s="56"/>
      <c r="UMN181" s="56"/>
      <c r="UMO181" s="56"/>
      <c r="UMP181" s="56"/>
      <c r="UMQ181" s="56"/>
      <c r="UMR181" s="56"/>
      <c r="UMS181" s="56"/>
      <c r="UMT181" s="56"/>
      <c r="UMU181" s="56"/>
      <c r="UMV181" s="56"/>
      <c r="UMW181" s="56"/>
      <c r="UMX181" s="56"/>
      <c r="UMY181" s="56"/>
      <c r="UMZ181" s="56"/>
      <c r="UNA181" s="56"/>
      <c r="UNB181" s="56"/>
      <c r="UNC181" s="56"/>
      <c r="UND181" s="56"/>
      <c r="UNE181" s="56"/>
      <c r="UNF181" s="56"/>
      <c r="UNG181" s="56"/>
      <c r="UNH181" s="56"/>
      <c r="UNI181" s="56"/>
      <c r="UNJ181" s="56"/>
      <c r="UNK181" s="56"/>
      <c r="UNL181" s="56"/>
      <c r="UNM181" s="56"/>
      <c r="UNN181" s="56"/>
      <c r="UNO181" s="56"/>
      <c r="UNP181" s="56"/>
      <c r="UNQ181" s="56"/>
      <c r="UNR181" s="56"/>
      <c r="UNS181" s="56"/>
      <c r="UNT181" s="56"/>
      <c r="UNU181" s="56"/>
      <c r="UNV181" s="56"/>
      <c r="UNW181" s="56"/>
      <c r="UNX181" s="56"/>
      <c r="UNY181" s="56"/>
      <c r="UNZ181" s="56"/>
      <c r="UOA181" s="56"/>
      <c r="UOB181" s="56"/>
      <c r="UOC181" s="56"/>
      <c r="UOD181" s="56"/>
      <c r="UOE181" s="56"/>
      <c r="UOF181" s="56"/>
      <c r="UOG181" s="56"/>
      <c r="UOH181" s="56"/>
      <c r="UOI181" s="56"/>
      <c r="UOJ181" s="56"/>
      <c r="UOK181" s="56"/>
      <c r="UOL181" s="56"/>
      <c r="UOM181" s="56"/>
      <c r="UON181" s="56"/>
      <c r="UOO181" s="56"/>
      <c r="UOP181" s="56"/>
      <c r="UOQ181" s="56"/>
      <c r="UOR181" s="56"/>
      <c r="UOS181" s="56"/>
      <c r="UOT181" s="56"/>
      <c r="UOU181" s="56"/>
      <c r="UOV181" s="56"/>
      <c r="UOW181" s="56"/>
      <c r="UOX181" s="56"/>
      <c r="UOY181" s="56"/>
      <c r="UOZ181" s="56"/>
      <c r="UPA181" s="56"/>
      <c r="UPB181" s="56"/>
      <c r="UPC181" s="56"/>
      <c r="UPD181" s="56"/>
      <c r="UPE181" s="56"/>
      <c r="UPF181" s="56"/>
      <c r="UPG181" s="56"/>
      <c r="UPH181" s="56"/>
      <c r="UPI181" s="56"/>
      <c r="UPJ181" s="56"/>
      <c r="UPK181" s="56"/>
      <c r="UPL181" s="56"/>
      <c r="UPM181" s="56"/>
      <c r="UPN181" s="56"/>
      <c r="UPO181" s="56"/>
      <c r="UPP181" s="56"/>
      <c r="UPQ181" s="56"/>
      <c r="UPR181" s="56"/>
      <c r="UPS181" s="56"/>
      <c r="UPT181" s="56"/>
      <c r="UPU181" s="56"/>
      <c r="UPV181" s="56"/>
      <c r="UPW181" s="56"/>
      <c r="UPX181" s="56"/>
      <c r="UPY181" s="56"/>
      <c r="UPZ181" s="56"/>
      <c r="UQA181" s="56"/>
      <c r="UQB181" s="56"/>
      <c r="UQC181" s="56"/>
      <c r="UQD181" s="56"/>
      <c r="UQE181" s="56"/>
      <c r="UQF181" s="56"/>
      <c r="UQG181" s="56"/>
      <c r="UQH181" s="56"/>
      <c r="UQI181" s="56"/>
      <c r="UQJ181" s="56"/>
      <c r="UQK181" s="56"/>
      <c r="UQL181" s="56"/>
      <c r="UQM181" s="56"/>
      <c r="UQN181" s="56"/>
      <c r="UQO181" s="56"/>
      <c r="UQP181" s="56"/>
      <c r="UQQ181" s="56"/>
      <c r="UQR181" s="56"/>
      <c r="UQS181" s="56"/>
      <c r="UQT181" s="56"/>
      <c r="UQU181" s="56"/>
      <c r="UQV181" s="56"/>
      <c r="UQW181" s="56"/>
      <c r="UQX181" s="56"/>
      <c r="UQY181" s="56"/>
      <c r="UQZ181" s="56"/>
      <c r="URA181" s="56"/>
      <c r="URB181" s="56"/>
      <c r="URC181" s="56"/>
      <c r="URD181" s="56"/>
      <c r="URE181" s="56"/>
      <c r="URF181" s="56"/>
      <c r="URG181" s="56"/>
      <c r="URH181" s="56"/>
      <c r="URI181" s="56"/>
      <c r="URJ181" s="56"/>
      <c r="URK181" s="56"/>
      <c r="URL181" s="56"/>
      <c r="URM181" s="56"/>
      <c r="URN181" s="56"/>
      <c r="URO181" s="56"/>
      <c r="URP181" s="56"/>
      <c r="URQ181" s="56"/>
      <c r="URR181" s="56"/>
      <c r="URS181" s="56"/>
      <c r="URT181" s="56"/>
      <c r="URU181" s="56"/>
      <c r="URV181" s="56"/>
      <c r="URW181" s="56"/>
      <c r="URX181" s="56"/>
      <c r="URY181" s="56"/>
      <c r="URZ181" s="56"/>
      <c r="USA181" s="56"/>
      <c r="USB181" s="56"/>
      <c r="USC181" s="56"/>
      <c r="USD181" s="56"/>
      <c r="USE181" s="56"/>
      <c r="USF181" s="56"/>
      <c r="USG181" s="56"/>
      <c r="USH181" s="56"/>
      <c r="USI181" s="56"/>
      <c r="USJ181" s="56"/>
      <c r="USK181" s="56"/>
      <c r="USL181" s="56"/>
      <c r="USM181" s="56"/>
      <c r="USN181" s="56"/>
      <c r="USO181" s="56"/>
      <c r="USP181" s="56"/>
      <c r="USQ181" s="56"/>
      <c r="USR181" s="56"/>
      <c r="USS181" s="56"/>
      <c r="UST181" s="56"/>
      <c r="USU181" s="56"/>
      <c r="USV181" s="56"/>
      <c r="USW181" s="56"/>
      <c r="USX181" s="56"/>
      <c r="USY181" s="56"/>
      <c r="USZ181" s="56"/>
      <c r="UTA181" s="56"/>
      <c r="UTB181" s="56"/>
      <c r="UTC181" s="56"/>
      <c r="UTD181" s="56"/>
      <c r="UTE181" s="56"/>
      <c r="UTF181" s="56"/>
      <c r="UTG181" s="56"/>
      <c r="UTH181" s="56"/>
      <c r="UTI181" s="56"/>
      <c r="UTJ181" s="56"/>
      <c r="UTK181" s="56"/>
      <c r="UTL181" s="56"/>
      <c r="UTM181" s="56"/>
      <c r="UTN181" s="56"/>
      <c r="UTO181" s="56"/>
      <c r="UTP181" s="56"/>
      <c r="UTQ181" s="56"/>
      <c r="UTR181" s="56"/>
      <c r="UTS181" s="56"/>
      <c r="UTT181" s="56"/>
      <c r="UTU181" s="56"/>
      <c r="UTV181" s="56"/>
      <c r="UTW181" s="56"/>
      <c r="UTX181" s="56"/>
      <c r="UTY181" s="56"/>
      <c r="UTZ181" s="56"/>
      <c r="UUA181" s="56"/>
      <c r="UUB181" s="56"/>
      <c r="UUC181" s="56"/>
      <c r="UUD181" s="56"/>
      <c r="UUE181" s="56"/>
      <c r="UUF181" s="56"/>
      <c r="UUG181" s="56"/>
      <c r="UUH181" s="56"/>
      <c r="UUI181" s="56"/>
      <c r="UUJ181" s="56"/>
      <c r="UUK181" s="56"/>
      <c r="UUL181" s="56"/>
      <c r="UUM181" s="56"/>
      <c r="UUN181" s="56"/>
      <c r="UUO181" s="56"/>
      <c r="UUP181" s="56"/>
      <c r="UUQ181" s="56"/>
      <c r="UUR181" s="56"/>
      <c r="UUS181" s="56"/>
      <c r="UUT181" s="56"/>
      <c r="UUU181" s="56"/>
      <c r="UUV181" s="56"/>
      <c r="UUW181" s="56"/>
      <c r="UUX181" s="56"/>
      <c r="UUY181" s="56"/>
      <c r="UUZ181" s="56"/>
      <c r="UVA181" s="56"/>
      <c r="UVB181" s="56"/>
      <c r="UVC181" s="56"/>
      <c r="UVD181" s="56"/>
      <c r="UVE181" s="56"/>
      <c r="UVF181" s="56"/>
      <c r="UVG181" s="56"/>
      <c r="UVH181" s="56"/>
      <c r="UVI181" s="56"/>
      <c r="UVJ181" s="56"/>
      <c r="UVK181" s="56"/>
      <c r="UVL181" s="56"/>
      <c r="UVM181" s="56"/>
      <c r="UVN181" s="56"/>
      <c r="UVO181" s="56"/>
      <c r="UVP181" s="56"/>
      <c r="UVQ181" s="56"/>
      <c r="UVR181" s="56"/>
      <c r="UVS181" s="56"/>
      <c r="UVT181" s="56"/>
      <c r="UVU181" s="56"/>
      <c r="UVV181" s="56"/>
      <c r="UVW181" s="56"/>
      <c r="UVX181" s="56"/>
      <c r="UVY181" s="56"/>
      <c r="UVZ181" s="56"/>
      <c r="UWA181" s="56"/>
      <c r="UWB181" s="56"/>
      <c r="UWC181" s="56"/>
      <c r="UWD181" s="56"/>
      <c r="UWE181" s="56"/>
      <c r="UWF181" s="56"/>
      <c r="UWG181" s="56"/>
      <c r="UWH181" s="56"/>
      <c r="UWI181" s="56"/>
      <c r="UWJ181" s="56"/>
      <c r="UWK181" s="56"/>
      <c r="UWL181" s="56"/>
      <c r="UWM181" s="56"/>
      <c r="UWN181" s="56"/>
      <c r="UWO181" s="56"/>
      <c r="UWP181" s="56"/>
      <c r="UWQ181" s="56"/>
      <c r="UWR181" s="56"/>
      <c r="UWS181" s="56"/>
      <c r="UWT181" s="56"/>
      <c r="UWU181" s="56"/>
      <c r="UWV181" s="56"/>
      <c r="UWW181" s="56"/>
      <c r="UWX181" s="56"/>
      <c r="UWY181" s="56"/>
      <c r="UWZ181" s="56"/>
      <c r="UXA181" s="56"/>
      <c r="UXB181" s="56"/>
      <c r="UXC181" s="56"/>
      <c r="UXD181" s="56"/>
      <c r="UXE181" s="56"/>
      <c r="UXF181" s="56"/>
      <c r="UXG181" s="56"/>
      <c r="UXH181" s="56"/>
      <c r="UXI181" s="56"/>
      <c r="UXJ181" s="56"/>
      <c r="UXK181" s="56"/>
      <c r="UXL181" s="56"/>
      <c r="UXM181" s="56"/>
      <c r="UXN181" s="56"/>
      <c r="UXO181" s="56"/>
      <c r="UXP181" s="56"/>
      <c r="UXQ181" s="56"/>
      <c r="UXR181" s="56"/>
      <c r="UXS181" s="56"/>
      <c r="UXT181" s="56"/>
      <c r="UXU181" s="56"/>
      <c r="UXV181" s="56"/>
      <c r="UXW181" s="56"/>
      <c r="UXX181" s="56"/>
      <c r="UXY181" s="56"/>
      <c r="UXZ181" s="56"/>
      <c r="UYA181" s="56"/>
      <c r="UYB181" s="56"/>
      <c r="UYC181" s="56"/>
      <c r="UYD181" s="56"/>
      <c r="UYE181" s="56"/>
      <c r="UYF181" s="56"/>
      <c r="UYG181" s="56"/>
      <c r="UYH181" s="56"/>
      <c r="UYI181" s="56"/>
      <c r="UYJ181" s="56"/>
      <c r="UYK181" s="56"/>
      <c r="UYL181" s="56"/>
      <c r="UYM181" s="56"/>
      <c r="UYN181" s="56"/>
      <c r="UYO181" s="56"/>
      <c r="UYP181" s="56"/>
      <c r="UYQ181" s="56"/>
      <c r="UYR181" s="56"/>
      <c r="UYS181" s="56"/>
      <c r="UYT181" s="56"/>
      <c r="UYU181" s="56"/>
      <c r="UYV181" s="56"/>
      <c r="UYW181" s="56"/>
      <c r="UYX181" s="56"/>
      <c r="UYY181" s="56"/>
      <c r="UYZ181" s="56"/>
      <c r="UZA181" s="56"/>
      <c r="UZB181" s="56"/>
      <c r="UZC181" s="56"/>
      <c r="UZD181" s="56"/>
      <c r="UZE181" s="56"/>
      <c r="UZF181" s="56"/>
      <c r="UZG181" s="56"/>
      <c r="UZH181" s="56"/>
      <c r="UZI181" s="56"/>
      <c r="UZJ181" s="56"/>
      <c r="UZK181" s="56"/>
      <c r="UZL181" s="56"/>
      <c r="UZM181" s="56"/>
      <c r="UZN181" s="56"/>
      <c r="UZO181" s="56"/>
      <c r="UZP181" s="56"/>
      <c r="UZQ181" s="56"/>
      <c r="UZR181" s="56"/>
      <c r="UZS181" s="56"/>
      <c r="UZT181" s="56"/>
      <c r="UZU181" s="56"/>
      <c r="UZV181" s="56"/>
      <c r="UZW181" s="56"/>
      <c r="UZX181" s="56"/>
      <c r="UZY181" s="56"/>
      <c r="UZZ181" s="56"/>
      <c r="VAA181" s="56"/>
      <c r="VAB181" s="56"/>
      <c r="VAC181" s="56"/>
      <c r="VAD181" s="56"/>
      <c r="VAE181" s="56"/>
      <c r="VAF181" s="56"/>
      <c r="VAG181" s="56"/>
      <c r="VAH181" s="56"/>
      <c r="VAI181" s="56"/>
      <c r="VAJ181" s="56"/>
      <c r="VAK181" s="56"/>
      <c r="VAL181" s="56"/>
      <c r="VAM181" s="56"/>
      <c r="VAN181" s="56"/>
      <c r="VAO181" s="56"/>
      <c r="VAP181" s="56"/>
      <c r="VAQ181" s="56"/>
      <c r="VAR181" s="56"/>
      <c r="VAS181" s="56"/>
      <c r="VAT181" s="56"/>
      <c r="VAU181" s="56"/>
      <c r="VAV181" s="56"/>
      <c r="VAW181" s="56"/>
      <c r="VAX181" s="56"/>
      <c r="VAY181" s="56"/>
      <c r="VAZ181" s="56"/>
      <c r="VBA181" s="56"/>
      <c r="VBB181" s="56"/>
      <c r="VBC181" s="56"/>
      <c r="VBD181" s="56"/>
      <c r="VBE181" s="56"/>
      <c r="VBF181" s="56"/>
      <c r="VBG181" s="56"/>
      <c r="VBH181" s="56"/>
      <c r="VBI181" s="56"/>
      <c r="VBJ181" s="56"/>
      <c r="VBK181" s="56"/>
      <c r="VBL181" s="56"/>
      <c r="VBM181" s="56"/>
      <c r="VBN181" s="56"/>
      <c r="VBO181" s="56"/>
      <c r="VBP181" s="56"/>
      <c r="VBQ181" s="56"/>
      <c r="VBR181" s="56"/>
      <c r="VBS181" s="56"/>
      <c r="VBT181" s="56"/>
      <c r="VBU181" s="56"/>
      <c r="VBV181" s="56"/>
      <c r="VBW181" s="56"/>
      <c r="VBX181" s="56"/>
      <c r="VBY181" s="56"/>
      <c r="VBZ181" s="56"/>
      <c r="VCA181" s="56"/>
      <c r="VCB181" s="56"/>
      <c r="VCC181" s="56"/>
      <c r="VCD181" s="56"/>
      <c r="VCE181" s="56"/>
      <c r="VCF181" s="56"/>
      <c r="VCG181" s="56"/>
      <c r="VCH181" s="56"/>
      <c r="VCI181" s="56"/>
      <c r="VCJ181" s="56"/>
      <c r="VCK181" s="56"/>
      <c r="VCL181" s="56"/>
      <c r="VCM181" s="56"/>
      <c r="VCN181" s="56"/>
      <c r="VCO181" s="56"/>
      <c r="VCP181" s="56"/>
      <c r="VCQ181" s="56"/>
      <c r="VCR181" s="56"/>
      <c r="VCS181" s="56"/>
      <c r="VCT181" s="56"/>
      <c r="VCU181" s="56"/>
      <c r="VCV181" s="56"/>
      <c r="VCW181" s="56"/>
      <c r="VCX181" s="56"/>
      <c r="VCY181" s="56"/>
      <c r="VCZ181" s="56"/>
      <c r="VDA181" s="56"/>
      <c r="VDB181" s="56"/>
      <c r="VDC181" s="56"/>
      <c r="VDD181" s="56"/>
      <c r="VDE181" s="56"/>
      <c r="VDF181" s="56"/>
      <c r="VDG181" s="56"/>
      <c r="VDH181" s="56"/>
      <c r="VDI181" s="56"/>
      <c r="VDJ181" s="56"/>
      <c r="VDK181" s="56"/>
      <c r="VDL181" s="56"/>
      <c r="VDM181" s="56"/>
      <c r="VDN181" s="56"/>
      <c r="VDO181" s="56"/>
      <c r="VDP181" s="56"/>
      <c r="VDQ181" s="56"/>
      <c r="VDR181" s="56"/>
      <c r="VDS181" s="56"/>
      <c r="VDT181" s="56"/>
      <c r="VDU181" s="56"/>
      <c r="VDV181" s="56"/>
      <c r="VDW181" s="56"/>
      <c r="VDX181" s="56"/>
      <c r="VDY181" s="56"/>
      <c r="VDZ181" s="56"/>
      <c r="VEA181" s="56"/>
      <c r="VEB181" s="56"/>
      <c r="VEC181" s="56"/>
      <c r="VED181" s="56"/>
      <c r="VEE181" s="56"/>
      <c r="VEF181" s="56"/>
      <c r="VEG181" s="56"/>
      <c r="VEH181" s="56"/>
      <c r="VEI181" s="56"/>
      <c r="VEJ181" s="56"/>
      <c r="VEK181" s="56"/>
      <c r="VEL181" s="56"/>
      <c r="VEM181" s="56"/>
      <c r="VEN181" s="56"/>
      <c r="VEO181" s="56"/>
      <c r="VEP181" s="56"/>
      <c r="VEQ181" s="56"/>
      <c r="VER181" s="56"/>
      <c r="VES181" s="56"/>
      <c r="VET181" s="56"/>
      <c r="VEU181" s="56"/>
      <c r="VEV181" s="56"/>
      <c r="VEW181" s="56"/>
      <c r="VEX181" s="56"/>
      <c r="VEY181" s="56"/>
      <c r="VEZ181" s="56"/>
      <c r="VFA181" s="56"/>
      <c r="VFB181" s="56"/>
      <c r="VFC181" s="56"/>
      <c r="VFD181" s="56"/>
      <c r="VFE181" s="56"/>
      <c r="VFF181" s="56"/>
      <c r="VFG181" s="56"/>
      <c r="VFH181" s="56"/>
      <c r="VFI181" s="56"/>
      <c r="VFJ181" s="56"/>
      <c r="VFK181" s="56"/>
      <c r="VFL181" s="56"/>
      <c r="VFM181" s="56"/>
      <c r="VFN181" s="56"/>
      <c r="VFO181" s="56"/>
      <c r="VFP181" s="56"/>
      <c r="VFQ181" s="56"/>
      <c r="VFR181" s="56"/>
      <c r="VFS181" s="56"/>
      <c r="VFT181" s="56"/>
      <c r="VFU181" s="56"/>
      <c r="VFV181" s="56"/>
      <c r="VFW181" s="56"/>
      <c r="VFX181" s="56"/>
      <c r="VFY181" s="56"/>
      <c r="VFZ181" s="56"/>
      <c r="VGA181" s="56"/>
      <c r="VGB181" s="56"/>
      <c r="VGC181" s="56"/>
      <c r="VGD181" s="56"/>
      <c r="VGE181" s="56"/>
      <c r="VGF181" s="56"/>
      <c r="VGG181" s="56"/>
      <c r="VGH181" s="56"/>
      <c r="VGI181" s="56"/>
      <c r="VGJ181" s="56"/>
      <c r="VGK181" s="56"/>
      <c r="VGL181" s="56"/>
      <c r="VGM181" s="56"/>
      <c r="VGN181" s="56"/>
      <c r="VGO181" s="56"/>
      <c r="VGP181" s="56"/>
      <c r="VGQ181" s="56"/>
      <c r="VGR181" s="56"/>
      <c r="VGS181" s="56"/>
      <c r="VGT181" s="56"/>
      <c r="VGU181" s="56"/>
      <c r="VGV181" s="56"/>
      <c r="VGW181" s="56"/>
      <c r="VGX181" s="56"/>
      <c r="VGY181" s="56"/>
      <c r="VGZ181" s="56"/>
      <c r="VHA181" s="56"/>
      <c r="VHB181" s="56"/>
      <c r="VHC181" s="56"/>
      <c r="VHD181" s="56"/>
      <c r="VHE181" s="56"/>
      <c r="VHF181" s="56"/>
      <c r="VHG181" s="56"/>
      <c r="VHH181" s="56"/>
      <c r="VHI181" s="56"/>
      <c r="VHJ181" s="56"/>
      <c r="VHK181" s="56"/>
      <c r="VHL181" s="56"/>
      <c r="VHM181" s="56"/>
      <c r="VHN181" s="56"/>
      <c r="VHO181" s="56"/>
      <c r="VHP181" s="56"/>
      <c r="VHQ181" s="56"/>
      <c r="VHR181" s="56"/>
      <c r="VHS181" s="56"/>
      <c r="VHT181" s="56"/>
      <c r="VHU181" s="56"/>
      <c r="VHV181" s="56"/>
      <c r="VHW181" s="56"/>
      <c r="VHX181" s="56"/>
      <c r="VHY181" s="56"/>
      <c r="VHZ181" s="56"/>
      <c r="VIA181" s="56"/>
      <c r="VIB181" s="56"/>
      <c r="VIC181" s="56"/>
      <c r="VID181" s="56"/>
      <c r="VIE181" s="56"/>
      <c r="VIF181" s="56"/>
      <c r="VIG181" s="56"/>
      <c r="VIH181" s="56"/>
      <c r="VII181" s="56"/>
      <c r="VIJ181" s="56"/>
      <c r="VIK181" s="56"/>
      <c r="VIL181" s="56"/>
      <c r="VIM181" s="56"/>
      <c r="VIN181" s="56"/>
      <c r="VIO181" s="56"/>
      <c r="VIP181" s="56"/>
      <c r="VIQ181" s="56"/>
      <c r="VIR181" s="56"/>
      <c r="VIS181" s="56"/>
      <c r="VIT181" s="56"/>
      <c r="VIU181" s="56"/>
      <c r="VIV181" s="56"/>
      <c r="VIW181" s="56"/>
      <c r="VIX181" s="56"/>
      <c r="VIY181" s="56"/>
      <c r="VIZ181" s="56"/>
      <c r="VJA181" s="56"/>
      <c r="VJB181" s="56"/>
      <c r="VJC181" s="56"/>
      <c r="VJD181" s="56"/>
      <c r="VJE181" s="56"/>
      <c r="VJF181" s="56"/>
      <c r="VJG181" s="56"/>
      <c r="VJH181" s="56"/>
      <c r="VJI181" s="56"/>
      <c r="VJJ181" s="56"/>
      <c r="VJK181" s="56"/>
      <c r="VJL181" s="56"/>
      <c r="VJM181" s="56"/>
      <c r="VJN181" s="56"/>
      <c r="VJO181" s="56"/>
      <c r="VJP181" s="56"/>
      <c r="VJQ181" s="56"/>
      <c r="VJR181" s="56"/>
      <c r="VJS181" s="56"/>
      <c r="VJT181" s="56"/>
      <c r="VJU181" s="56"/>
      <c r="VJV181" s="56"/>
      <c r="VJW181" s="56"/>
      <c r="VJX181" s="56"/>
      <c r="VJY181" s="56"/>
      <c r="VJZ181" s="56"/>
      <c r="VKA181" s="56"/>
      <c r="VKB181" s="56"/>
      <c r="VKC181" s="56"/>
      <c r="VKD181" s="56"/>
      <c r="VKE181" s="56"/>
      <c r="VKF181" s="56"/>
      <c r="VKG181" s="56"/>
      <c r="VKH181" s="56"/>
      <c r="VKI181" s="56"/>
      <c r="VKJ181" s="56"/>
      <c r="VKK181" s="56"/>
      <c r="VKL181" s="56"/>
      <c r="VKM181" s="56"/>
      <c r="VKN181" s="56"/>
      <c r="VKO181" s="56"/>
      <c r="VKP181" s="56"/>
      <c r="VKQ181" s="56"/>
      <c r="VKR181" s="56"/>
      <c r="VKS181" s="56"/>
      <c r="VKT181" s="56"/>
      <c r="VKU181" s="56"/>
      <c r="VKV181" s="56"/>
      <c r="VKW181" s="56"/>
      <c r="VKX181" s="56"/>
      <c r="VKY181" s="56"/>
      <c r="VKZ181" s="56"/>
      <c r="VLA181" s="56"/>
      <c r="VLB181" s="56"/>
      <c r="VLC181" s="56"/>
      <c r="VLD181" s="56"/>
      <c r="VLE181" s="56"/>
      <c r="VLF181" s="56"/>
      <c r="VLG181" s="56"/>
      <c r="VLH181" s="56"/>
      <c r="VLI181" s="56"/>
      <c r="VLJ181" s="56"/>
      <c r="VLK181" s="56"/>
      <c r="VLL181" s="56"/>
      <c r="VLM181" s="56"/>
      <c r="VLN181" s="56"/>
      <c r="VLO181" s="56"/>
      <c r="VLP181" s="56"/>
      <c r="VLQ181" s="56"/>
      <c r="VLR181" s="56"/>
      <c r="VLS181" s="56"/>
      <c r="VLT181" s="56"/>
      <c r="VLU181" s="56"/>
      <c r="VLV181" s="56"/>
      <c r="VLW181" s="56"/>
      <c r="VLX181" s="56"/>
      <c r="VLY181" s="56"/>
      <c r="VLZ181" s="56"/>
      <c r="VMA181" s="56"/>
      <c r="VMB181" s="56"/>
      <c r="VMC181" s="56"/>
      <c r="VMD181" s="56"/>
      <c r="VME181" s="56"/>
      <c r="VMF181" s="56"/>
      <c r="VMG181" s="56"/>
      <c r="VMH181" s="56"/>
      <c r="VMI181" s="56"/>
      <c r="VMJ181" s="56"/>
      <c r="VMK181" s="56"/>
      <c r="VML181" s="56"/>
      <c r="VMM181" s="56"/>
      <c r="VMN181" s="56"/>
      <c r="VMO181" s="56"/>
      <c r="VMP181" s="56"/>
      <c r="VMQ181" s="56"/>
      <c r="VMR181" s="56"/>
      <c r="VMS181" s="56"/>
      <c r="VMT181" s="56"/>
      <c r="VMU181" s="56"/>
      <c r="VMV181" s="56"/>
      <c r="VMW181" s="56"/>
      <c r="VMX181" s="56"/>
      <c r="VMY181" s="56"/>
      <c r="VMZ181" s="56"/>
      <c r="VNA181" s="56"/>
      <c r="VNB181" s="56"/>
      <c r="VNC181" s="56"/>
      <c r="VND181" s="56"/>
      <c r="VNE181" s="56"/>
      <c r="VNF181" s="56"/>
      <c r="VNG181" s="56"/>
      <c r="VNH181" s="56"/>
      <c r="VNI181" s="56"/>
      <c r="VNJ181" s="56"/>
      <c r="VNK181" s="56"/>
      <c r="VNL181" s="56"/>
      <c r="VNM181" s="56"/>
      <c r="VNN181" s="56"/>
      <c r="VNO181" s="56"/>
      <c r="VNP181" s="56"/>
      <c r="VNQ181" s="56"/>
      <c r="VNR181" s="56"/>
      <c r="VNS181" s="56"/>
      <c r="VNT181" s="56"/>
      <c r="VNU181" s="56"/>
      <c r="VNV181" s="56"/>
      <c r="VNW181" s="56"/>
      <c r="VNX181" s="56"/>
      <c r="VNY181" s="56"/>
      <c r="VNZ181" s="56"/>
      <c r="VOA181" s="56"/>
      <c r="VOB181" s="56"/>
      <c r="VOC181" s="56"/>
      <c r="VOD181" s="56"/>
      <c r="VOE181" s="56"/>
      <c r="VOF181" s="56"/>
      <c r="VOG181" s="56"/>
      <c r="VOH181" s="56"/>
      <c r="VOI181" s="56"/>
      <c r="VOJ181" s="56"/>
      <c r="VOK181" s="56"/>
      <c r="VOL181" s="56"/>
      <c r="VOM181" s="56"/>
      <c r="VON181" s="56"/>
      <c r="VOO181" s="56"/>
      <c r="VOP181" s="56"/>
      <c r="VOQ181" s="56"/>
      <c r="VOR181" s="56"/>
      <c r="VOS181" s="56"/>
      <c r="VOT181" s="56"/>
      <c r="VOU181" s="56"/>
      <c r="VOV181" s="56"/>
      <c r="VOW181" s="56"/>
      <c r="VOX181" s="56"/>
      <c r="VOY181" s="56"/>
      <c r="VOZ181" s="56"/>
      <c r="VPA181" s="56"/>
      <c r="VPB181" s="56"/>
      <c r="VPC181" s="56"/>
      <c r="VPD181" s="56"/>
      <c r="VPE181" s="56"/>
      <c r="VPF181" s="56"/>
      <c r="VPG181" s="56"/>
      <c r="VPH181" s="56"/>
      <c r="VPI181" s="56"/>
      <c r="VPJ181" s="56"/>
      <c r="VPK181" s="56"/>
      <c r="VPL181" s="56"/>
      <c r="VPM181" s="56"/>
      <c r="VPN181" s="56"/>
      <c r="VPO181" s="56"/>
      <c r="VPP181" s="56"/>
      <c r="VPQ181" s="56"/>
      <c r="VPR181" s="56"/>
      <c r="VPS181" s="56"/>
      <c r="VPT181" s="56"/>
      <c r="VPU181" s="56"/>
      <c r="VPV181" s="56"/>
      <c r="VPW181" s="56"/>
      <c r="VPX181" s="56"/>
      <c r="VPY181" s="56"/>
      <c r="VPZ181" s="56"/>
      <c r="VQA181" s="56"/>
      <c r="VQB181" s="56"/>
      <c r="VQC181" s="56"/>
      <c r="VQD181" s="56"/>
      <c r="VQE181" s="56"/>
      <c r="VQF181" s="56"/>
      <c r="VQG181" s="56"/>
      <c r="VQH181" s="56"/>
      <c r="VQI181" s="56"/>
      <c r="VQJ181" s="56"/>
      <c r="VQK181" s="56"/>
      <c r="VQL181" s="56"/>
      <c r="VQM181" s="56"/>
      <c r="VQN181" s="56"/>
      <c r="VQO181" s="56"/>
      <c r="VQP181" s="56"/>
      <c r="VQQ181" s="56"/>
      <c r="VQR181" s="56"/>
      <c r="VQS181" s="56"/>
      <c r="VQT181" s="56"/>
      <c r="VQU181" s="56"/>
      <c r="VQV181" s="56"/>
      <c r="VQW181" s="56"/>
      <c r="VQX181" s="56"/>
      <c r="VQY181" s="56"/>
      <c r="VQZ181" s="56"/>
      <c r="VRA181" s="56"/>
      <c r="VRB181" s="56"/>
      <c r="VRC181" s="56"/>
      <c r="VRD181" s="56"/>
      <c r="VRE181" s="56"/>
      <c r="VRF181" s="56"/>
      <c r="VRG181" s="56"/>
      <c r="VRH181" s="56"/>
      <c r="VRI181" s="56"/>
      <c r="VRJ181" s="56"/>
      <c r="VRK181" s="56"/>
      <c r="VRL181" s="56"/>
      <c r="VRM181" s="56"/>
      <c r="VRN181" s="56"/>
      <c r="VRO181" s="56"/>
      <c r="VRP181" s="56"/>
      <c r="VRQ181" s="56"/>
      <c r="VRR181" s="56"/>
      <c r="VRS181" s="56"/>
      <c r="VRT181" s="56"/>
      <c r="VRU181" s="56"/>
      <c r="VRV181" s="56"/>
      <c r="VRW181" s="56"/>
      <c r="VRX181" s="56"/>
      <c r="VRY181" s="56"/>
      <c r="VRZ181" s="56"/>
      <c r="VSA181" s="56"/>
      <c r="VSB181" s="56"/>
      <c r="VSC181" s="56"/>
      <c r="VSD181" s="56"/>
      <c r="VSE181" s="56"/>
      <c r="VSF181" s="56"/>
      <c r="VSG181" s="56"/>
      <c r="VSH181" s="56"/>
      <c r="VSI181" s="56"/>
      <c r="VSJ181" s="56"/>
      <c r="VSK181" s="56"/>
      <c r="VSL181" s="56"/>
      <c r="VSM181" s="56"/>
      <c r="VSN181" s="56"/>
      <c r="VSO181" s="56"/>
      <c r="VSP181" s="56"/>
      <c r="VSQ181" s="56"/>
      <c r="VSR181" s="56"/>
      <c r="VSS181" s="56"/>
      <c r="VST181" s="56"/>
      <c r="VSU181" s="56"/>
      <c r="VSV181" s="56"/>
      <c r="VSW181" s="56"/>
      <c r="VSX181" s="56"/>
      <c r="VSY181" s="56"/>
      <c r="VSZ181" s="56"/>
      <c r="VTA181" s="56"/>
      <c r="VTB181" s="56"/>
      <c r="VTC181" s="56"/>
      <c r="VTD181" s="56"/>
      <c r="VTE181" s="56"/>
      <c r="VTF181" s="56"/>
      <c r="VTG181" s="56"/>
      <c r="VTH181" s="56"/>
      <c r="VTI181" s="56"/>
      <c r="VTJ181" s="56"/>
      <c r="VTK181" s="56"/>
      <c r="VTL181" s="56"/>
      <c r="VTM181" s="56"/>
      <c r="VTN181" s="56"/>
      <c r="VTO181" s="56"/>
      <c r="VTP181" s="56"/>
      <c r="VTQ181" s="56"/>
      <c r="VTR181" s="56"/>
      <c r="VTS181" s="56"/>
      <c r="VTT181" s="56"/>
      <c r="VTU181" s="56"/>
      <c r="VTV181" s="56"/>
      <c r="VTW181" s="56"/>
      <c r="VTX181" s="56"/>
      <c r="VTY181" s="56"/>
      <c r="VTZ181" s="56"/>
      <c r="VUA181" s="56"/>
      <c r="VUB181" s="56"/>
      <c r="VUC181" s="56"/>
      <c r="VUD181" s="56"/>
      <c r="VUE181" s="56"/>
      <c r="VUF181" s="56"/>
      <c r="VUG181" s="56"/>
      <c r="VUH181" s="56"/>
      <c r="VUI181" s="56"/>
      <c r="VUJ181" s="56"/>
      <c r="VUK181" s="56"/>
      <c r="VUL181" s="56"/>
      <c r="VUM181" s="56"/>
      <c r="VUN181" s="56"/>
      <c r="VUO181" s="56"/>
      <c r="VUP181" s="56"/>
      <c r="VUQ181" s="56"/>
      <c r="VUR181" s="56"/>
      <c r="VUS181" s="56"/>
      <c r="VUT181" s="56"/>
      <c r="VUU181" s="56"/>
      <c r="VUV181" s="56"/>
      <c r="VUW181" s="56"/>
      <c r="VUX181" s="56"/>
      <c r="VUY181" s="56"/>
      <c r="VUZ181" s="56"/>
      <c r="VVA181" s="56"/>
      <c r="VVB181" s="56"/>
      <c r="VVC181" s="56"/>
      <c r="VVD181" s="56"/>
      <c r="VVE181" s="56"/>
      <c r="VVF181" s="56"/>
      <c r="VVG181" s="56"/>
      <c r="VVH181" s="56"/>
      <c r="VVI181" s="56"/>
      <c r="VVJ181" s="56"/>
      <c r="VVK181" s="56"/>
      <c r="VVL181" s="56"/>
      <c r="VVM181" s="56"/>
      <c r="VVN181" s="56"/>
      <c r="VVO181" s="56"/>
      <c r="VVP181" s="56"/>
      <c r="VVQ181" s="56"/>
      <c r="VVR181" s="56"/>
      <c r="VVS181" s="56"/>
      <c r="VVT181" s="56"/>
      <c r="VVU181" s="56"/>
      <c r="VVV181" s="56"/>
      <c r="VVW181" s="56"/>
      <c r="VVX181" s="56"/>
      <c r="VVY181" s="56"/>
      <c r="VVZ181" s="56"/>
      <c r="VWA181" s="56"/>
      <c r="VWB181" s="56"/>
      <c r="VWC181" s="56"/>
      <c r="VWD181" s="56"/>
      <c r="VWE181" s="56"/>
      <c r="VWF181" s="56"/>
      <c r="VWG181" s="56"/>
      <c r="VWH181" s="56"/>
      <c r="VWI181" s="56"/>
      <c r="VWJ181" s="56"/>
      <c r="VWK181" s="56"/>
      <c r="VWL181" s="56"/>
      <c r="VWM181" s="56"/>
      <c r="VWN181" s="56"/>
      <c r="VWO181" s="56"/>
      <c r="VWP181" s="56"/>
      <c r="VWQ181" s="56"/>
      <c r="VWR181" s="56"/>
      <c r="VWS181" s="56"/>
      <c r="VWT181" s="56"/>
      <c r="VWU181" s="56"/>
      <c r="VWV181" s="56"/>
      <c r="VWW181" s="56"/>
      <c r="VWX181" s="56"/>
      <c r="VWY181" s="56"/>
      <c r="VWZ181" s="56"/>
      <c r="VXA181" s="56"/>
      <c r="VXB181" s="56"/>
      <c r="VXC181" s="56"/>
      <c r="VXD181" s="56"/>
      <c r="VXE181" s="56"/>
      <c r="VXF181" s="56"/>
      <c r="VXG181" s="56"/>
      <c r="VXH181" s="56"/>
      <c r="VXI181" s="56"/>
      <c r="VXJ181" s="56"/>
      <c r="VXK181" s="56"/>
      <c r="VXL181" s="56"/>
      <c r="VXM181" s="56"/>
      <c r="VXN181" s="56"/>
      <c r="VXO181" s="56"/>
      <c r="VXP181" s="56"/>
      <c r="VXQ181" s="56"/>
      <c r="VXR181" s="56"/>
      <c r="VXS181" s="56"/>
      <c r="VXT181" s="56"/>
      <c r="VXU181" s="56"/>
      <c r="VXV181" s="56"/>
      <c r="VXW181" s="56"/>
      <c r="VXX181" s="56"/>
      <c r="VXY181" s="56"/>
      <c r="VXZ181" s="56"/>
      <c r="VYA181" s="56"/>
      <c r="VYB181" s="56"/>
      <c r="VYC181" s="56"/>
      <c r="VYD181" s="56"/>
      <c r="VYE181" s="56"/>
      <c r="VYF181" s="56"/>
      <c r="VYG181" s="56"/>
      <c r="VYH181" s="56"/>
      <c r="VYI181" s="56"/>
      <c r="VYJ181" s="56"/>
      <c r="VYK181" s="56"/>
      <c r="VYL181" s="56"/>
      <c r="VYM181" s="56"/>
      <c r="VYN181" s="56"/>
      <c r="VYO181" s="56"/>
      <c r="VYP181" s="56"/>
      <c r="VYQ181" s="56"/>
      <c r="VYR181" s="56"/>
      <c r="VYS181" s="56"/>
      <c r="VYT181" s="56"/>
      <c r="VYU181" s="56"/>
      <c r="VYV181" s="56"/>
      <c r="VYW181" s="56"/>
      <c r="VYX181" s="56"/>
      <c r="VYY181" s="56"/>
      <c r="VYZ181" s="56"/>
      <c r="VZA181" s="56"/>
      <c r="VZB181" s="56"/>
      <c r="VZC181" s="56"/>
      <c r="VZD181" s="56"/>
      <c r="VZE181" s="56"/>
      <c r="VZF181" s="56"/>
      <c r="VZG181" s="56"/>
      <c r="VZH181" s="56"/>
      <c r="VZI181" s="56"/>
      <c r="VZJ181" s="56"/>
      <c r="VZK181" s="56"/>
      <c r="VZL181" s="56"/>
      <c r="VZM181" s="56"/>
      <c r="VZN181" s="56"/>
      <c r="VZO181" s="56"/>
      <c r="VZP181" s="56"/>
      <c r="VZQ181" s="56"/>
      <c r="VZR181" s="56"/>
      <c r="VZS181" s="56"/>
      <c r="VZT181" s="56"/>
      <c r="VZU181" s="56"/>
      <c r="VZV181" s="56"/>
      <c r="VZW181" s="56"/>
      <c r="VZX181" s="56"/>
      <c r="VZY181" s="56"/>
      <c r="VZZ181" s="56"/>
      <c r="WAA181" s="56"/>
      <c r="WAB181" s="56"/>
      <c r="WAC181" s="56"/>
      <c r="WAD181" s="56"/>
      <c r="WAE181" s="56"/>
      <c r="WAF181" s="56"/>
      <c r="WAG181" s="56"/>
      <c r="WAH181" s="56"/>
      <c r="WAI181" s="56"/>
      <c r="WAJ181" s="56"/>
      <c r="WAK181" s="56"/>
      <c r="WAL181" s="56"/>
      <c r="WAM181" s="56"/>
      <c r="WAN181" s="56"/>
      <c r="WAO181" s="56"/>
      <c r="WAP181" s="56"/>
      <c r="WAQ181" s="56"/>
      <c r="WAR181" s="56"/>
      <c r="WAS181" s="56"/>
      <c r="WAT181" s="56"/>
      <c r="WAU181" s="56"/>
      <c r="WAV181" s="56"/>
      <c r="WAW181" s="56"/>
      <c r="WAX181" s="56"/>
      <c r="WAY181" s="56"/>
      <c r="WAZ181" s="56"/>
      <c r="WBA181" s="56"/>
      <c r="WBB181" s="56"/>
      <c r="WBC181" s="56"/>
      <c r="WBD181" s="56"/>
      <c r="WBE181" s="56"/>
      <c r="WBF181" s="56"/>
      <c r="WBG181" s="56"/>
      <c r="WBH181" s="56"/>
      <c r="WBI181" s="56"/>
      <c r="WBJ181" s="56"/>
      <c r="WBK181" s="56"/>
      <c r="WBL181" s="56"/>
      <c r="WBM181" s="56"/>
      <c r="WBN181" s="56"/>
      <c r="WBO181" s="56"/>
      <c r="WBP181" s="56"/>
      <c r="WBQ181" s="56"/>
      <c r="WBR181" s="56"/>
      <c r="WBS181" s="56"/>
      <c r="WBT181" s="56"/>
      <c r="WBU181" s="56"/>
      <c r="WBV181" s="56"/>
      <c r="WBW181" s="56"/>
      <c r="WBX181" s="56"/>
      <c r="WBY181" s="56"/>
      <c r="WBZ181" s="56"/>
      <c r="WCA181" s="56"/>
      <c r="WCB181" s="56"/>
      <c r="WCC181" s="56"/>
      <c r="WCD181" s="56"/>
      <c r="WCE181" s="56"/>
      <c r="WCF181" s="56"/>
      <c r="WCG181" s="56"/>
      <c r="WCH181" s="56"/>
      <c r="WCI181" s="56"/>
      <c r="WCJ181" s="56"/>
      <c r="WCK181" s="56"/>
      <c r="WCL181" s="56"/>
      <c r="WCM181" s="56"/>
      <c r="WCN181" s="56"/>
      <c r="WCO181" s="56"/>
      <c r="WCP181" s="56"/>
      <c r="WCQ181" s="56"/>
      <c r="WCR181" s="56"/>
      <c r="WCS181" s="56"/>
      <c r="WCT181" s="56"/>
      <c r="WCU181" s="56"/>
      <c r="WCV181" s="56"/>
      <c r="WCW181" s="56"/>
      <c r="WCX181" s="56"/>
      <c r="WCY181" s="56"/>
      <c r="WCZ181" s="56"/>
      <c r="WDA181" s="56"/>
      <c r="WDB181" s="56"/>
      <c r="WDC181" s="56"/>
      <c r="WDD181" s="56"/>
      <c r="WDE181" s="56"/>
      <c r="WDF181" s="56"/>
      <c r="WDG181" s="56"/>
      <c r="WDH181" s="56"/>
      <c r="WDI181" s="56"/>
      <c r="WDJ181" s="56"/>
      <c r="WDK181" s="56"/>
      <c r="WDL181" s="56"/>
      <c r="WDM181" s="56"/>
      <c r="WDN181" s="56"/>
      <c r="WDO181" s="56"/>
      <c r="WDP181" s="56"/>
      <c r="WDQ181" s="56"/>
      <c r="WDR181" s="56"/>
      <c r="WDS181" s="56"/>
      <c r="WDT181" s="56"/>
      <c r="WDU181" s="56"/>
      <c r="WDV181" s="56"/>
      <c r="WDW181" s="56"/>
      <c r="WDX181" s="56"/>
      <c r="WDY181" s="56"/>
      <c r="WDZ181" s="56"/>
      <c r="WEA181" s="56"/>
      <c r="WEB181" s="56"/>
      <c r="WEC181" s="56"/>
      <c r="WED181" s="56"/>
      <c r="WEE181" s="56"/>
      <c r="WEF181" s="56"/>
      <c r="WEG181" s="56"/>
      <c r="WEH181" s="56"/>
      <c r="WEI181" s="56"/>
      <c r="WEJ181" s="56"/>
      <c r="WEK181" s="56"/>
      <c r="WEL181" s="56"/>
      <c r="WEM181" s="56"/>
      <c r="WEN181" s="56"/>
      <c r="WEO181" s="56"/>
      <c r="WEP181" s="56"/>
      <c r="WEQ181" s="56"/>
      <c r="WER181" s="56"/>
      <c r="WES181" s="56"/>
      <c r="WET181" s="56"/>
      <c r="WEU181" s="56"/>
      <c r="WEV181" s="56"/>
      <c r="WEW181" s="56"/>
      <c r="WEX181" s="56"/>
      <c r="WEY181" s="56"/>
      <c r="WEZ181" s="56"/>
      <c r="WFA181" s="56"/>
      <c r="WFB181" s="56"/>
      <c r="WFC181" s="56"/>
      <c r="WFD181" s="56"/>
      <c r="WFE181" s="56"/>
      <c r="WFF181" s="56"/>
      <c r="WFG181" s="56"/>
      <c r="WFH181" s="56"/>
      <c r="WFI181" s="56"/>
      <c r="WFJ181" s="56"/>
      <c r="WFK181" s="56"/>
      <c r="WFL181" s="56"/>
      <c r="WFM181" s="56"/>
      <c r="WFN181" s="56"/>
      <c r="WFO181" s="56"/>
      <c r="WFP181" s="56"/>
      <c r="WFQ181" s="56"/>
      <c r="WFR181" s="56"/>
      <c r="WFS181" s="56"/>
      <c r="WFT181" s="56"/>
      <c r="WFU181" s="56"/>
      <c r="WFV181" s="56"/>
      <c r="WFW181" s="56"/>
      <c r="WFX181" s="56"/>
      <c r="WFY181" s="56"/>
      <c r="WFZ181" s="56"/>
      <c r="WGA181" s="56"/>
      <c r="WGB181" s="56"/>
      <c r="WGC181" s="56"/>
      <c r="WGD181" s="56"/>
      <c r="WGE181" s="56"/>
      <c r="WGF181" s="56"/>
      <c r="WGG181" s="56"/>
      <c r="WGH181" s="56"/>
      <c r="WGI181" s="56"/>
      <c r="WGJ181" s="56"/>
      <c r="WGK181" s="56"/>
      <c r="WGL181" s="56"/>
      <c r="WGM181" s="56"/>
      <c r="WGN181" s="56"/>
      <c r="WGO181" s="56"/>
      <c r="WGP181" s="56"/>
      <c r="WGQ181" s="56"/>
      <c r="WGR181" s="56"/>
      <c r="WGS181" s="56"/>
      <c r="WGT181" s="56"/>
      <c r="WGU181" s="56"/>
      <c r="WGV181" s="56"/>
      <c r="WGW181" s="56"/>
      <c r="WGX181" s="56"/>
      <c r="WGY181" s="56"/>
      <c r="WGZ181" s="56"/>
      <c r="WHA181" s="56"/>
      <c r="WHB181" s="56"/>
      <c r="WHC181" s="56"/>
      <c r="WHD181" s="56"/>
      <c r="WHE181" s="56"/>
      <c r="WHF181" s="56"/>
      <c r="WHG181" s="56"/>
      <c r="WHH181" s="56"/>
      <c r="WHI181" s="56"/>
      <c r="WHJ181" s="56"/>
      <c r="WHK181" s="56"/>
      <c r="WHL181" s="56"/>
      <c r="WHM181" s="56"/>
      <c r="WHN181" s="56"/>
      <c r="WHO181" s="56"/>
      <c r="WHP181" s="56"/>
      <c r="WHQ181" s="56"/>
      <c r="WHR181" s="56"/>
      <c r="WHS181" s="56"/>
      <c r="WHT181" s="56"/>
      <c r="WHU181" s="56"/>
      <c r="WHV181" s="56"/>
      <c r="WHW181" s="56"/>
      <c r="WHX181" s="56"/>
      <c r="WHY181" s="56"/>
      <c r="WHZ181" s="56"/>
      <c r="WIA181" s="56"/>
      <c r="WIB181" s="56"/>
      <c r="WIC181" s="56"/>
      <c r="WID181" s="56"/>
      <c r="WIE181" s="56"/>
      <c r="WIF181" s="56"/>
      <c r="WIG181" s="56"/>
      <c r="WIH181" s="56"/>
      <c r="WII181" s="56"/>
      <c r="WIJ181" s="56"/>
      <c r="WIK181" s="56"/>
      <c r="WIL181" s="56"/>
      <c r="WIM181" s="56"/>
      <c r="WIN181" s="56"/>
      <c r="WIO181" s="56"/>
      <c r="WIP181" s="56"/>
      <c r="WIQ181" s="56"/>
      <c r="WIR181" s="56"/>
      <c r="WIS181" s="56"/>
      <c r="WIT181" s="56"/>
      <c r="WIU181" s="56"/>
      <c r="WIV181" s="56"/>
      <c r="WIW181" s="56"/>
      <c r="WIX181" s="56"/>
      <c r="WIY181" s="56"/>
      <c r="WIZ181" s="56"/>
      <c r="WJA181" s="56"/>
      <c r="WJB181" s="56"/>
      <c r="WJC181" s="56"/>
      <c r="WJD181" s="56"/>
      <c r="WJE181" s="56"/>
      <c r="WJF181" s="56"/>
      <c r="WJG181" s="56"/>
      <c r="WJH181" s="56"/>
      <c r="WJI181" s="56"/>
      <c r="WJJ181" s="56"/>
      <c r="WJK181" s="56"/>
      <c r="WJL181" s="56"/>
      <c r="WJM181" s="56"/>
      <c r="WJN181" s="56"/>
      <c r="WJO181" s="56"/>
      <c r="WJP181" s="56"/>
      <c r="WJQ181" s="56"/>
      <c r="WJR181" s="56"/>
      <c r="WJS181" s="56"/>
      <c r="WJT181" s="56"/>
      <c r="WJU181" s="56"/>
      <c r="WJV181" s="56"/>
      <c r="WJW181" s="56"/>
      <c r="WJX181" s="56"/>
      <c r="WJY181" s="56"/>
      <c r="WJZ181" s="56"/>
      <c r="WKA181" s="56"/>
      <c r="WKB181" s="56"/>
      <c r="WKC181" s="56"/>
      <c r="WKD181" s="56"/>
      <c r="WKE181" s="56"/>
      <c r="WKF181" s="56"/>
      <c r="WKG181" s="56"/>
      <c r="WKH181" s="56"/>
      <c r="WKI181" s="56"/>
      <c r="WKJ181" s="56"/>
      <c r="WKK181" s="56"/>
      <c r="WKL181" s="56"/>
      <c r="WKM181" s="56"/>
      <c r="WKN181" s="56"/>
      <c r="WKO181" s="56"/>
      <c r="WKP181" s="56"/>
      <c r="WKQ181" s="56"/>
      <c r="WKR181" s="56"/>
      <c r="WKS181" s="56"/>
      <c r="WKT181" s="56"/>
      <c r="WKU181" s="56"/>
      <c r="WKV181" s="56"/>
      <c r="WKW181" s="56"/>
      <c r="WKX181" s="56"/>
      <c r="WKY181" s="56"/>
      <c r="WKZ181" s="56"/>
      <c r="WLA181" s="56"/>
      <c r="WLB181" s="56"/>
      <c r="WLC181" s="56"/>
      <c r="WLD181" s="56"/>
      <c r="WLE181" s="56"/>
      <c r="WLF181" s="56"/>
      <c r="WLG181" s="56"/>
      <c r="WLH181" s="56"/>
      <c r="WLI181" s="56"/>
      <c r="WLJ181" s="56"/>
      <c r="WLK181" s="56"/>
      <c r="WLL181" s="56"/>
      <c r="WLM181" s="56"/>
      <c r="WLN181" s="56"/>
      <c r="WLO181" s="56"/>
      <c r="WLP181" s="56"/>
      <c r="WLQ181" s="56"/>
      <c r="WLR181" s="56"/>
      <c r="WLS181" s="56"/>
      <c r="WLT181" s="56"/>
      <c r="WLU181" s="56"/>
      <c r="WLV181" s="56"/>
      <c r="WLW181" s="56"/>
      <c r="WLX181" s="56"/>
      <c r="WLY181" s="56"/>
      <c r="WLZ181" s="56"/>
      <c r="WMA181" s="56"/>
      <c r="WMB181" s="56"/>
      <c r="WMC181" s="56"/>
      <c r="WMD181" s="56"/>
      <c r="WME181" s="56"/>
      <c r="WMF181" s="56"/>
      <c r="WMG181" s="56"/>
      <c r="WMH181" s="56"/>
      <c r="WMI181" s="56"/>
      <c r="WMJ181" s="56"/>
      <c r="WMK181" s="56"/>
      <c r="WML181" s="56"/>
      <c r="WMM181" s="56"/>
      <c r="WMN181" s="56"/>
      <c r="WMO181" s="56"/>
      <c r="WMP181" s="56"/>
      <c r="WMQ181" s="56"/>
      <c r="WMR181" s="56"/>
      <c r="WMS181" s="56"/>
      <c r="WMT181" s="56"/>
      <c r="WMU181" s="56"/>
      <c r="WMV181" s="56"/>
      <c r="WMW181" s="56"/>
      <c r="WMX181" s="56"/>
      <c r="WMY181" s="56"/>
      <c r="WMZ181" s="56"/>
      <c r="WNA181" s="56"/>
      <c r="WNB181" s="56"/>
      <c r="WNC181" s="56"/>
      <c r="WND181" s="56"/>
      <c r="WNE181" s="56"/>
      <c r="WNF181" s="56"/>
      <c r="WNG181" s="56"/>
      <c r="WNH181" s="56"/>
      <c r="WNI181" s="56"/>
      <c r="WNJ181" s="56"/>
      <c r="WNK181" s="56"/>
      <c r="WNL181" s="56"/>
      <c r="WNM181" s="56"/>
      <c r="WNN181" s="56"/>
      <c r="WNO181" s="56"/>
      <c r="WNP181" s="56"/>
      <c r="WNQ181" s="56"/>
      <c r="WNR181" s="56"/>
      <c r="WNS181" s="56"/>
      <c r="WNT181" s="56"/>
      <c r="WNU181" s="56"/>
      <c r="WNV181" s="56"/>
      <c r="WNW181" s="56"/>
      <c r="WNX181" s="56"/>
      <c r="WNY181" s="56"/>
      <c r="WNZ181" s="56"/>
      <c r="WOA181" s="56"/>
      <c r="WOB181" s="56"/>
      <c r="WOC181" s="56"/>
      <c r="WOD181" s="56"/>
      <c r="WOE181" s="56"/>
      <c r="WOF181" s="56"/>
      <c r="WOG181" s="56"/>
      <c r="WOH181" s="56"/>
      <c r="WOI181" s="56"/>
      <c r="WOJ181" s="56"/>
      <c r="WOK181" s="56"/>
      <c r="WOL181" s="56"/>
      <c r="WOM181" s="56"/>
      <c r="WON181" s="56"/>
      <c r="WOO181" s="56"/>
      <c r="WOP181" s="56"/>
      <c r="WOQ181" s="56"/>
      <c r="WOR181" s="56"/>
      <c r="WOS181" s="56"/>
      <c r="WOT181" s="56"/>
      <c r="WOU181" s="56"/>
      <c r="WOV181" s="56"/>
      <c r="WOW181" s="56"/>
      <c r="WOX181" s="56"/>
      <c r="WOY181" s="56"/>
      <c r="WOZ181" s="56"/>
      <c r="WPA181" s="56"/>
      <c r="WPB181" s="56"/>
      <c r="WPC181" s="56"/>
      <c r="WPD181" s="56"/>
      <c r="WPE181" s="56"/>
      <c r="WPF181" s="56"/>
      <c r="WPG181" s="56"/>
      <c r="WPH181" s="56"/>
      <c r="WPI181" s="56"/>
      <c r="WPJ181" s="56"/>
      <c r="WPK181" s="56"/>
      <c r="WPL181" s="56"/>
      <c r="WPM181" s="56"/>
      <c r="WPN181" s="56"/>
      <c r="WPO181" s="56"/>
      <c r="WPP181" s="56"/>
      <c r="WPQ181" s="56"/>
      <c r="WPR181" s="56"/>
      <c r="WPS181" s="56"/>
      <c r="WPT181" s="56"/>
      <c r="WPU181" s="56"/>
      <c r="WPV181" s="56"/>
      <c r="WPW181" s="56"/>
      <c r="WPX181" s="56"/>
      <c r="WPY181" s="56"/>
      <c r="WPZ181" s="56"/>
      <c r="WQA181" s="56"/>
      <c r="WQB181" s="56"/>
      <c r="WQC181" s="56"/>
      <c r="WQD181" s="56"/>
      <c r="WQE181" s="56"/>
      <c r="WQF181" s="56"/>
      <c r="WQG181" s="56"/>
      <c r="WQH181" s="56"/>
      <c r="WQI181" s="56"/>
      <c r="WQJ181" s="56"/>
      <c r="WQK181" s="56"/>
      <c r="WQL181" s="56"/>
      <c r="WQM181" s="56"/>
      <c r="WQN181" s="56"/>
      <c r="WQO181" s="56"/>
      <c r="WQP181" s="56"/>
      <c r="WQQ181" s="56"/>
      <c r="WQR181" s="56"/>
      <c r="WQS181" s="56"/>
      <c r="WQT181" s="56"/>
      <c r="WQU181" s="56"/>
      <c r="WQV181" s="56"/>
      <c r="WQW181" s="56"/>
      <c r="WQX181" s="56"/>
      <c r="WQY181" s="56"/>
      <c r="WQZ181" s="56"/>
      <c r="WRA181" s="56"/>
      <c r="WRB181" s="56"/>
      <c r="WRC181" s="56"/>
      <c r="WRD181" s="56"/>
      <c r="WRE181" s="56"/>
      <c r="WRF181" s="56"/>
      <c r="WRG181" s="56"/>
      <c r="WRH181" s="56"/>
      <c r="WRI181" s="56"/>
      <c r="WRJ181" s="56"/>
      <c r="WRK181" s="56"/>
      <c r="WRL181" s="56"/>
      <c r="WRM181" s="56"/>
      <c r="WRN181" s="56"/>
      <c r="WRO181" s="56"/>
      <c r="WRP181" s="56"/>
      <c r="WRQ181" s="56"/>
      <c r="WRR181" s="56"/>
      <c r="WRS181" s="56"/>
      <c r="WRT181" s="56"/>
      <c r="WRU181" s="56"/>
      <c r="WRV181" s="56"/>
      <c r="WRW181" s="56"/>
      <c r="WRX181" s="56"/>
      <c r="WRY181" s="56"/>
      <c r="WRZ181" s="56"/>
      <c r="WSA181" s="56"/>
      <c r="WSB181" s="56"/>
      <c r="WSC181" s="56"/>
      <c r="WSD181" s="56"/>
      <c r="WSE181" s="56"/>
      <c r="WSF181" s="56"/>
      <c r="WSG181" s="56"/>
      <c r="WSH181" s="56"/>
      <c r="WSI181" s="56"/>
      <c r="WSJ181" s="56"/>
      <c r="WSK181" s="56"/>
      <c r="WSL181" s="56"/>
      <c r="WSM181" s="56"/>
      <c r="WSN181" s="56"/>
      <c r="WSO181" s="56"/>
      <c r="WSP181" s="56"/>
      <c r="WSQ181" s="56"/>
      <c r="WSR181" s="56"/>
      <c r="WSS181" s="56"/>
      <c r="WST181" s="56"/>
      <c r="WSU181" s="56"/>
      <c r="WSV181" s="56"/>
      <c r="WSW181" s="56"/>
      <c r="WSX181" s="56"/>
      <c r="WSY181" s="56"/>
      <c r="WSZ181" s="56"/>
      <c r="WTA181" s="56"/>
      <c r="WTB181" s="56"/>
      <c r="WTC181" s="56"/>
      <c r="WTD181" s="56"/>
      <c r="WTE181" s="56"/>
      <c r="WTF181" s="56"/>
      <c r="WTG181" s="56"/>
      <c r="WTH181" s="56"/>
      <c r="WTI181" s="56"/>
      <c r="WTJ181" s="56"/>
      <c r="WTK181" s="56"/>
      <c r="WTL181" s="56"/>
      <c r="WTM181" s="56"/>
      <c r="WTN181" s="56"/>
      <c r="WTO181" s="56"/>
      <c r="WTP181" s="56"/>
      <c r="WTQ181" s="56"/>
      <c r="WTR181" s="56"/>
      <c r="WTS181" s="56"/>
      <c r="WTT181" s="56"/>
      <c r="WTU181" s="56"/>
      <c r="WTV181" s="56"/>
      <c r="WTW181" s="56"/>
      <c r="WTX181" s="56"/>
      <c r="WTY181" s="56"/>
      <c r="WTZ181" s="56"/>
      <c r="WUA181" s="56"/>
      <c r="WUB181" s="56"/>
      <c r="WUC181" s="56"/>
      <c r="WUD181" s="56"/>
      <c r="WUE181" s="56"/>
      <c r="WUF181" s="56"/>
      <c r="WUG181" s="56"/>
      <c r="WUH181" s="56"/>
      <c r="WUI181" s="56"/>
      <c r="WUJ181" s="56"/>
      <c r="WUK181" s="56"/>
      <c r="WUL181" s="56"/>
      <c r="WUM181" s="56"/>
      <c r="WUN181" s="56"/>
      <c r="WUO181" s="56"/>
      <c r="WUP181" s="56"/>
      <c r="WUQ181" s="56"/>
      <c r="WUR181" s="56"/>
      <c r="WUS181" s="56"/>
      <c r="WUT181" s="56"/>
      <c r="WUU181" s="56"/>
      <c r="WUV181" s="56"/>
      <c r="WUW181" s="56"/>
      <c r="WUX181" s="56"/>
      <c r="WUY181" s="56"/>
      <c r="WUZ181" s="56"/>
      <c r="WVA181" s="56"/>
      <c r="WVB181" s="56"/>
      <c r="WVC181" s="56"/>
      <c r="WVD181" s="56"/>
      <c r="WVE181" s="56"/>
      <c r="WVF181" s="56"/>
      <c r="WVG181" s="56"/>
      <c r="WVH181" s="56"/>
      <c r="WVI181" s="56"/>
      <c r="WVJ181" s="56"/>
      <c r="WVK181" s="56"/>
      <c r="WVL181" s="56"/>
      <c r="WVM181" s="56"/>
      <c r="WVN181" s="56"/>
      <c r="WVO181" s="56"/>
      <c r="WVP181" s="56"/>
      <c r="WVQ181" s="56"/>
      <c r="WVR181" s="56"/>
      <c r="WVS181" s="56"/>
      <c r="WVT181" s="56"/>
      <c r="WVU181" s="56"/>
      <c r="WVV181" s="56"/>
      <c r="WVW181" s="56"/>
      <c r="WVX181" s="56"/>
      <c r="WVY181" s="56"/>
      <c r="WVZ181" s="56"/>
      <c r="WWA181" s="56"/>
      <c r="WWB181" s="56"/>
      <c r="WWC181" s="56"/>
      <c r="WWD181" s="56"/>
      <c r="WWE181" s="56"/>
      <c r="WWF181" s="56"/>
      <c r="WWG181" s="56"/>
      <c r="WWH181" s="56"/>
      <c r="WWI181" s="56"/>
      <c r="WWJ181" s="56"/>
      <c r="WWK181" s="56"/>
      <c r="WWL181" s="56"/>
      <c r="WWM181" s="56"/>
      <c r="WWN181" s="56"/>
      <c r="WWO181" s="56"/>
      <c r="WWP181" s="56"/>
      <c r="WWQ181" s="56"/>
      <c r="WWR181" s="56"/>
      <c r="WWS181" s="56"/>
      <c r="WWT181" s="56"/>
      <c r="WWU181" s="56"/>
      <c r="WWV181" s="56"/>
      <c r="WWW181" s="56"/>
      <c r="WWX181" s="56"/>
      <c r="WWY181" s="56"/>
      <c r="WWZ181" s="56"/>
      <c r="WXA181" s="56"/>
      <c r="WXB181" s="56"/>
      <c r="WXC181" s="56"/>
      <c r="WXD181" s="56"/>
      <c r="WXE181" s="56"/>
      <c r="WXF181" s="56"/>
      <c r="WXG181" s="56"/>
      <c r="WXH181" s="56"/>
      <c r="WXI181" s="56"/>
      <c r="WXJ181" s="56"/>
      <c r="WXK181" s="56"/>
      <c r="WXL181" s="56"/>
      <c r="WXM181" s="56"/>
      <c r="WXN181" s="56"/>
      <c r="WXO181" s="56"/>
      <c r="WXP181" s="56"/>
      <c r="WXQ181" s="56"/>
      <c r="WXR181" s="56"/>
      <c r="WXS181" s="56"/>
      <c r="WXT181" s="56"/>
      <c r="WXU181" s="56"/>
      <c r="WXV181" s="56"/>
      <c r="WXW181" s="56"/>
      <c r="WXX181" s="56"/>
      <c r="WXY181" s="56"/>
      <c r="WXZ181" s="56"/>
      <c r="WYA181" s="56"/>
      <c r="WYB181" s="56"/>
      <c r="WYC181" s="56"/>
      <c r="WYD181" s="56"/>
      <c r="WYE181" s="56"/>
      <c r="WYF181" s="56"/>
      <c r="WYG181" s="56"/>
      <c r="WYH181" s="56"/>
      <c r="WYI181" s="56"/>
      <c r="WYJ181" s="56"/>
      <c r="WYK181" s="56"/>
      <c r="WYL181" s="56"/>
      <c r="WYM181" s="56"/>
      <c r="WYN181" s="56"/>
      <c r="WYO181" s="56"/>
      <c r="WYP181" s="56"/>
      <c r="WYQ181" s="56"/>
      <c r="WYR181" s="56"/>
      <c r="WYS181" s="56"/>
      <c r="WYT181" s="56"/>
      <c r="WYU181" s="56"/>
      <c r="WYV181" s="56"/>
      <c r="WYW181" s="56"/>
      <c r="WYX181" s="56"/>
      <c r="WYY181" s="56"/>
      <c r="WYZ181" s="56"/>
      <c r="WZA181" s="56"/>
      <c r="WZB181" s="56"/>
      <c r="WZC181" s="56"/>
      <c r="WZD181" s="56"/>
      <c r="WZE181" s="56"/>
      <c r="WZF181" s="56"/>
      <c r="WZG181" s="56"/>
      <c r="WZH181" s="56"/>
      <c r="WZI181" s="56"/>
      <c r="WZJ181" s="56"/>
      <c r="WZK181" s="56"/>
      <c r="WZL181" s="56"/>
      <c r="WZM181" s="56"/>
      <c r="WZN181" s="56"/>
      <c r="WZO181" s="56"/>
      <c r="WZP181" s="56"/>
      <c r="WZQ181" s="56"/>
      <c r="WZR181" s="56"/>
      <c r="WZS181" s="56"/>
      <c r="WZT181" s="56"/>
      <c r="WZU181" s="56"/>
      <c r="WZV181" s="56"/>
      <c r="WZW181" s="56"/>
      <c r="WZX181" s="56"/>
      <c r="WZY181" s="56"/>
      <c r="WZZ181" s="56"/>
      <c r="XAA181" s="56"/>
      <c r="XAB181" s="56"/>
      <c r="XAC181" s="56"/>
      <c r="XAD181" s="56"/>
      <c r="XAE181" s="56"/>
      <c r="XAF181" s="56"/>
      <c r="XAG181" s="56"/>
      <c r="XAH181" s="56"/>
      <c r="XAI181" s="56"/>
      <c r="XAJ181" s="56"/>
      <c r="XAK181" s="56"/>
      <c r="XAL181" s="56"/>
      <c r="XAM181" s="56"/>
      <c r="XAN181" s="56"/>
      <c r="XAO181" s="56"/>
      <c r="XAP181" s="56"/>
      <c r="XAQ181" s="56"/>
      <c r="XAR181" s="56"/>
      <c r="XAS181" s="56"/>
      <c r="XAT181" s="56"/>
      <c r="XAU181" s="56"/>
      <c r="XAV181" s="56"/>
      <c r="XAW181" s="56"/>
      <c r="XAX181" s="56"/>
      <c r="XAY181" s="56"/>
      <c r="XAZ181" s="56"/>
      <c r="XBA181" s="56"/>
      <c r="XBB181" s="56"/>
      <c r="XBC181" s="56"/>
      <c r="XBD181" s="56"/>
      <c r="XBE181" s="56"/>
      <c r="XBF181" s="56"/>
      <c r="XBG181" s="56"/>
      <c r="XBH181" s="56"/>
      <c r="XBI181" s="56"/>
      <c r="XBJ181" s="56"/>
      <c r="XBK181" s="56"/>
      <c r="XBL181" s="56"/>
      <c r="XBM181" s="56"/>
      <c r="XBN181" s="56"/>
      <c r="XBO181" s="56"/>
      <c r="XBP181" s="56"/>
      <c r="XBQ181" s="56"/>
      <c r="XBR181" s="56"/>
      <c r="XBS181" s="56"/>
      <c r="XBT181" s="56"/>
      <c r="XBU181" s="56"/>
      <c r="XBV181" s="56"/>
      <c r="XBW181" s="56"/>
      <c r="XBX181" s="56"/>
      <c r="XBY181" s="56"/>
      <c r="XBZ181" s="56"/>
      <c r="XCA181" s="56"/>
      <c r="XCB181" s="56"/>
      <c r="XCC181" s="56"/>
      <c r="XCD181" s="56"/>
      <c r="XCE181" s="56"/>
      <c r="XCF181" s="56"/>
      <c r="XCG181" s="56"/>
      <c r="XCH181" s="56"/>
      <c r="XCI181" s="56"/>
      <c r="XCJ181" s="56"/>
      <c r="XCK181" s="56"/>
      <c r="XCL181" s="56"/>
      <c r="XCM181" s="56"/>
      <c r="XCN181" s="56"/>
      <c r="XCO181" s="56"/>
      <c r="XCP181" s="56"/>
      <c r="XCQ181" s="56"/>
      <c r="XCR181" s="56"/>
      <c r="XCS181" s="56"/>
      <c r="XCT181" s="56"/>
      <c r="XCU181" s="56"/>
      <c r="XCV181" s="56"/>
      <c r="XCW181" s="56"/>
      <c r="XCX181" s="56"/>
      <c r="XCY181" s="56"/>
      <c r="XCZ181" s="56"/>
      <c r="XDA181" s="56"/>
      <c r="XDB181" s="56"/>
      <c r="XDC181" s="56"/>
      <c r="XDD181" s="56"/>
      <c r="XDE181" s="56"/>
      <c r="XDF181" s="56"/>
      <c r="XDG181" s="56"/>
      <c r="XDH181" s="56"/>
      <c r="XDI181" s="56"/>
      <c r="XDJ181" s="56"/>
      <c r="XDK181" s="56"/>
      <c r="XDL181" s="56"/>
      <c r="XDM181" s="56"/>
    </row>
    <row r="182" spans="1:16341" s="60" customFormat="1" x14ac:dyDescent="0.25">
      <c r="A182" s="19" t="s">
        <v>75</v>
      </c>
      <c r="B182" s="20">
        <v>912</v>
      </c>
      <c r="C182" s="21" t="s">
        <v>64</v>
      </c>
      <c r="D182" s="21" t="s">
        <v>74</v>
      </c>
      <c r="E182" s="21"/>
      <c r="F182" s="21"/>
      <c r="G182" s="22">
        <f>G183+G204+G235+G263</f>
        <v>261590</v>
      </c>
    </row>
    <row r="183" spans="1:16341" s="60" customFormat="1" ht="31.4" x14ac:dyDescent="0.25">
      <c r="A183" s="47" t="s">
        <v>516</v>
      </c>
      <c r="B183" s="20">
        <v>912</v>
      </c>
      <c r="C183" s="21" t="s">
        <v>53</v>
      </c>
      <c r="D183" s="21" t="s">
        <v>74</v>
      </c>
      <c r="E183" s="21" t="s">
        <v>227</v>
      </c>
      <c r="F183" s="64"/>
      <c r="G183" s="22">
        <f>G184+G199</f>
        <v>23862</v>
      </c>
    </row>
    <row r="184" spans="1:16341" s="60" customFormat="1" ht="45.1" customHeight="1" x14ac:dyDescent="0.3">
      <c r="A184" s="49" t="s">
        <v>216</v>
      </c>
      <c r="B184" s="50">
        <v>912</v>
      </c>
      <c r="C184" s="51" t="s">
        <v>64</v>
      </c>
      <c r="D184" s="51" t="s">
        <v>74</v>
      </c>
      <c r="E184" s="65" t="s">
        <v>263</v>
      </c>
      <c r="F184" s="66"/>
      <c r="G184" s="52">
        <f>G186</f>
        <v>23396</v>
      </c>
    </row>
    <row r="185" spans="1:16341" s="60" customFormat="1" ht="51.7" customHeight="1" x14ac:dyDescent="0.25">
      <c r="A185" s="47" t="s">
        <v>264</v>
      </c>
      <c r="B185" s="20">
        <v>912</v>
      </c>
      <c r="C185" s="21" t="s">
        <v>64</v>
      </c>
      <c r="D185" s="21" t="s">
        <v>74</v>
      </c>
      <c r="E185" s="48" t="s">
        <v>618</v>
      </c>
      <c r="F185" s="67"/>
      <c r="G185" s="22">
        <f>G186</f>
        <v>23396</v>
      </c>
    </row>
    <row r="186" spans="1:16341" s="60" customFormat="1" ht="28.55" customHeight="1" x14ac:dyDescent="0.25">
      <c r="A186" s="23" t="s">
        <v>220</v>
      </c>
      <c r="B186" s="24">
        <v>912</v>
      </c>
      <c r="C186" s="25" t="s">
        <v>64</v>
      </c>
      <c r="D186" s="25" t="s">
        <v>74</v>
      </c>
      <c r="E186" s="25" t="s">
        <v>619</v>
      </c>
      <c r="F186" s="25"/>
      <c r="G186" s="26">
        <f>G187+G192+G196</f>
        <v>23396</v>
      </c>
    </row>
    <row r="187" spans="1:16341" s="60" customFormat="1" ht="55.45" customHeight="1" x14ac:dyDescent="0.25">
      <c r="A187" s="189" t="s">
        <v>29</v>
      </c>
      <c r="B187" s="32">
        <v>912</v>
      </c>
      <c r="C187" s="193" t="s">
        <v>64</v>
      </c>
      <c r="D187" s="193" t="s">
        <v>74</v>
      </c>
      <c r="E187" s="193" t="s">
        <v>619</v>
      </c>
      <c r="F187" s="193" t="s">
        <v>30</v>
      </c>
      <c r="G187" s="29">
        <f>G188</f>
        <v>20423</v>
      </c>
    </row>
    <row r="188" spans="1:16341" s="60" customFormat="1" ht="33.700000000000003" customHeight="1" x14ac:dyDescent="0.25">
      <c r="A188" s="189" t="s">
        <v>32</v>
      </c>
      <c r="B188" s="32">
        <v>912</v>
      </c>
      <c r="C188" s="193" t="s">
        <v>64</v>
      </c>
      <c r="D188" s="193" t="s">
        <v>74</v>
      </c>
      <c r="E188" s="193" t="s">
        <v>619</v>
      </c>
      <c r="F188" s="193" t="s">
        <v>31</v>
      </c>
      <c r="G188" s="29">
        <f>G189+G190+G191</f>
        <v>20423</v>
      </c>
    </row>
    <row r="189" spans="1:16341" s="56" customFormat="1" x14ac:dyDescent="0.25">
      <c r="A189" s="190" t="s">
        <v>235</v>
      </c>
      <c r="B189" s="32">
        <v>912</v>
      </c>
      <c r="C189" s="193" t="s">
        <v>64</v>
      </c>
      <c r="D189" s="193" t="s">
        <v>74</v>
      </c>
      <c r="E189" s="193" t="s">
        <v>619</v>
      </c>
      <c r="F189" s="193" t="s">
        <v>138</v>
      </c>
      <c r="G189" s="29">
        <f>12836+107</f>
        <v>12943</v>
      </c>
    </row>
    <row r="190" spans="1:16341" s="56" customFormat="1" x14ac:dyDescent="0.25">
      <c r="A190" s="190" t="s">
        <v>137</v>
      </c>
      <c r="B190" s="32">
        <v>912</v>
      </c>
      <c r="C190" s="193" t="s">
        <v>64</v>
      </c>
      <c r="D190" s="193" t="s">
        <v>74</v>
      </c>
      <c r="E190" s="193" t="s">
        <v>619</v>
      </c>
      <c r="F190" s="193" t="s">
        <v>139</v>
      </c>
      <c r="G190" s="29">
        <f>3001-314</f>
        <v>2687</v>
      </c>
    </row>
    <row r="191" spans="1:16341" s="56" customFormat="1" ht="31.4" x14ac:dyDescent="0.25">
      <c r="A191" s="190" t="s">
        <v>241</v>
      </c>
      <c r="B191" s="32">
        <v>912</v>
      </c>
      <c r="C191" s="193" t="s">
        <v>64</v>
      </c>
      <c r="D191" s="193" t="s">
        <v>74</v>
      </c>
      <c r="E191" s="193" t="s">
        <v>619</v>
      </c>
      <c r="F191" s="193" t="s">
        <v>255</v>
      </c>
      <c r="G191" s="29">
        <f>4783+10</f>
        <v>4793</v>
      </c>
    </row>
    <row r="192" spans="1:16341" s="56" customFormat="1" x14ac:dyDescent="0.25">
      <c r="A192" s="189" t="s">
        <v>22</v>
      </c>
      <c r="B192" s="32">
        <v>912</v>
      </c>
      <c r="C192" s="193" t="s">
        <v>64</v>
      </c>
      <c r="D192" s="193" t="s">
        <v>74</v>
      </c>
      <c r="E192" s="193" t="s">
        <v>619</v>
      </c>
      <c r="F192" s="193" t="s">
        <v>15</v>
      </c>
      <c r="G192" s="29">
        <f>G193</f>
        <v>2973</v>
      </c>
    </row>
    <row r="193" spans="1:7" s="56" customFormat="1" ht="31.4" x14ac:dyDescent="0.25">
      <c r="A193" s="189" t="s">
        <v>17</v>
      </c>
      <c r="B193" s="32">
        <v>912</v>
      </c>
      <c r="C193" s="193" t="s">
        <v>64</v>
      </c>
      <c r="D193" s="193" t="s">
        <v>74</v>
      </c>
      <c r="E193" s="193" t="s">
        <v>619</v>
      </c>
      <c r="F193" s="193" t="s">
        <v>16</v>
      </c>
      <c r="G193" s="29">
        <f>G194+G195</f>
        <v>2973</v>
      </c>
    </row>
    <row r="194" spans="1:7" s="56" customFormat="1" x14ac:dyDescent="0.25">
      <c r="A194" s="35" t="s">
        <v>565</v>
      </c>
      <c r="B194" s="32">
        <v>912</v>
      </c>
      <c r="C194" s="193" t="s">
        <v>64</v>
      </c>
      <c r="D194" s="193" t="s">
        <v>74</v>
      </c>
      <c r="E194" s="193" t="s">
        <v>619</v>
      </c>
      <c r="F194" s="193" t="s">
        <v>566</v>
      </c>
      <c r="G194" s="29">
        <v>1214</v>
      </c>
    </row>
    <row r="195" spans="1:7" s="56" customFormat="1" ht="31.4" x14ac:dyDescent="0.25">
      <c r="A195" s="190" t="s">
        <v>130</v>
      </c>
      <c r="B195" s="32">
        <v>912</v>
      </c>
      <c r="C195" s="193" t="s">
        <v>64</v>
      </c>
      <c r="D195" s="193" t="s">
        <v>74</v>
      </c>
      <c r="E195" s="193" t="s">
        <v>619</v>
      </c>
      <c r="F195" s="193" t="s">
        <v>134</v>
      </c>
      <c r="G195" s="29">
        <f>1749+10</f>
        <v>1759</v>
      </c>
    </row>
    <row r="196" spans="1:7" s="56" customFormat="1" x14ac:dyDescent="0.25">
      <c r="A196" s="35" t="s">
        <v>13</v>
      </c>
      <c r="B196" s="32">
        <v>912</v>
      </c>
      <c r="C196" s="193" t="s">
        <v>64</v>
      </c>
      <c r="D196" s="193" t="s">
        <v>74</v>
      </c>
      <c r="E196" s="193" t="s">
        <v>619</v>
      </c>
      <c r="F196" s="193" t="s">
        <v>14</v>
      </c>
      <c r="G196" s="29">
        <f>G197</f>
        <v>0</v>
      </c>
    </row>
    <row r="197" spans="1:7" s="56" customFormat="1" x14ac:dyDescent="0.25">
      <c r="A197" s="190" t="s">
        <v>34</v>
      </c>
      <c r="B197" s="32">
        <v>912</v>
      </c>
      <c r="C197" s="193" t="s">
        <v>64</v>
      </c>
      <c r="D197" s="193" t="s">
        <v>74</v>
      </c>
      <c r="E197" s="193" t="s">
        <v>619</v>
      </c>
      <c r="F197" s="193" t="s">
        <v>33</v>
      </c>
      <c r="G197" s="29">
        <f>G198</f>
        <v>0</v>
      </c>
    </row>
    <row r="198" spans="1:7" s="56" customFormat="1" ht="25.5" customHeight="1" x14ac:dyDescent="0.25">
      <c r="A198" s="190" t="s">
        <v>131</v>
      </c>
      <c r="B198" s="32">
        <v>912</v>
      </c>
      <c r="C198" s="18" t="s">
        <v>64</v>
      </c>
      <c r="D198" s="18" t="s">
        <v>74</v>
      </c>
      <c r="E198" s="193" t="s">
        <v>619</v>
      </c>
      <c r="F198" s="193" t="s">
        <v>135</v>
      </c>
      <c r="G198" s="29">
        <v>0</v>
      </c>
    </row>
    <row r="199" spans="1:7" s="56" customFormat="1" ht="25.5" customHeight="1" x14ac:dyDescent="0.3">
      <c r="A199" s="49" t="s">
        <v>583</v>
      </c>
      <c r="B199" s="50">
        <v>912</v>
      </c>
      <c r="C199" s="51" t="s">
        <v>64</v>
      </c>
      <c r="D199" s="51" t="s">
        <v>74</v>
      </c>
      <c r="E199" s="65" t="s">
        <v>587</v>
      </c>
      <c r="F199" s="193"/>
      <c r="G199" s="52">
        <f>G200</f>
        <v>466</v>
      </c>
    </row>
    <row r="200" spans="1:7" s="56" customFormat="1" ht="39.049999999999997" customHeight="1" x14ac:dyDescent="0.25">
      <c r="A200" s="69" t="s">
        <v>604</v>
      </c>
      <c r="B200" s="20">
        <v>912</v>
      </c>
      <c r="C200" s="21" t="s">
        <v>64</v>
      </c>
      <c r="D200" s="21" t="s">
        <v>74</v>
      </c>
      <c r="E200" s="48" t="s">
        <v>605</v>
      </c>
      <c r="F200" s="193"/>
      <c r="G200" s="22">
        <f>G201</f>
        <v>466</v>
      </c>
    </row>
    <row r="201" spans="1:7" s="56" customFormat="1" ht="25.5" customHeight="1" x14ac:dyDescent="0.25">
      <c r="A201" s="190" t="s">
        <v>13</v>
      </c>
      <c r="B201" s="28">
        <v>912</v>
      </c>
      <c r="C201" s="193" t="s">
        <v>64</v>
      </c>
      <c r="D201" s="193" t="s">
        <v>74</v>
      </c>
      <c r="E201" s="193" t="s">
        <v>616</v>
      </c>
      <c r="F201" s="193">
        <v>800</v>
      </c>
      <c r="G201" s="29">
        <f>G202</f>
        <v>466</v>
      </c>
    </row>
    <row r="202" spans="1:7" s="56" customFormat="1" ht="25.5" customHeight="1" x14ac:dyDescent="0.25">
      <c r="A202" s="190" t="s">
        <v>34</v>
      </c>
      <c r="B202" s="28">
        <v>912</v>
      </c>
      <c r="C202" s="193" t="s">
        <v>64</v>
      </c>
      <c r="D202" s="193" t="s">
        <v>74</v>
      </c>
      <c r="E202" s="193" t="s">
        <v>616</v>
      </c>
      <c r="F202" s="193">
        <v>850</v>
      </c>
      <c r="G202" s="29">
        <f>G203</f>
        <v>466</v>
      </c>
    </row>
    <row r="203" spans="1:7" s="56" customFormat="1" ht="25.5" customHeight="1" x14ac:dyDescent="0.25">
      <c r="A203" s="190" t="s">
        <v>505</v>
      </c>
      <c r="B203" s="28">
        <v>912</v>
      </c>
      <c r="C203" s="193" t="s">
        <v>64</v>
      </c>
      <c r="D203" s="193" t="s">
        <v>74</v>
      </c>
      <c r="E203" s="193" t="s">
        <v>616</v>
      </c>
      <c r="F203" s="193" t="s">
        <v>504</v>
      </c>
      <c r="G203" s="29">
        <v>466</v>
      </c>
    </row>
    <row r="204" spans="1:7" s="56" customFormat="1" ht="31.4" x14ac:dyDescent="0.25">
      <c r="A204" s="47" t="s">
        <v>620</v>
      </c>
      <c r="B204" s="20">
        <v>912</v>
      </c>
      <c r="C204" s="21" t="s">
        <v>53</v>
      </c>
      <c r="D204" s="21" t="s">
        <v>74</v>
      </c>
      <c r="E204" s="21" t="s">
        <v>349</v>
      </c>
      <c r="F204" s="21"/>
      <c r="G204" s="22">
        <f>G205</f>
        <v>44316</v>
      </c>
    </row>
    <row r="205" spans="1:7" s="56" customFormat="1" ht="32.799999999999997" x14ac:dyDescent="0.3">
      <c r="A205" s="49" t="s">
        <v>154</v>
      </c>
      <c r="B205" s="50">
        <v>912</v>
      </c>
      <c r="C205" s="51" t="s">
        <v>53</v>
      </c>
      <c r="D205" s="51" t="s">
        <v>74</v>
      </c>
      <c r="E205" s="65" t="s">
        <v>627</v>
      </c>
      <c r="F205" s="21"/>
      <c r="G205" s="22">
        <f>G206</f>
        <v>44316</v>
      </c>
    </row>
    <row r="206" spans="1:7" s="56" customFormat="1" ht="31.4" x14ac:dyDescent="0.25">
      <c r="A206" s="47" t="s">
        <v>262</v>
      </c>
      <c r="B206" s="20">
        <v>912</v>
      </c>
      <c r="C206" s="21" t="s">
        <v>53</v>
      </c>
      <c r="D206" s="21" t="s">
        <v>74</v>
      </c>
      <c r="E206" s="48" t="s">
        <v>628</v>
      </c>
      <c r="F206" s="67"/>
      <c r="G206" s="22">
        <f>G207+G211+G215+G220+G224+G231</f>
        <v>44316</v>
      </c>
    </row>
    <row r="207" spans="1:7" s="56" customFormat="1" ht="31.4" x14ac:dyDescent="0.25">
      <c r="A207" s="23" t="s">
        <v>49</v>
      </c>
      <c r="B207" s="24">
        <v>912</v>
      </c>
      <c r="C207" s="25" t="s">
        <v>53</v>
      </c>
      <c r="D207" s="25" t="s">
        <v>74</v>
      </c>
      <c r="E207" s="54" t="s">
        <v>632</v>
      </c>
      <c r="F207" s="25"/>
      <c r="G207" s="26">
        <f>G208</f>
        <v>779</v>
      </c>
    </row>
    <row r="208" spans="1:7" s="56" customFormat="1" x14ac:dyDescent="0.25">
      <c r="A208" s="189" t="s">
        <v>22</v>
      </c>
      <c r="B208" s="28">
        <v>912</v>
      </c>
      <c r="C208" s="18" t="s">
        <v>53</v>
      </c>
      <c r="D208" s="193" t="s">
        <v>74</v>
      </c>
      <c r="E208" s="53" t="s">
        <v>632</v>
      </c>
      <c r="F208" s="193" t="s">
        <v>15</v>
      </c>
      <c r="G208" s="29">
        <f>G209</f>
        <v>779</v>
      </c>
    </row>
    <row r="209" spans="1:7" s="56" customFormat="1" ht="31.4" x14ac:dyDescent="0.25">
      <c r="A209" s="189" t="s">
        <v>17</v>
      </c>
      <c r="B209" s="28">
        <v>912</v>
      </c>
      <c r="C209" s="193" t="s">
        <v>64</v>
      </c>
      <c r="D209" s="193" t="s">
        <v>74</v>
      </c>
      <c r="E209" s="53" t="s">
        <v>632</v>
      </c>
      <c r="F209" s="193" t="s">
        <v>16</v>
      </c>
      <c r="G209" s="29">
        <f>G210</f>
        <v>779</v>
      </c>
    </row>
    <row r="210" spans="1:7" s="56" customFormat="1" ht="31.4" x14ac:dyDescent="0.25">
      <c r="A210" s="190" t="s">
        <v>130</v>
      </c>
      <c r="B210" s="32">
        <v>912</v>
      </c>
      <c r="C210" s="193" t="s">
        <v>64</v>
      </c>
      <c r="D210" s="193" t="s">
        <v>74</v>
      </c>
      <c r="E210" s="53" t="s">
        <v>632</v>
      </c>
      <c r="F210" s="193" t="s">
        <v>134</v>
      </c>
      <c r="G210" s="29">
        <v>779</v>
      </c>
    </row>
    <row r="211" spans="1:7" s="56" customFormat="1" x14ac:dyDescent="0.25">
      <c r="A211" s="23" t="s">
        <v>631</v>
      </c>
      <c r="B211" s="24">
        <v>912</v>
      </c>
      <c r="C211" s="25" t="s">
        <v>64</v>
      </c>
      <c r="D211" s="25" t="s">
        <v>74</v>
      </c>
      <c r="E211" s="54" t="s">
        <v>633</v>
      </c>
      <c r="F211" s="193"/>
      <c r="G211" s="29">
        <f>G212</f>
        <v>5037</v>
      </c>
    </row>
    <row r="212" spans="1:7" s="56" customFormat="1" x14ac:dyDescent="0.25">
      <c r="A212" s="189" t="s">
        <v>22</v>
      </c>
      <c r="B212" s="32">
        <v>912</v>
      </c>
      <c r="C212" s="193" t="s">
        <v>64</v>
      </c>
      <c r="D212" s="193" t="s">
        <v>74</v>
      </c>
      <c r="E212" s="53" t="s">
        <v>633</v>
      </c>
      <c r="F212" s="193" t="s">
        <v>15</v>
      </c>
      <c r="G212" s="29">
        <f>G213</f>
        <v>5037</v>
      </c>
    </row>
    <row r="213" spans="1:7" s="56" customFormat="1" ht="31.4" x14ac:dyDescent="0.25">
      <c r="A213" s="189" t="s">
        <v>17</v>
      </c>
      <c r="B213" s="28">
        <v>912</v>
      </c>
      <c r="C213" s="18" t="s">
        <v>53</v>
      </c>
      <c r="D213" s="193" t="s">
        <v>74</v>
      </c>
      <c r="E213" s="53" t="s">
        <v>633</v>
      </c>
      <c r="F213" s="193" t="s">
        <v>16</v>
      </c>
      <c r="G213" s="29">
        <f>G214</f>
        <v>5037</v>
      </c>
    </row>
    <row r="214" spans="1:7" s="56" customFormat="1" ht="31.4" x14ac:dyDescent="0.25">
      <c r="A214" s="190" t="s">
        <v>130</v>
      </c>
      <c r="B214" s="28">
        <v>912</v>
      </c>
      <c r="C214" s="193" t="s">
        <v>64</v>
      </c>
      <c r="D214" s="193" t="s">
        <v>74</v>
      </c>
      <c r="E214" s="53" t="s">
        <v>633</v>
      </c>
      <c r="F214" s="193" t="s">
        <v>134</v>
      </c>
      <c r="G214" s="29">
        <v>5037</v>
      </c>
    </row>
    <row r="215" spans="1:7" s="56" customFormat="1" ht="31.4" x14ac:dyDescent="0.25">
      <c r="A215" s="76" t="s">
        <v>461</v>
      </c>
      <c r="B215" s="24">
        <v>912</v>
      </c>
      <c r="C215" s="25" t="s">
        <v>53</v>
      </c>
      <c r="D215" s="25" t="s">
        <v>74</v>
      </c>
      <c r="E215" s="25" t="s">
        <v>634</v>
      </c>
      <c r="F215" s="25"/>
      <c r="G215" s="26">
        <f>G216</f>
        <v>8381</v>
      </c>
    </row>
    <row r="216" spans="1:7" s="56" customFormat="1" x14ac:dyDescent="0.25">
      <c r="A216" s="61" t="s">
        <v>13</v>
      </c>
      <c r="B216" s="28">
        <v>912</v>
      </c>
      <c r="C216" s="193" t="s">
        <v>64</v>
      </c>
      <c r="D216" s="193" t="s">
        <v>74</v>
      </c>
      <c r="E216" s="193" t="s">
        <v>634</v>
      </c>
      <c r="F216" s="193">
        <v>800</v>
      </c>
      <c r="G216" s="29">
        <f>G217</f>
        <v>8381</v>
      </c>
    </row>
    <row r="217" spans="1:7" s="56" customFormat="1" x14ac:dyDescent="0.25">
      <c r="A217" s="61" t="s">
        <v>34</v>
      </c>
      <c r="B217" s="28">
        <v>912</v>
      </c>
      <c r="C217" s="18" t="s">
        <v>53</v>
      </c>
      <c r="D217" s="193" t="s">
        <v>74</v>
      </c>
      <c r="E217" s="193" t="s">
        <v>634</v>
      </c>
      <c r="F217" s="193">
        <v>850</v>
      </c>
      <c r="G217" s="29">
        <f>G218+G219</f>
        <v>8381</v>
      </c>
    </row>
    <row r="218" spans="1:7" s="56" customFormat="1" x14ac:dyDescent="0.25">
      <c r="A218" s="190" t="s">
        <v>140</v>
      </c>
      <c r="B218" s="32">
        <v>912</v>
      </c>
      <c r="C218" s="193" t="s">
        <v>64</v>
      </c>
      <c r="D218" s="193" t="s">
        <v>74</v>
      </c>
      <c r="E218" s="193" t="s">
        <v>634</v>
      </c>
      <c r="F218" s="193" t="s">
        <v>141</v>
      </c>
      <c r="G218" s="29">
        <f>15379-7000</f>
        <v>8379</v>
      </c>
    </row>
    <row r="219" spans="1:7" s="56" customFormat="1" x14ac:dyDescent="0.25">
      <c r="A219" s="190" t="s">
        <v>505</v>
      </c>
      <c r="B219" s="32">
        <v>912</v>
      </c>
      <c r="C219" s="193" t="s">
        <v>64</v>
      </c>
      <c r="D219" s="193" t="s">
        <v>74</v>
      </c>
      <c r="E219" s="193" t="s">
        <v>634</v>
      </c>
      <c r="F219" s="193" t="s">
        <v>504</v>
      </c>
      <c r="G219" s="29">
        <v>2</v>
      </c>
    </row>
    <row r="220" spans="1:7" s="56" customFormat="1" ht="31.4" x14ac:dyDescent="0.25">
      <c r="A220" s="76" t="s">
        <v>877</v>
      </c>
      <c r="B220" s="24">
        <v>912</v>
      </c>
      <c r="C220" s="25" t="s">
        <v>53</v>
      </c>
      <c r="D220" s="25" t="s">
        <v>74</v>
      </c>
      <c r="E220" s="25" t="s">
        <v>878</v>
      </c>
      <c r="F220" s="25"/>
      <c r="G220" s="75">
        <f>G221</f>
        <v>100</v>
      </c>
    </row>
    <row r="221" spans="1:7" s="56" customFormat="1" x14ac:dyDescent="0.25">
      <c r="A221" s="61" t="s">
        <v>13</v>
      </c>
      <c r="B221" s="28">
        <v>912</v>
      </c>
      <c r="C221" s="193" t="s">
        <v>64</v>
      </c>
      <c r="D221" s="193" t="s">
        <v>74</v>
      </c>
      <c r="E221" s="193" t="s">
        <v>878</v>
      </c>
      <c r="F221" s="193">
        <v>800</v>
      </c>
      <c r="G221" s="72">
        <f>G222</f>
        <v>100</v>
      </c>
    </row>
    <row r="222" spans="1:7" s="56" customFormat="1" x14ac:dyDescent="0.25">
      <c r="A222" s="61" t="s">
        <v>34</v>
      </c>
      <c r="B222" s="28">
        <v>912</v>
      </c>
      <c r="C222" s="18" t="s">
        <v>53</v>
      </c>
      <c r="D222" s="193" t="s">
        <v>74</v>
      </c>
      <c r="E222" s="193" t="s">
        <v>878</v>
      </c>
      <c r="F222" s="193">
        <v>850</v>
      </c>
      <c r="G222" s="72">
        <f>G223</f>
        <v>100</v>
      </c>
    </row>
    <row r="223" spans="1:7" s="56" customFormat="1" x14ac:dyDescent="0.25">
      <c r="A223" s="190" t="s">
        <v>140</v>
      </c>
      <c r="B223" s="32">
        <v>912</v>
      </c>
      <c r="C223" s="193" t="s">
        <v>64</v>
      </c>
      <c r="D223" s="193" t="s">
        <v>74</v>
      </c>
      <c r="E223" s="193" t="s">
        <v>878</v>
      </c>
      <c r="F223" s="193" t="s">
        <v>141</v>
      </c>
      <c r="G223" s="72">
        <v>100</v>
      </c>
    </row>
    <row r="224" spans="1:7" s="56" customFormat="1" x14ac:dyDescent="0.25">
      <c r="A224" s="23" t="s">
        <v>839</v>
      </c>
      <c r="B224" s="24">
        <v>912</v>
      </c>
      <c r="C224" s="25" t="s">
        <v>53</v>
      </c>
      <c r="D224" s="25" t="s">
        <v>74</v>
      </c>
      <c r="E224" s="54" t="s">
        <v>842</v>
      </c>
      <c r="F224" s="25"/>
      <c r="G224" s="75">
        <f>G225+G228</f>
        <v>30019</v>
      </c>
    </row>
    <row r="225" spans="1:7" s="56" customFormat="1" x14ac:dyDescent="0.25">
      <c r="A225" s="31" t="s">
        <v>493</v>
      </c>
      <c r="B225" s="28">
        <v>912</v>
      </c>
      <c r="C225" s="193" t="s">
        <v>64</v>
      </c>
      <c r="D225" s="193" t="s">
        <v>74</v>
      </c>
      <c r="E225" s="53" t="s">
        <v>842</v>
      </c>
      <c r="F225" s="193" t="s">
        <v>36</v>
      </c>
      <c r="G225" s="72">
        <f>G226</f>
        <v>19</v>
      </c>
    </row>
    <row r="226" spans="1:7" s="56" customFormat="1" x14ac:dyDescent="0.25">
      <c r="A226" s="190" t="s">
        <v>840</v>
      </c>
      <c r="B226" s="28">
        <v>912</v>
      </c>
      <c r="C226" s="18" t="s">
        <v>53</v>
      </c>
      <c r="D226" s="193" t="s">
        <v>74</v>
      </c>
      <c r="E226" s="53" t="s">
        <v>842</v>
      </c>
      <c r="F226" s="193" t="s">
        <v>843</v>
      </c>
      <c r="G226" s="72">
        <f>G227</f>
        <v>19</v>
      </c>
    </row>
    <row r="227" spans="1:7" s="56" customFormat="1" ht="31.4" x14ac:dyDescent="0.25">
      <c r="A227" s="190" t="s">
        <v>841</v>
      </c>
      <c r="B227" s="32">
        <v>912</v>
      </c>
      <c r="C227" s="193" t="s">
        <v>64</v>
      </c>
      <c r="D227" s="193" t="s">
        <v>74</v>
      </c>
      <c r="E227" s="53" t="s">
        <v>842</v>
      </c>
      <c r="F227" s="193" t="s">
        <v>844</v>
      </c>
      <c r="G227" s="72">
        <v>19</v>
      </c>
    </row>
    <row r="228" spans="1:7" s="56" customFormat="1" x14ac:dyDescent="0.25">
      <c r="A228" s="35" t="s">
        <v>13</v>
      </c>
      <c r="B228" s="28">
        <v>912</v>
      </c>
      <c r="C228" s="193" t="s">
        <v>64</v>
      </c>
      <c r="D228" s="193" t="s">
        <v>74</v>
      </c>
      <c r="E228" s="53" t="s">
        <v>842</v>
      </c>
      <c r="F228" s="193" t="s">
        <v>14</v>
      </c>
      <c r="G228" s="29">
        <f>G229</f>
        <v>30000</v>
      </c>
    </row>
    <row r="229" spans="1:7" s="56" customFormat="1" ht="31.4" x14ac:dyDescent="0.25">
      <c r="A229" s="61" t="s">
        <v>482</v>
      </c>
      <c r="B229" s="28">
        <v>912</v>
      </c>
      <c r="C229" s="193" t="s">
        <v>64</v>
      </c>
      <c r="D229" s="193" t="s">
        <v>74</v>
      </c>
      <c r="E229" s="53" t="s">
        <v>842</v>
      </c>
      <c r="F229" s="193" t="s">
        <v>12</v>
      </c>
      <c r="G229" s="29">
        <f>G230</f>
        <v>30000</v>
      </c>
    </row>
    <row r="230" spans="1:7" s="56" customFormat="1" ht="47.05" x14ac:dyDescent="0.25">
      <c r="A230" s="61" t="s">
        <v>747</v>
      </c>
      <c r="B230" s="28">
        <v>912</v>
      </c>
      <c r="C230" s="193" t="s">
        <v>64</v>
      </c>
      <c r="D230" s="193" t="s">
        <v>74</v>
      </c>
      <c r="E230" s="53" t="s">
        <v>842</v>
      </c>
      <c r="F230" s="193" t="s">
        <v>748</v>
      </c>
      <c r="G230" s="29">
        <v>30000</v>
      </c>
    </row>
    <row r="231" spans="1:7" s="56" customFormat="1" x14ac:dyDescent="0.25">
      <c r="A231" s="23" t="s">
        <v>910</v>
      </c>
      <c r="B231" s="24">
        <v>912</v>
      </c>
      <c r="C231" s="25" t="s">
        <v>64</v>
      </c>
      <c r="D231" s="25" t="s">
        <v>74</v>
      </c>
      <c r="E231" s="54" t="s">
        <v>909</v>
      </c>
      <c r="F231" s="193"/>
      <c r="G231" s="29">
        <f>G232</f>
        <v>0</v>
      </c>
    </row>
    <row r="232" spans="1:7" s="56" customFormat="1" x14ac:dyDescent="0.25">
      <c r="A232" s="189" t="s">
        <v>22</v>
      </c>
      <c r="B232" s="32">
        <v>912</v>
      </c>
      <c r="C232" s="193" t="s">
        <v>64</v>
      </c>
      <c r="D232" s="193" t="s">
        <v>74</v>
      </c>
      <c r="E232" s="53" t="s">
        <v>909</v>
      </c>
      <c r="F232" s="193" t="s">
        <v>15</v>
      </c>
      <c r="G232" s="29">
        <f>G233</f>
        <v>0</v>
      </c>
    </row>
    <row r="233" spans="1:7" s="56" customFormat="1" ht="31.4" x14ac:dyDescent="0.25">
      <c r="A233" s="189" t="s">
        <v>17</v>
      </c>
      <c r="B233" s="28">
        <v>912</v>
      </c>
      <c r="C233" s="18" t="s">
        <v>53</v>
      </c>
      <c r="D233" s="193" t="s">
        <v>74</v>
      </c>
      <c r="E233" s="53" t="s">
        <v>909</v>
      </c>
      <c r="F233" s="193" t="s">
        <v>16</v>
      </c>
      <c r="G233" s="29">
        <f>G234</f>
        <v>0</v>
      </c>
    </row>
    <row r="234" spans="1:7" s="56" customFormat="1" ht="31.4" x14ac:dyDescent="0.25">
      <c r="A234" s="190" t="s">
        <v>130</v>
      </c>
      <c r="B234" s="28">
        <v>912</v>
      </c>
      <c r="C234" s="193" t="s">
        <v>64</v>
      </c>
      <c r="D234" s="193" t="s">
        <v>74</v>
      </c>
      <c r="E234" s="53" t="s">
        <v>909</v>
      </c>
      <c r="F234" s="193" t="s">
        <v>134</v>
      </c>
      <c r="G234" s="29">
        <v>0</v>
      </c>
    </row>
    <row r="235" spans="1:7" s="56" customFormat="1" ht="47.05" x14ac:dyDescent="0.25">
      <c r="A235" s="47" t="s">
        <v>730</v>
      </c>
      <c r="B235" s="20">
        <v>912</v>
      </c>
      <c r="C235" s="21" t="s">
        <v>53</v>
      </c>
      <c r="D235" s="21" t="s">
        <v>74</v>
      </c>
      <c r="E235" s="21" t="s">
        <v>617</v>
      </c>
      <c r="F235" s="21"/>
      <c r="G235" s="22">
        <f>G236</f>
        <v>170326</v>
      </c>
    </row>
    <row r="236" spans="1:7" s="56" customFormat="1" ht="47.05" x14ac:dyDescent="0.25">
      <c r="A236" s="47" t="s">
        <v>662</v>
      </c>
      <c r="B236" s="20">
        <v>912</v>
      </c>
      <c r="C236" s="21" t="s">
        <v>64</v>
      </c>
      <c r="D236" s="21" t="s">
        <v>74</v>
      </c>
      <c r="E236" s="21" t="s">
        <v>663</v>
      </c>
      <c r="F236" s="193"/>
      <c r="G236" s="22">
        <f>G237</f>
        <v>170326</v>
      </c>
    </row>
    <row r="237" spans="1:7" s="77" customFormat="1" ht="47.8" x14ac:dyDescent="0.3">
      <c r="A237" s="23" t="s">
        <v>664</v>
      </c>
      <c r="B237" s="50">
        <v>912</v>
      </c>
      <c r="C237" s="51" t="s">
        <v>53</v>
      </c>
      <c r="D237" s="51" t="s">
        <v>74</v>
      </c>
      <c r="E237" s="65" t="s">
        <v>648</v>
      </c>
      <c r="F237" s="66"/>
      <c r="G237" s="52">
        <f>G238+G258</f>
        <v>170326</v>
      </c>
    </row>
    <row r="238" spans="1:7" s="56" customFormat="1" ht="31.4" x14ac:dyDescent="0.25">
      <c r="A238" s="23" t="s">
        <v>48</v>
      </c>
      <c r="B238" s="24">
        <v>912</v>
      </c>
      <c r="C238" s="25" t="s">
        <v>53</v>
      </c>
      <c r="D238" s="25" t="s">
        <v>74</v>
      </c>
      <c r="E238" s="54" t="s">
        <v>649</v>
      </c>
      <c r="F238" s="25"/>
      <c r="G238" s="26">
        <f>G239+G245+G250</f>
        <v>161274</v>
      </c>
    </row>
    <row r="239" spans="1:7" s="56" customFormat="1" x14ac:dyDescent="0.25">
      <c r="A239" s="23" t="s">
        <v>655</v>
      </c>
      <c r="B239" s="24">
        <v>912</v>
      </c>
      <c r="C239" s="25" t="s">
        <v>64</v>
      </c>
      <c r="D239" s="25" t="s">
        <v>74</v>
      </c>
      <c r="E239" s="54" t="s">
        <v>650</v>
      </c>
      <c r="F239" s="25"/>
      <c r="G239" s="26">
        <f>G240</f>
        <v>24658</v>
      </c>
    </row>
    <row r="240" spans="1:7" s="56" customFormat="1" ht="47.05" x14ac:dyDescent="0.25">
      <c r="A240" s="189" t="s">
        <v>29</v>
      </c>
      <c r="B240" s="32">
        <v>912</v>
      </c>
      <c r="C240" s="193" t="s">
        <v>53</v>
      </c>
      <c r="D240" s="193" t="s">
        <v>74</v>
      </c>
      <c r="E240" s="193" t="s">
        <v>650</v>
      </c>
      <c r="F240" s="193" t="s">
        <v>30</v>
      </c>
      <c r="G240" s="29">
        <f>G241</f>
        <v>24658</v>
      </c>
    </row>
    <row r="241" spans="1:7" s="56" customFormat="1" x14ac:dyDescent="0.25">
      <c r="A241" s="189" t="s">
        <v>32</v>
      </c>
      <c r="B241" s="32">
        <v>912</v>
      </c>
      <c r="C241" s="193" t="s">
        <v>53</v>
      </c>
      <c r="D241" s="193" t="s">
        <v>74</v>
      </c>
      <c r="E241" s="193" t="s">
        <v>650</v>
      </c>
      <c r="F241" s="193" t="s">
        <v>31</v>
      </c>
      <c r="G241" s="29">
        <f>G242+G243+G244</f>
        <v>24658</v>
      </c>
    </row>
    <row r="242" spans="1:7" s="56" customFormat="1" x14ac:dyDescent="0.25">
      <c r="A242" s="190" t="s">
        <v>235</v>
      </c>
      <c r="B242" s="32">
        <v>912</v>
      </c>
      <c r="C242" s="193" t="s">
        <v>53</v>
      </c>
      <c r="D242" s="193" t="s">
        <v>74</v>
      </c>
      <c r="E242" s="193" t="s">
        <v>650</v>
      </c>
      <c r="F242" s="193" t="s">
        <v>138</v>
      </c>
      <c r="G242" s="29">
        <f>16391+556+2022</f>
        <v>18969</v>
      </c>
    </row>
    <row r="243" spans="1:7" s="56" customFormat="1" x14ac:dyDescent="0.25">
      <c r="A243" s="190" t="s">
        <v>137</v>
      </c>
      <c r="B243" s="32">
        <v>912</v>
      </c>
      <c r="C243" s="193" t="s">
        <v>53</v>
      </c>
      <c r="D243" s="193" t="s">
        <v>74</v>
      </c>
      <c r="E243" s="193" t="s">
        <v>650</v>
      </c>
      <c r="F243" s="193" t="s">
        <v>139</v>
      </c>
      <c r="G243" s="29">
        <f>340+81-400</f>
        <v>21</v>
      </c>
    </row>
    <row r="244" spans="1:7" s="56" customFormat="1" ht="31.4" x14ac:dyDescent="0.25">
      <c r="A244" s="190" t="s">
        <v>241</v>
      </c>
      <c r="B244" s="32">
        <v>912</v>
      </c>
      <c r="C244" s="193" t="s">
        <v>53</v>
      </c>
      <c r="D244" s="193" t="s">
        <v>74</v>
      </c>
      <c r="E244" s="193" t="s">
        <v>650</v>
      </c>
      <c r="F244" s="193" t="s">
        <v>255</v>
      </c>
      <c r="G244" s="29">
        <f>4950+168+550</f>
        <v>5668</v>
      </c>
    </row>
    <row r="245" spans="1:7" s="56" customFormat="1" x14ac:dyDescent="0.25">
      <c r="A245" s="23" t="s">
        <v>656</v>
      </c>
      <c r="B245" s="24">
        <v>912</v>
      </c>
      <c r="C245" s="25" t="s">
        <v>53</v>
      </c>
      <c r="D245" s="25" t="s">
        <v>74</v>
      </c>
      <c r="E245" s="54" t="s">
        <v>651</v>
      </c>
      <c r="F245" s="25"/>
      <c r="G245" s="26">
        <f>G246</f>
        <v>115970</v>
      </c>
    </row>
    <row r="246" spans="1:7" s="56" customFormat="1" ht="47.05" x14ac:dyDescent="0.25">
      <c r="A246" s="189" t="s">
        <v>29</v>
      </c>
      <c r="B246" s="32">
        <v>912</v>
      </c>
      <c r="C246" s="193" t="s">
        <v>53</v>
      </c>
      <c r="D246" s="193" t="s">
        <v>74</v>
      </c>
      <c r="E246" s="193" t="s">
        <v>651</v>
      </c>
      <c r="F246" s="193" t="s">
        <v>30</v>
      </c>
      <c r="G246" s="29">
        <f>G247</f>
        <v>115970</v>
      </c>
    </row>
    <row r="247" spans="1:7" s="56" customFormat="1" x14ac:dyDescent="0.25">
      <c r="A247" s="189" t="s">
        <v>32</v>
      </c>
      <c r="B247" s="32">
        <v>912</v>
      </c>
      <c r="C247" s="193" t="s">
        <v>53</v>
      </c>
      <c r="D247" s="193" t="s">
        <v>74</v>
      </c>
      <c r="E247" s="193" t="s">
        <v>651</v>
      </c>
      <c r="F247" s="193" t="s">
        <v>31</v>
      </c>
      <c r="G247" s="29">
        <f>G248+G249</f>
        <v>115970</v>
      </c>
    </row>
    <row r="248" spans="1:7" s="56" customFormat="1" x14ac:dyDescent="0.25">
      <c r="A248" s="190" t="s">
        <v>235</v>
      </c>
      <c r="B248" s="32">
        <v>912</v>
      </c>
      <c r="C248" s="193" t="s">
        <v>53</v>
      </c>
      <c r="D248" s="193" t="s">
        <v>74</v>
      </c>
      <c r="E248" s="193" t="s">
        <v>651</v>
      </c>
      <c r="F248" s="193" t="s">
        <v>138</v>
      </c>
      <c r="G248" s="29">
        <f>86425+335+2629</f>
        <v>89389</v>
      </c>
    </row>
    <row r="249" spans="1:7" s="56" customFormat="1" ht="31.4" x14ac:dyDescent="0.25">
      <c r="A249" s="190" t="s">
        <v>241</v>
      </c>
      <c r="B249" s="32">
        <v>912</v>
      </c>
      <c r="C249" s="193" t="s">
        <v>53</v>
      </c>
      <c r="D249" s="193" t="s">
        <v>74</v>
      </c>
      <c r="E249" s="193" t="s">
        <v>651</v>
      </c>
      <c r="F249" s="78" t="s">
        <v>255</v>
      </c>
      <c r="G249" s="29">
        <f>26100+101+380</f>
        <v>26581</v>
      </c>
    </row>
    <row r="250" spans="1:7" s="56" customFormat="1" x14ac:dyDescent="0.25">
      <c r="A250" s="23" t="s">
        <v>657</v>
      </c>
      <c r="B250" s="24">
        <v>912</v>
      </c>
      <c r="C250" s="25" t="s">
        <v>53</v>
      </c>
      <c r="D250" s="25" t="s">
        <v>74</v>
      </c>
      <c r="E250" s="54" t="s">
        <v>652</v>
      </c>
      <c r="F250" s="25"/>
      <c r="G250" s="26">
        <f>G251+G255</f>
        <v>20646</v>
      </c>
    </row>
    <row r="251" spans="1:7" s="79" customFormat="1" x14ac:dyDescent="0.25">
      <c r="A251" s="190" t="s">
        <v>654</v>
      </c>
      <c r="B251" s="32">
        <v>912</v>
      </c>
      <c r="C251" s="193" t="s">
        <v>53</v>
      </c>
      <c r="D251" s="193" t="s">
        <v>74</v>
      </c>
      <c r="E251" s="193" t="s">
        <v>652</v>
      </c>
      <c r="F251" s="193" t="s">
        <v>15</v>
      </c>
      <c r="G251" s="29">
        <f>G252</f>
        <v>20569</v>
      </c>
    </row>
    <row r="252" spans="1:7" s="56" customFormat="1" ht="31.4" x14ac:dyDescent="0.25">
      <c r="A252" s="190" t="s">
        <v>17</v>
      </c>
      <c r="B252" s="32">
        <v>912</v>
      </c>
      <c r="C252" s="193" t="s">
        <v>53</v>
      </c>
      <c r="D252" s="193" t="s">
        <v>74</v>
      </c>
      <c r="E252" s="193" t="s">
        <v>652</v>
      </c>
      <c r="F252" s="193" t="s">
        <v>16</v>
      </c>
      <c r="G252" s="29">
        <f>G253+G254</f>
        <v>20569</v>
      </c>
    </row>
    <row r="253" spans="1:7" s="56" customFormat="1" x14ac:dyDescent="0.25">
      <c r="A253" s="190" t="s">
        <v>653</v>
      </c>
      <c r="B253" s="32">
        <v>912</v>
      </c>
      <c r="C253" s="193" t="s">
        <v>53</v>
      </c>
      <c r="D253" s="193" t="s">
        <v>74</v>
      </c>
      <c r="E253" s="193" t="s">
        <v>652</v>
      </c>
      <c r="F253" s="78" t="s">
        <v>566</v>
      </c>
      <c r="G253" s="29">
        <f>9310-335-2224</f>
        <v>6751</v>
      </c>
    </row>
    <row r="254" spans="1:7" s="56" customFormat="1" ht="31.4" x14ac:dyDescent="0.25">
      <c r="A254" s="190" t="s">
        <v>130</v>
      </c>
      <c r="B254" s="32">
        <v>912</v>
      </c>
      <c r="C254" s="193" t="s">
        <v>53</v>
      </c>
      <c r="D254" s="193" t="s">
        <v>74</v>
      </c>
      <c r="E254" s="193" t="s">
        <v>652</v>
      </c>
      <c r="F254" s="78" t="s">
        <v>134</v>
      </c>
      <c r="G254" s="29">
        <f>16775-2957</f>
        <v>13818</v>
      </c>
    </row>
    <row r="255" spans="1:7" s="56" customFormat="1" x14ac:dyDescent="0.25">
      <c r="A255" s="190" t="s">
        <v>13</v>
      </c>
      <c r="B255" s="32">
        <v>912</v>
      </c>
      <c r="C255" s="193" t="s">
        <v>53</v>
      </c>
      <c r="D255" s="193" t="s">
        <v>74</v>
      </c>
      <c r="E255" s="193" t="s">
        <v>652</v>
      </c>
      <c r="F255" s="78" t="s">
        <v>14</v>
      </c>
      <c r="G255" s="29">
        <f>G256</f>
        <v>77</v>
      </c>
    </row>
    <row r="256" spans="1:7" s="56" customFormat="1" x14ac:dyDescent="0.25">
      <c r="A256" s="189" t="s">
        <v>34</v>
      </c>
      <c r="B256" s="32">
        <v>912</v>
      </c>
      <c r="C256" s="193" t="s">
        <v>53</v>
      </c>
      <c r="D256" s="193" t="s">
        <v>74</v>
      </c>
      <c r="E256" s="193" t="s">
        <v>652</v>
      </c>
      <c r="F256" s="78" t="s">
        <v>33</v>
      </c>
      <c r="G256" s="29">
        <f>G257</f>
        <v>77</v>
      </c>
    </row>
    <row r="257" spans="1:11 16340:16372" s="56" customFormat="1" x14ac:dyDescent="0.25">
      <c r="A257" s="190" t="s">
        <v>131</v>
      </c>
      <c r="B257" s="32">
        <v>912</v>
      </c>
      <c r="C257" s="193" t="s">
        <v>53</v>
      </c>
      <c r="D257" s="193" t="s">
        <v>74</v>
      </c>
      <c r="E257" s="193" t="s">
        <v>652</v>
      </c>
      <c r="F257" s="78" t="s">
        <v>135</v>
      </c>
      <c r="G257" s="29">
        <v>77</v>
      </c>
    </row>
    <row r="258" spans="1:11 16340:16372" s="56" customFormat="1" ht="31.4" x14ac:dyDescent="0.25">
      <c r="A258" s="23" t="s">
        <v>912</v>
      </c>
      <c r="B258" s="32">
        <v>912</v>
      </c>
      <c r="C258" s="25" t="s">
        <v>53</v>
      </c>
      <c r="D258" s="25" t="s">
        <v>74</v>
      </c>
      <c r="E258" s="54" t="s">
        <v>913</v>
      </c>
      <c r="F258" s="191"/>
      <c r="G258" s="201">
        <f>G259</f>
        <v>9052</v>
      </c>
    </row>
    <row r="259" spans="1:11 16340:16372" s="56" customFormat="1" ht="47.05" x14ac:dyDescent="0.25">
      <c r="A259" s="189" t="s">
        <v>29</v>
      </c>
      <c r="B259" s="32">
        <v>912</v>
      </c>
      <c r="C259" s="193" t="s">
        <v>53</v>
      </c>
      <c r="D259" s="193" t="s">
        <v>74</v>
      </c>
      <c r="E259" s="54" t="s">
        <v>913</v>
      </c>
      <c r="F259" s="188" t="s">
        <v>30</v>
      </c>
      <c r="G259" s="198">
        <f>G260</f>
        <v>9052</v>
      </c>
    </row>
    <row r="260" spans="1:11 16340:16372" s="56" customFormat="1" x14ac:dyDescent="0.25">
      <c r="A260" s="189" t="s">
        <v>32</v>
      </c>
      <c r="B260" s="32">
        <v>912</v>
      </c>
      <c r="C260" s="193" t="s">
        <v>53</v>
      </c>
      <c r="D260" s="193" t="s">
        <v>74</v>
      </c>
      <c r="E260" s="54" t="s">
        <v>913</v>
      </c>
      <c r="F260" s="188" t="s">
        <v>31</v>
      </c>
      <c r="G260" s="198">
        <f>G261+G262</f>
        <v>9052</v>
      </c>
    </row>
    <row r="261" spans="1:11 16340:16372" s="56" customFormat="1" x14ac:dyDescent="0.25">
      <c r="A261" s="190" t="s">
        <v>235</v>
      </c>
      <c r="B261" s="32">
        <v>912</v>
      </c>
      <c r="C261" s="193" t="s">
        <v>53</v>
      </c>
      <c r="D261" s="193" t="s">
        <v>74</v>
      </c>
      <c r="E261" s="54" t="s">
        <v>913</v>
      </c>
      <c r="F261" s="188" t="s">
        <v>138</v>
      </c>
      <c r="G261" s="198">
        <v>6952</v>
      </c>
    </row>
    <row r="262" spans="1:11 16340:16372" s="56" customFormat="1" ht="31.4" x14ac:dyDescent="0.25">
      <c r="A262" s="190" t="s">
        <v>241</v>
      </c>
      <c r="B262" s="32">
        <v>912</v>
      </c>
      <c r="C262" s="193" t="s">
        <v>53</v>
      </c>
      <c r="D262" s="193" t="s">
        <v>74</v>
      </c>
      <c r="E262" s="54" t="s">
        <v>913</v>
      </c>
      <c r="F262" s="202" t="s">
        <v>255</v>
      </c>
      <c r="G262" s="198">
        <v>2100</v>
      </c>
    </row>
    <row r="263" spans="1:11 16340:16372" s="56" customFormat="1" x14ac:dyDescent="0.25">
      <c r="A263" s="19" t="s">
        <v>89</v>
      </c>
      <c r="B263" s="20">
        <v>912</v>
      </c>
      <c r="C263" s="21" t="s">
        <v>64</v>
      </c>
      <c r="D263" s="21" t="s">
        <v>74</v>
      </c>
      <c r="E263" s="21" t="s">
        <v>232</v>
      </c>
      <c r="F263" s="21"/>
      <c r="G263" s="22">
        <f>G264+G268+G272</f>
        <v>23086</v>
      </c>
      <c r="XDL263" s="60"/>
      <c r="XDM263" s="60"/>
      <c r="XDN263" s="60"/>
      <c r="XDO263" s="60"/>
      <c r="XDP263" s="60"/>
      <c r="XDQ263" s="60"/>
      <c r="XDR263" s="60"/>
      <c r="XDS263" s="60"/>
      <c r="XDT263" s="60"/>
      <c r="XDU263" s="60"/>
      <c r="XDV263" s="60"/>
      <c r="XDW263" s="60"/>
      <c r="XDX263" s="60"/>
      <c r="XDY263" s="60"/>
      <c r="XDZ263" s="60"/>
      <c r="XEA263" s="60"/>
      <c r="XEB263" s="60"/>
      <c r="XEC263" s="60"/>
      <c r="XED263" s="60"/>
      <c r="XEE263" s="60"/>
      <c r="XEF263" s="60"/>
      <c r="XEG263" s="60"/>
      <c r="XEH263" s="60"/>
      <c r="XEI263" s="60"/>
      <c r="XEJ263" s="60"/>
      <c r="XEK263" s="60"/>
      <c r="XEL263" s="60"/>
      <c r="XEM263" s="60"/>
      <c r="XEN263" s="60"/>
      <c r="XEO263" s="60"/>
      <c r="XEP263" s="60"/>
      <c r="XEQ263" s="60"/>
      <c r="XER263" s="60"/>
    </row>
    <row r="264" spans="1:11 16340:16372" s="56" customFormat="1" x14ac:dyDescent="0.25">
      <c r="A264" s="23" t="s">
        <v>806</v>
      </c>
      <c r="B264" s="24">
        <v>912</v>
      </c>
      <c r="C264" s="25" t="s">
        <v>64</v>
      </c>
      <c r="D264" s="25" t="s">
        <v>74</v>
      </c>
      <c r="E264" s="25" t="s">
        <v>876</v>
      </c>
      <c r="F264" s="25"/>
      <c r="G264" s="75">
        <f>G265</f>
        <v>22393</v>
      </c>
      <c r="H264" s="80"/>
      <c r="I264" s="81"/>
      <c r="K264" s="82"/>
    </row>
    <row r="265" spans="1:11 16340:16372" s="56" customFormat="1" x14ac:dyDescent="0.25">
      <c r="A265" s="61" t="s">
        <v>13</v>
      </c>
      <c r="B265" s="28">
        <v>912</v>
      </c>
      <c r="C265" s="193" t="s">
        <v>64</v>
      </c>
      <c r="D265" s="193" t="s">
        <v>74</v>
      </c>
      <c r="E265" s="193" t="s">
        <v>876</v>
      </c>
      <c r="F265" s="193" t="s">
        <v>14</v>
      </c>
      <c r="G265" s="72">
        <f>G266</f>
        <v>22393</v>
      </c>
      <c r="H265" s="80"/>
      <c r="I265" s="81"/>
      <c r="K265" s="82"/>
    </row>
    <row r="266" spans="1:11 16340:16372" s="56" customFormat="1" x14ac:dyDescent="0.25">
      <c r="A266" s="190" t="s">
        <v>807</v>
      </c>
      <c r="B266" s="28">
        <v>912</v>
      </c>
      <c r="C266" s="193" t="s">
        <v>64</v>
      </c>
      <c r="D266" s="193" t="s">
        <v>74</v>
      </c>
      <c r="E266" s="193" t="s">
        <v>876</v>
      </c>
      <c r="F266" s="193" t="s">
        <v>809</v>
      </c>
      <c r="G266" s="72">
        <f>G267</f>
        <v>22393</v>
      </c>
      <c r="H266" s="80"/>
      <c r="I266" s="81"/>
      <c r="K266" s="82"/>
    </row>
    <row r="267" spans="1:11 16340:16372" s="56" customFormat="1" x14ac:dyDescent="0.25">
      <c r="A267" s="190" t="s">
        <v>808</v>
      </c>
      <c r="B267" s="28">
        <v>912</v>
      </c>
      <c r="C267" s="193" t="s">
        <v>64</v>
      </c>
      <c r="D267" s="193" t="s">
        <v>74</v>
      </c>
      <c r="E267" s="193" t="s">
        <v>876</v>
      </c>
      <c r="F267" s="193" t="s">
        <v>810</v>
      </c>
      <c r="G267" s="72">
        <f>19225-80+3248</f>
        <v>22393</v>
      </c>
      <c r="H267" s="80"/>
      <c r="I267" s="81"/>
      <c r="K267" s="82"/>
    </row>
    <row r="268" spans="1:11 16340:16372" s="56" customFormat="1" x14ac:dyDescent="0.25">
      <c r="A268" s="23" t="s">
        <v>755</v>
      </c>
      <c r="B268" s="24">
        <v>912</v>
      </c>
      <c r="C268" s="25" t="s">
        <v>64</v>
      </c>
      <c r="D268" s="25" t="s">
        <v>74</v>
      </c>
      <c r="E268" s="25" t="s">
        <v>756</v>
      </c>
      <c r="F268" s="193"/>
      <c r="G268" s="29">
        <f>G269</f>
        <v>193</v>
      </c>
      <c r="H268" s="80"/>
      <c r="I268" s="81"/>
      <c r="K268" s="82"/>
    </row>
    <row r="269" spans="1:11 16340:16372" s="56" customFormat="1" x14ac:dyDescent="0.25">
      <c r="A269" s="61" t="s">
        <v>13</v>
      </c>
      <c r="B269" s="28">
        <v>912</v>
      </c>
      <c r="C269" s="193" t="s">
        <v>64</v>
      </c>
      <c r="D269" s="193" t="s">
        <v>74</v>
      </c>
      <c r="E269" s="193" t="s">
        <v>756</v>
      </c>
      <c r="F269" s="193" t="s">
        <v>14</v>
      </c>
      <c r="G269" s="29">
        <f>G270</f>
        <v>193</v>
      </c>
      <c r="H269" s="80"/>
      <c r="I269" s="81"/>
      <c r="K269" s="82"/>
    </row>
    <row r="270" spans="1:11 16340:16372" s="56" customFormat="1" x14ac:dyDescent="0.25">
      <c r="A270" s="61" t="s">
        <v>34</v>
      </c>
      <c r="B270" s="28">
        <v>912</v>
      </c>
      <c r="C270" s="193" t="s">
        <v>64</v>
      </c>
      <c r="D270" s="193" t="s">
        <v>74</v>
      </c>
      <c r="E270" s="193" t="s">
        <v>756</v>
      </c>
      <c r="F270" s="193" t="s">
        <v>33</v>
      </c>
      <c r="G270" s="29">
        <f>G271</f>
        <v>193</v>
      </c>
      <c r="H270" s="80"/>
      <c r="I270" s="81"/>
      <c r="K270" s="82"/>
    </row>
    <row r="271" spans="1:11 16340:16372" s="56" customFormat="1" x14ac:dyDescent="0.25">
      <c r="A271" s="190" t="s">
        <v>505</v>
      </c>
      <c r="B271" s="28">
        <v>912</v>
      </c>
      <c r="C271" s="193" t="s">
        <v>64</v>
      </c>
      <c r="D271" s="193" t="s">
        <v>74</v>
      </c>
      <c r="E271" s="193" t="s">
        <v>756</v>
      </c>
      <c r="F271" s="193" t="s">
        <v>504</v>
      </c>
      <c r="G271" s="29">
        <v>193</v>
      </c>
      <c r="H271" s="80"/>
      <c r="I271" s="81"/>
      <c r="K271" s="82"/>
    </row>
    <row r="272" spans="1:11 16340:16372" s="56" customFormat="1" x14ac:dyDescent="0.25">
      <c r="A272" s="23" t="s">
        <v>901</v>
      </c>
      <c r="B272" s="24">
        <v>912</v>
      </c>
      <c r="C272" s="25" t="s">
        <v>64</v>
      </c>
      <c r="D272" s="25" t="s">
        <v>74</v>
      </c>
      <c r="E272" s="25" t="s">
        <v>902</v>
      </c>
      <c r="F272" s="193"/>
      <c r="G272" s="26">
        <f>G273</f>
        <v>500</v>
      </c>
      <c r="H272" s="185"/>
      <c r="I272" s="186"/>
      <c r="K272" s="82"/>
    </row>
    <row r="273" spans="1:11" s="56" customFormat="1" x14ac:dyDescent="0.25">
      <c r="A273" s="190" t="s">
        <v>654</v>
      </c>
      <c r="B273" s="28">
        <v>912</v>
      </c>
      <c r="C273" s="193" t="s">
        <v>64</v>
      </c>
      <c r="D273" s="193" t="s">
        <v>74</v>
      </c>
      <c r="E273" s="193" t="s">
        <v>902</v>
      </c>
      <c r="F273" s="193" t="s">
        <v>15</v>
      </c>
      <c r="G273" s="29">
        <f>G274</f>
        <v>500</v>
      </c>
      <c r="H273" s="185"/>
      <c r="I273" s="186"/>
      <c r="K273" s="82"/>
    </row>
    <row r="274" spans="1:11" s="56" customFormat="1" ht="31.4" x14ac:dyDescent="0.25">
      <c r="A274" s="190" t="s">
        <v>17</v>
      </c>
      <c r="B274" s="28">
        <v>912</v>
      </c>
      <c r="C274" s="193" t="s">
        <v>64</v>
      </c>
      <c r="D274" s="193" t="s">
        <v>74</v>
      </c>
      <c r="E274" s="193" t="s">
        <v>902</v>
      </c>
      <c r="F274" s="193" t="s">
        <v>16</v>
      </c>
      <c r="G274" s="29">
        <f>G275</f>
        <v>500</v>
      </c>
      <c r="H274" s="185"/>
      <c r="I274" s="186"/>
      <c r="K274" s="82"/>
    </row>
    <row r="275" spans="1:11" s="56" customFormat="1" ht="31.4" x14ac:dyDescent="0.25">
      <c r="A275" s="190" t="s">
        <v>130</v>
      </c>
      <c r="B275" s="28">
        <v>912</v>
      </c>
      <c r="C275" s="193" t="s">
        <v>64</v>
      </c>
      <c r="D275" s="193" t="s">
        <v>74</v>
      </c>
      <c r="E275" s="193" t="s">
        <v>902</v>
      </c>
      <c r="F275" s="193" t="s">
        <v>134</v>
      </c>
      <c r="G275" s="29">
        <v>500</v>
      </c>
      <c r="H275" s="185"/>
      <c r="I275" s="186"/>
      <c r="K275" s="82"/>
    </row>
    <row r="276" spans="1:11" s="56" customFormat="1" x14ac:dyDescent="0.25">
      <c r="A276" s="19" t="s">
        <v>76</v>
      </c>
      <c r="B276" s="20">
        <v>912</v>
      </c>
      <c r="C276" s="21" t="s">
        <v>54</v>
      </c>
      <c r="D276" s="21"/>
      <c r="E276" s="21"/>
      <c r="F276" s="21"/>
      <c r="G276" s="22">
        <f>G277</f>
        <v>200</v>
      </c>
    </row>
    <row r="277" spans="1:11" s="56" customFormat="1" x14ac:dyDescent="0.25">
      <c r="A277" s="19" t="s">
        <v>77</v>
      </c>
      <c r="B277" s="20">
        <v>912</v>
      </c>
      <c r="C277" s="21" t="s">
        <v>54</v>
      </c>
      <c r="D277" s="21" t="s">
        <v>58</v>
      </c>
      <c r="E277" s="21"/>
      <c r="F277" s="21"/>
      <c r="G277" s="22">
        <f>G279</f>
        <v>200</v>
      </c>
    </row>
    <row r="278" spans="1:11" s="56" customFormat="1" x14ac:dyDescent="0.25">
      <c r="A278" s="19" t="s">
        <v>89</v>
      </c>
      <c r="B278" s="20">
        <v>912</v>
      </c>
      <c r="C278" s="21" t="s">
        <v>54</v>
      </c>
      <c r="D278" s="21" t="s">
        <v>58</v>
      </c>
      <c r="E278" s="21" t="s">
        <v>232</v>
      </c>
      <c r="F278" s="21"/>
      <c r="G278" s="22">
        <f>G279</f>
        <v>200</v>
      </c>
    </row>
    <row r="279" spans="1:11" s="56" customFormat="1" x14ac:dyDescent="0.25">
      <c r="A279" s="23" t="s">
        <v>43</v>
      </c>
      <c r="B279" s="24">
        <v>912</v>
      </c>
      <c r="C279" s="24" t="s">
        <v>54</v>
      </c>
      <c r="D279" s="24" t="s">
        <v>58</v>
      </c>
      <c r="E279" s="25" t="s">
        <v>265</v>
      </c>
      <c r="F279" s="32"/>
      <c r="G279" s="26">
        <f>G280</f>
        <v>200</v>
      </c>
    </row>
    <row r="280" spans="1:11" s="56" customFormat="1" x14ac:dyDescent="0.25">
      <c r="A280" s="190" t="s">
        <v>22</v>
      </c>
      <c r="B280" s="28">
        <v>912</v>
      </c>
      <c r="C280" s="193" t="s">
        <v>54</v>
      </c>
      <c r="D280" s="193" t="s">
        <v>58</v>
      </c>
      <c r="E280" s="193" t="s">
        <v>265</v>
      </c>
      <c r="F280" s="193" t="s">
        <v>15</v>
      </c>
      <c r="G280" s="29">
        <f>G281</f>
        <v>200</v>
      </c>
    </row>
    <row r="281" spans="1:11" s="56" customFormat="1" ht="31.4" x14ac:dyDescent="0.25">
      <c r="A281" s="190" t="s">
        <v>17</v>
      </c>
      <c r="B281" s="28">
        <v>912</v>
      </c>
      <c r="C281" s="193" t="s">
        <v>54</v>
      </c>
      <c r="D281" s="193" t="s">
        <v>58</v>
      </c>
      <c r="E281" s="193" t="s">
        <v>265</v>
      </c>
      <c r="F281" s="193" t="s">
        <v>16</v>
      </c>
      <c r="G281" s="29">
        <f>G282</f>
        <v>200</v>
      </c>
    </row>
    <row r="282" spans="1:11" s="56" customFormat="1" ht="31.4" x14ac:dyDescent="0.25">
      <c r="A282" s="190" t="s">
        <v>130</v>
      </c>
      <c r="B282" s="28">
        <v>912</v>
      </c>
      <c r="C282" s="193" t="s">
        <v>54</v>
      </c>
      <c r="D282" s="193" t="s">
        <v>58</v>
      </c>
      <c r="E282" s="193" t="s">
        <v>265</v>
      </c>
      <c r="F282" s="193" t="s">
        <v>134</v>
      </c>
      <c r="G282" s="29">
        <v>200</v>
      </c>
    </row>
    <row r="283" spans="1:11" s="56" customFormat="1" ht="18.55" x14ac:dyDescent="0.3">
      <c r="A283" s="42" t="s">
        <v>200</v>
      </c>
      <c r="B283" s="44">
        <v>912</v>
      </c>
      <c r="C283" s="37" t="s">
        <v>57</v>
      </c>
      <c r="D283" s="37"/>
      <c r="E283" s="37"/>
      <c r="F283" s="37"/>
      <c r="G283" s="83">
        <f>G284+G346</f>
        <v>65530</v>
      </c>
    </row>
    <row r="284" spans="1:11" s="56" customFormat="1" ht="32.1" x14ac:dyDescent="0.3">
      <c r="A284" s="19" t="s">
        <v>329</v>
      </c>
      <c r="B284" s="44">
        <v>912</v>
      </c>
      <c r="C284" s="21" t="s">
        <v>57</v>
      </c>
      <c r="D284" s="21" t="s">
        <v>78</v>
      </c>
      <c r="E284" s="21"/>
      <c r="F284" s="21"/>
      <c r="G284" s="22">
        <f>G285</f>
        <v>56731</v>
      </c>
    </row>
    <row r="285" spans="1:11" s="56" customFormat="1" ht="31.4" x14ac:dyDescent="0.25">
      <c r="A285" s="40" t="s">
        <v>513</v>
      </c>
      <c r="B285" s="20">
        <v>912</v>
      </c>
      <c r="C285" s="21" t="s">
        <v>57</v>
      </c>
      <c r="D285" s="21" t="s">
        <v>78</v>
      </c>
      <c r="E285" s="21" t="s">
        <v>330</v>
      </c>
      <c r="F285" s="21"/>
      <c r="G285" s="22">
        <f>G286+G316+G328+G340</f>
        <v>56731</v>
      </c>
    </row>
    <row r="286" spans="1:11" s="56" customFormat="1" ht="32.1" x14ac:dyDescent="0.3">
      <c r="A286" s="47" t="s">
        <v>667</v>
      </c>
      <c r="B286" s="44">
        <v>912</v>
      </c>
      <c r="C286" s="21" t="s">
        <v>57</v>
      </c>
      <c r="D286" s="21" t="s">
        <v>78</v>
      </c>
      <c r="E286" s="48" t="s">
        <v>331</v>
      </c>
      <c r="F286" s="67"/>
      <c r="G286" s="22">
        <f>G287+G293+G302</f>
        <v>47250</v>
      </c>
    </row>
    <row r="287" spans="1:11" s="56" customFormat="1" ht="47.8" x14ac:dyDescent="0.3">
      <c r="A287" s="40" t="s">
        <v>668</v>
      </c>
      <c r="B287" s="44">
        <v>912</v>
      </c>
      <c r="C287" s="21" t="s">
        <v>57</v>
      </c>
      <c r="D287" s="21" t="s">
        <v>78</v>
      </c>
      <c r="E287" s="21" t="s">
        <v>332</v>
      </c>
      <c r="F287" s="21"/>
      <c r="G287" s="22">
        <f>G288</f>
        <v>2059</v>
      </c>
    </row>
    <row r="288" spans="1:11" s="56" customFormat="1" ht="18.55" x14ac:dyDescent="0.3">
      <c r="A288" s="59" t="s">
        <v>209</v>
      </c>
      <c r="B288" s="84">
        <v>912</v>
      </c>
      <c r="C288" s="25" t="s">
        <v>57</v>
      </c>
      <c r="D288" s="25" t="s">
        <v>78</v>
      </c>
      <c r="E288" s="25" t="s">
        <v>333</v>
      </c>
      <c r="F288" s="25"/>
      <c r="G288" s="26">
        <f>G289</f>
        <v>2059</v>
      </c>
    </row>
    <row r="289" spans="1:7" s="56" customFormat="1" ht="18.55" x14ac:dyDescent="0.3">
      <c r="A289" s="35" t="s">
        <v>22</v>
      </c>
      <c r="B289" s="85">
        <v>912</v>
      </c>
      <c r="C289" s="193" t="s">
        <v>57</v>
      </c>
      <c r="D289" s="193" t="s">
        <v>78</v>
      </c>
      <c r="E289" s="193" t="s">
        <v>333</v>
      </c>
      <c r="F289" s="193">
        <v>200</v>
      </c>
      <c r="G289" s="29">
        <f>G290</f>
        <v>2059</v>
      </c>
    </row>
    <row r="290" spans="1:7" s="56" customFormat="1" ht="32.1" x14ac:dyDescent="0.3">
      <c r="A290" s="35" t="s">
        <v>17</v>
      </c>
      <c r="B290" s="85">
        <v>912</v>
      </c>
      <c r="C290" s="193" t="s">
        <v>57</v>
      </c>
      <c r="D290" s="193" t="s">
        <v>78</v>
      </c>
      <c r="E290" s="193" t="s">
        <v>333</v>
      </c>
      <c r="F290" s="193">
        <v>240</v>
      </c>
      <c r="G290" s="29">
        <f>G292+G291</f>
        <v>2059</v>
      </c>
    </row>
    <row r="291" spans="1:7" s="56" customFormat="1" ht="18.55" x14ac:dyDescent="0.3">
      <c r="A291" s="62" t="s">
        <v>653</v>
      </c>
      <c r="B291" s="85">
        <v>912</v>
      </c>
      <c r="C291" s="193" t="s">
        <v>57</v>
      </c>
      <c r="D291" s="193" t="s">
        <v>78</v>
      </c>
      <c r="E291" s="193" t="s">
        <v>333</v>
      </c>
      <c r="F291" s="193" t="s">
        <v>566</v>
      </c>
      <c r="G291" s="29">
        <v>800</v>
      </c>
    </row>
    <row r="292" spans="1:7" s="56" customFormat="1" ht="32.1" x14ac:dyDescent="0.3">
      <c r="A292" s="35" t="s">
        <v>194</v>
      </c>
      <c r="B292" s="85">
        <v>912</v>
      </c>
      <c r="C292" s="193" t="s">
        <v>57</v>
      </c>
      <c r="D292" s="193" t="s">
        <v>78</v>
      </c>
      <c r="E292" s="193" t="s">
        <v>333</v>
      </c>
      <c r="F292" s="193" t="s">
        <v>134</v>
      </c>
      <c r="G292" s="29">
        <f>4181-750-328-800-74-970</f>
        <v>1259</v>
      </c>
    </row>
    <row r="293" spans="1:7" s="56" customFormat="1" ht="32.1" x14ac:dyDescent="0.3">
      <c r="A293" s="40" t="s">
        <v>669</v>
      </c>
      <c r="B293" s="44">
        <v>912</v>
      </c>
      <c r="C293" s="21" t="s">
        <v>57</v>
      </c>
      <c r="D293" s="21" t="s">
        <v>78</v>
      </c>
      <c r="E293" s="21" t="s">
        <v>335</v>
      </c>
      <c r="F293" s="21"/>
      <c r="G293" s="22">
        <f>G294+G298</f>
        <v>5753</v>
      </c>
    </row>
    <row r="294" spans="1:7" s="56" customFormat="1" ht="18.55" x14ac:dyDescent="0.3">
      <c r="A294" s="59" t="s">
        <v>670</v>
      </c>
      <c r="B294" s="84">
        <v>912</v>
      </c>
      <c r="C294" s="25" t="s">
        <v>57</v>
      </c>
      <c r="D294" s="25" t="s">
        <v>78</v>
      </c>
      <c r="E294" s="25" t="s">
        <v>475</v>
      </c>
      <c r="F294" s="25"/>
      <c r="G294" s="26">
        <f>G295</f>
        <v>100</v>
      </c>
    </row>
    <row r="295" spans="1:7" s="56" customFormat="1" ht="18.55" x14ac:dyDescent="0.3">
      <c r="A295" s="35" t="s">
        <v>22</v>
      </c>
      <c r="B295" s="85">
        <v>912</v>
      </c>
      <c r="C295" s="193" t="s">
        <v>57</v>
      </c>
      <c r="D295" s="193" t="s">
        <v>78</v>
      </c>
      <c r="E295" s="193" t="s">
        <v>475</v>
      </c>
      <c r="F295" s="193" t="s">
        <v>15</v>
      </c>
      <c r="G295" s="29">
        <f>G296</f>
        <v>100</v>
      </c>
    </row>
    <row r="296" spans="1:7" s="56" customFormat="1" ht="32.1" x14ac:dyDescent="0.3">
      <c r="A296" s="35" t="s">
        <v>17</v>
      </c>
      <c r="B296" s="85">
        <v>912</v>
      </c>
      <c r="C296" s="193" t="s">
        <v>57</v>
      </c>
      <c r="D296" s="193" t="s">
        <v>78</v>
      </c>
      <c r="E296" s="193" t="s">
        <v>475</v>
      </c>
      <c r="F296" s="193" t="s">
        <v>16</v>
      </c>
      <c r="G296" s="29">
        <f>G297</f>
        <v>100</v>
      </c>
    </row>
    <row r="297" spans="1:7" s="56" customFormat="1" ht="32.1" x14ac:dyDescent="0.3">
      <c r="A297" s="35" t="s">
        <v>194</v>
      </c>
      <c r="B297" s="85">
        <v>912</v>
      </c>
      <c r="C297" s="193" t="s">
        <v>57</v>
      </c>
      <c r="D297" s="193" t="s">
        <v>78</v>
      </c>
      <c r="E297" s="193" t="s">
        <v>475</v>
      </c>
      <c r="F297" s="193" t="s">
        <v>134</v>
      </c>
      <c r="G297" s="29">
        <f>300-50-150</f>
        <v>100</v>
      </c>
    </row>
    <row r="298" spans="1:7" s="56" customFormat="1" ht="18.55" x14ac:dyDescent="0.3">
      <c r="A298" s="59" t="s">
        <v>671</v>
      </c>
      <c r="B298" s="84">
        <v>912</v>
      </c>
      <c r="C298" s="25" t="s">
        <v>57</v>
      </c>
      <c r="D298" s="25" t="s">
        <v>78</v>
      </c>
      <c r="E298" s="25" t="s">
        <v>672</v>
      </c>
      <c r="F298" s="25"/>
      <c r="G298" s="26">
        <f>G299</f>
        <v>5653</v>
      </c>
    </row>
    <row r="299" spans="1:7" s="56" customFormat="1" ht="18.55" x14ac:dyDescent="0.3">
      <c r="A299" s="35" t="s">
        <v>22</v>
      </c>
      <c r="B299" s="85">
        <v>912</v>
      </c>
      <c r="C299" s="193" t="s">
        <v>57</v>
      </c>
      <c r="D299" s="193" t="s">
        <v>78</v>
      </c>
      <c r="E299" s="193" t="s">
        <v>672</v>
      </c>
      <c r="F299" s="193" t="s">
        <v>15</v>
      </c>
      <c r="G299" s="29">
        <f>G300</f>
        <v>5653</v>
      </c>
    </row>
    <row r="300" spans="1:7" s="56" customFormat="1" ht="32.1" x14ac:dyDescent="0.3">
      <c r="A300" s="35" t="s">
        <v>17</v>
      </c>
      <c r="B300" s="85">
        <v>912</v>
      </c>
      <c r="C300" s="193" t="s">
        <v>57</v>
      </c>
      <c r="D300" s="193" t="s">
        <v>78</v>
      </c>
      <c r="E300" s="193" t="s">
        <v>672</v>
      </c>
      <c r="F300" s="193" t="s">
        <v>16</v>
      </c>
      <c r="G300" s="29">
        <f>G301</f>
        <v>5653</v>
      </c>
    </row>
    <row r="301" spans="1:7" s="56" customFormat="1" ht="32.1" x14ac:dyDescent="0.3">
      <c r="A301" s="35" t="s">
        <v>194</v>
      </c>
      <c r="B301" s="85">
        <v>912</v>
      </c>
      <c r="C301" s="193" t="s">
        <v>57</v>
      </c>
      <c r="D301" s="193" t="s">
        <v>78</v>
      </c>
      <c r="E301" s="193" t="s">
        <v>672</v>
      </c>
      <c r="F301" s="193" t="s">
        <v>134</v>
      </c>
      <c r="G301" s="29">
        <f>7391-1736-2</f>
        <v>5653</v>
      </c>
    </row>
    <row r="302" spans="1:7" s="56" customFormat="1" ht="32.1" x14ac:dyDescent="0.3">
      <c r="A302" s="47" t="s">
        <v>673</v>
      </c>
      <c r="B302" s="44">
        <v>912</v>
      </c>
      <c r="C302" s="21" t="s">
        <v>57</v>
      </c>
      <c r="D302" s="21" t="s">
        <v>78</v>
      </c>
      <c r="E302" s="48" t="s">
        <v>338</v>
      </c>
      <c r="F302" s="67"/>
      <c r="G302" s="22">
        <f>G303</f>
        <v>39438</v>
      </c>
    </row>
    <row r="303" spans="1:7" s="56" customFormat="1" ht="18.55" x14ac:dyDescent="0.3">
      <c r="A303" s="59" t="s">
        <v>336</v>
      </c>
      <c r="B303" s="84">
        <v>912</v>
      </c>
      <c r="C303" s="25" t="s">
        <v>57</v>
      </c>
      <c r="D303" s="25" t="s">
        <v>78</v>
      </c>
      <c r="E303" s="25" t="s">
        <v>674</v>
      </c>
      <c r="F303" s="25"/>
      <c r="G303" s="26">
        <f>G304+G309+G313</f>
        <v>39438</v>
      </c>
    </row>
    <row r="304" spans="1:7" s="56" customFormat="1" ht="47.8" x14ac:dyDescent="0.3">
      <c r="A304" s="35" t="s">
        <v>304</v>
      </c>
      <c r="B304" s="85">
        <v>912</v>
      </c>
      <c r="C304" s="193" t="s">
        <v>57</v>
      </c>
      <c r="D304" s="193" t="s">
        <v>78</v>
      </c>
      <c r="E304" s="193" t="s">
        <v>674</v>
      </c>
      <c r="F304" s="18">
        <v>100</v>
      </c>
      <c r="G304" s="29">
        <f>G305</f>
        <v>34102</v>
      </c>
    </row>
    <row r="305" spans="1:7" s="56" customFormat="1" ht="18.55" x14ac:dyDescent="0.3">
      <c r="A305" s="35" t="s">
        <v>32</v>
      </c>
      <c r="B305" s="85">
        <v>912</v>
      </c>
      <c r="C305" s="193" t="s">
        <v>57</v>
      </c>
      <c r="D305" s="193" t="s">
        <v>78</v>
      </c>
      <c r="E305" s="193" t="s">
        <v>674</v>
      </c>
      <c r="F305" s="18" t="s">
        <v>31</v>
      </c>
      <c r="G305" s="29">
        <f>G306+G307+G308</f>
        <v>34102</v>
      </c>
    </row>
    <row r="306" spans="1:7" s="56" customFormat="1" ht="18.55" x14ac:dyDescent="0.3">
      <c r="A306" s="35" t="s">
        <v>337</v>
      </c>
      <c r="B306" s="85">
        <v>912</v>
      </c>
      <c r="C306" s="193" t="s">
        <v>57</v>
      </c>
      <c r="D306" s="193" t="s">
        <v>78</v>
      </c>
      <c r="E306" s="193" t="s">
        <v>674</v>
      </c>
      <c r="F306" s="18" t="s">
        <v>138</v>
      </c>
      <c r="G306" s="29">
        <f>18866-490+2295+210+711</f>
        <v>21592</v>
      </c>
    </row>
    <row r="307" spans="1:7" s="56" customFormat="1" ht="18.55" x14ac:dyDescent="0.3">
      <c r="A307" s="35" t="s">
        <v>137</v>
      </c>
      <c r="B307" s="85">
        <v>912</v>
      </c>
      <c r="C307" s="193" t="s">
        <v>57</v>
      </c>
      <c r="D307" s="193" t="s">
        <v>78</v>
      </c>
      <c r="E307" s="193" t="s">
        <v>674</v>
      </c>
      <c r="F307" s="18" t="s">
        <v>139</v>
      </c>
      <c r="G307" s="29">
        <f>4561+500+40-438.5</f>
        <v>4662.5</v>
      </c>
    </row>
    <row r="308" spans="1:7" s="56" customFormat="1" ht="32.1" x14ac:dyDescent="0.3">
      <c r="A308" s="35" t="s">
        <v>241</v>
      </c>
      <c r="B308" s="85">
        <v>912</v>
      </c>
      <c r="C308" s="193" t="s">
        <v>57</v>
      </c>
      <c r="D308" s="193" t="s">
        <v>78</v>
      </c>
      <c r="E308" s="193" t="s">
        <v>674</v>
      </c>
      <c r="F308" s="18" t="s">
        <v>255</v>
      </c>
      <c r="G308" s="29">
        <f>7075-148+844+76+0.5</f>
        <v>7847.5</v>
      </c>
    </row>
    <row r="309" spans="1:7" s="56" customFormat="1" ht="18.55" x14ac:dyDescent="0.3">
      <c r="A309" s="62" t="s">
        <v>22</v>
      </c>
      <c r="B309" s="85">
        <v>912</v>
      </c>
      <c r="C309" s="193" t="s">
        <v>57</v>
      </c>
      <c r="D309" s="193" t="s">
        <v>78</v>
      </c>
      <c r="E309" s="193" t="s">
        <v>674</v>
      </c>
      <c r="F309" s="193" t="s">
        <v>15</v>
      </c>
      <c r="G309" s="33">
        <f>G310</f>
        <v>5329</v>
      </c>
    </row>
    <row r="310" spans="1:7" s="56" customFormat="1" ht="32.1" x14ac:dyDescent="0.3">
      <c r="A310" s="62" t="s">
        <v>17</v>
      </c>
      <c r="B310" s="85">
        <v>912</v>
      </c>
      <c r="C310" s="193" t="s">
        <v>57</v>
      </c>
      <c r="D310" s="193" t="s">
        <v>78</v>
      </c>
      <c r="E310" s="193" t="s">
        <v>674</v>
      </c>
      <c r="F310" s="193" t="s">
        <v>16</v>
      </c>
      <c r="G310" s="33">
        <f>G311+G312</f>
        <v>5329</v>
      </c>
    </row>
    <row r="311" spans="1:7" s="56" customFormat="1" ht="18.55" x14ac:dyDescent="0.3">
      <c r="A311" s="62" t="s">
        <v>653</v>
      </c>
      <c r="B311" s="85">
        <v>912</v>
      </c>
      <c r="C311" s="193" t="s">
        <v>57</v>
      </c>
      <c r="D311" s="193" t="s">
        <v>78</v>
      </c>
      <c r="E311" s="193" t="s">
        <v>674</v>
      </c>
      <c r="F311" s="193" t="s">
        <v>566</v>
      </c>
      <c r="G311" s="33">
        <f>1042+350+750-400</f>
        <v>1742</v>
      </c>
    </row>
    <row r="312" spans="1:7" s="56" customFormat="1" ht="32.1" x14ac:dyDescent="0.3">
      <c r="A312" s="35" t="s">
        <v>194</v>
      </c>
      <c r="B312" s="85">
        <v>912</v>
      </c>
      <c r="C312" s="193" t="s">
        <v>57</v>
      </c>
      <c r="D312" s="193" t="s">
        <v>78</v>
      </c>
      <c r="E312" s="193" t="s">
        <v>674</v>
      </c>
      <c r="F312" s="18" t="s">
        <v>134</v>
      </c>
      <c r="G312" s="33">
        <f>3810-350+400-273</f>
        <v>3587</v>
      </c>
    </row>
    <row r="313" spans="1:7" s="56" customFormat="1" ht="18.55" x14ac:dyDescent="0.3">
      <c r="A313" s="35" t="s">
        <v>13</v>
      </c>
      <c r="B313" s="85">
        <v>912</v>
      </c>
      <c r="C313" s="193" t="s">
        <v>57</v>
      </c>
      <c r="D313" s="193" t="s">
        <v>78</v>
      </c>
      <c r="E313" s="193" t="s">
        <v>674</v>
      </c>
      <c r="F313" s="18">
        <v>800</v>
      </c>
      <c r="G313" s="33">
        <f>G314</f>
        <v>7</v>
      </c>
    </row>
    <row r="314" spans="1:7" s="56" customFormat="1" ht="18.55" x14ac:dyDescent="0.3">
      <c r="A314" s="35" t="s">
        <v>34</v>
      </c>
      <c r="B314" s="85">
        <v>912</v>
      </c>
      <c r="C314" s="193" t="s">
        <v>57</v>
      </c>
      <c r="D314" s="193" t="s">
        <v>78</v>
      </c>
      <c r="E314" s="193" t="s">
        <v>674</v>
      </c>
      <c r="F314" s="18">
        <v>850</v>
      </c>
      <c r="G314" s="33">
        <f>G315</f>
        <v>7</v>
      </c>
    </row>
    <row r="315" spans="1:7" s="56" customFormat="1" ht="18.55" x14ac:dyDescent="0.3">
      <c r="A315" s="35" t="s">
        <v>140</v>
      </c>
      <c r="B315" s="85">
        <v>912</v>
      </c>
      <c r="C315" s="193" t="s">
        <v>57</v>
      </c>
      <c r="D315" s="193" t="s">
        <v>78</v>
      </c>
      <c r="E315" s="193" t="s">
        <v>674</v>
      </c>
      <c r="F315" s="18" t="s">
        <v>141</v>
      </c>
      <c r="G315" s="33">
        <f>5+2</f>
        <v>7</v>
      </c>
    </row>
    <row r="316" spans="1:7" s="56" customFormat="1" ht="32.1" x14ac:dyDescent="0.3">
      <c r="A316" s="47" t="s">
        <v>675</v>
      </c>
      <c r="B316" s="44">
        <v>912</v>
      </c>
      <c r="C316" s="21" t="s">
        <v>57</v>
      </c>
      <c r="D316" s="21" t="s">
        <v>78</v>
      </c>
      <c r="E316" s="48" t="s">
        <v>676</v>
      </c>
      <c r="F316" s="67"/>
      <c r="G316" s="22">
        <f>G317+G323</f>
        <v>4305</v>
      </c>
    </row>
    <row r="317" spans="1:7" s="56" customFormat="1" ht="32.1" x14ac:dyDescent="0.3">
      <c r="A317" s="47" t="s">
        <v>677</v>
      </c>
      <c r="B317" s="44">
        <v>912</v>
      </c>
      <c r="C317" s="21" t="s">
        <v>57</v>
      </c>
      <c r="D317" s="21" t="s">
        <v>78</v>
      </c>
      <c r="E317" s="21" t="s">
        <v>678</v>
      </c>
      <c r="F317" s="21"/>
      <c r="G317" s="22">
        <f>G318</f>
        <v>4195</v>
      </c>
    </row>
    <row r="318" spans="1:7" s="56" customFormat="1" ht="32.1" x14ac:dyDescent="0.3">
      <c r="A318" s="23" t="s">
        <v>679</v>
      </c>
      <c r="B318" s="84">
        <v>912</v>
      </c>
      <c r="C318" s="25" t="s">
        <v>57</v>
      </c>
      <c r="D318" s="25" t="s">
        <v>78</v>
      </c>
      <c r="E318" s="25" t="s">
        <v>680</v>
      </c>
      <c r="F318" s="25"/>
      <c r="G318" s="26">
        <f>G319</f>
        <v>4195</v>
      </c>
    </row>
    <row r="319" spans="1:7" s="56" customFormat="1" ht="18.55" x14ac:dyDescent="0.3">
      <c r="A319" s="86" t="s">
        <v>22</v>
      </c>
      <c r="B319" s="85">
        <v>912</v>
      </c>
      <c r="C319" s="193" t="s">
        <v>57</v>
      </c>
      <c r="D319" s="193" t="s">
        <v>78</v>
      </c>
      <c r="E319" s="193" t="s">
        <v>680</v>
      </c>
      <c r="F319" s="18" t="s">
        <v>15</v>
      </c>
      <c r="G319" s="29">
        <f>G320</f>
        <v>4195</v>
      </c>
    </row>
    <row r="320" spans="1:7" s="56" customFormat="1" ht="32.1" x14ac:dyDescent="0.3">
      <c r="A320" s="62" t="s">
        <v>17</v>
      </c>
      <c r="B320" s="85">
        <v>912</v>
      </c>
      <c r="C320" s="193" t="s">
        <v>57</v>
      </c>
      <c r="D320" s="193" t="s">
        <v>78</v>
      </c>
      <c r="E320" s="193" t="s">
        <v>680</v>
      </c>
      <c r="F320" s="18" t="s">
        <v>16</v>
      </c>
      <c r="G320" s="29">
        <f>G322+G321</f>
        <v>4195</v>
      </c>
    </row>
    <row r="321" spans="1:7" s="56" customFormat="1" ht="18.55" x14ac:dyDescent="0.3">
      <c r="A321" s="62" t="s">
        <v>653</v>
      </c>
      <c r="B321" s="85">
        <v>912</v>
      </c>
      <c r="C321" s="193" t="s">
        <v>57</v>
      </c>
      <c r="D321" s="193" t="s">
        <v>78</v>
      </c>
      <c r="E321" s="193" t="s">
        <v>680</v>
      </c>
      <c r="F321" s="193" t="s">
        <v>566</v>
      </c>
      <c r="G321" s="29">
        <f>4700-1725</f>
        <v>2975</v>
      </c>
    </row>
    <row r="322" spans="1:7" s="56" customFormat="1" ht="32.1" x14ac:dyDescent="0.3">
      <c r="A322" s="35" t="s">
        <v>194</v>
      </c>
      <c r="B322" s="85">
        <v>912</v>
      </c>
      <c r="C322" s="193" t="s">
        <v>57</v>
      </c>
      <c r="D322" s="193" t="s">
        <v>78</v>
      </c>
      <c r="E322" s="193" t="s">
        <v>680</v>
      </c>
      <c r="F322" s="18" t="s">
        <v>134</v>
      </c>
      <c r="G322" s="29">
        <f>6820-4700-900</f>
        <v>1220</v>
      </c>
    </row>
    <row r="323" spans="1:7" s="56" customFormat="1" ht="32.1" x14ac:dyDescent="0.3">
      <c r="A323" s="47" t="s">
        <v>681</v>
      </c>
      <c r="B323" s="44">
        <v>912</v>
      </c>
      <c r="C323" s="21" t="s">
        <v>57</v>
      </c>
      <c r="D323" s="21" t="s">
        <v>78</v>
      </c>
      <c r="E323" s="21" t="s">
        <v>682</v>
      </c>
      <c r="F323" s="21"/>
      <c r="G323" s="22">
        <f>G324</f>
        <v>110</v>
      </c>
    </row>
    <row r="324" spans="1:7" s="56" customFormat="1" ht="32.1" x14ac:dyDescent="0.3">
      <c r="A324" s="59" t="s">
        <v>683</v>
      </c>
      <c r="B324" s="84">
        <v>912</v>
      </c>
      <c r="C324" s="25" t="s">
        <v>57</v>
      </c>
      <c r="D324" s="25" t="s">
        <v>78</v>
      </c>
      <c r="E324" s="25" t="s">
        <v>684</v>
      </c>
      <c r="F324" s="25"/>
      <c r="G324" s="26">
        <f>G325</f>
        <v>110</v>
      </c>
    </row>
    <row r="325" spans="1:7" s="56" customFormat="1" ht="18.55" x14ac:dyDescent="0.3">
      <c r="A325" s="86" t="s">
        <v>22</v>
      </c>
      <c r="B325" s="85">
        <v>912</v>
      </c>
      <c r="C325" s="193" t="s">
        <v>57</v>
      </c>
      <c r="D325" s="193" t="s">
        <v>78</v>
      </c>
      <c r="E325" s="193" t="s">
        <v>684</v>
      </c>
      <c r="F325" s="18" t="s">
        <v>15</v>
      </c>
      <c r="G325" s="33">
        <f>G326</f>
        <v>110</v>
      </c>
    </row>
    <row r="326" spans="1:7" s="56" customFormat="1" ht="32.1" x14ac:dyDescent="0.3">
      <c r="A326" s="62" t="s">
        <v>17</v>
      </c>
      <c r="B326" s="85">
        <v>912</v>
      </c>
      <c r="C326" s="193" t="s">
        <v>57</v>
      </c>
      <c r="D326" s="193" t="s">
        <v>78</v>
      </c>
      <c r="E326" s="193" t="s">
        <v>684</v>
      </c>
      <c r="F326" s="18" t="s">
        <v>16</v>
      </c>
      <c r="G326" s="33">
        <f>G327</f>
        <v>110</v>
      </c>
    </row>
    <row r="327" spans="1:7" s="56" customFormat="1" ht="32.1" x14ac:dyDescent="0.3">
      <c r="A327" s="35" t="s">
        <v>194</v>
      </c>
      <c r="B327" s="85">
        <v>912</v>
      </c>
      <c r="C327" s="193" t="s">
        <v>57</v>
      </c>
      <c r="D327" s="193" t="s">
        <v>78</v>
      </c>
      <c r="E327" s="193" t="s">
        <v>684</v>
      </c>
      <c r="F327" s="18" t="s">
        <v>134</v>
      </c>
      <c r="G327" s="33">
        <f>2000-1890</f>
        <v>110</v>
      </c>
    </row>
    <row r="328" spans="1:7" s="56" customFormat="1" ht="18.55" x14ac:dyDescent="0.3">
      <c r="A328" s="47" t="s">
        <v>596</v>
      </c>
      <c r="B328" s="44">
        <v>912</v>
      </c>
      <c r="C328" s="21" t="s">
        <v>57</v>
      </c>
      <c r="D328" s="21" t="s">
        <v>78</v>
      </c>
      <c r="E328" s="48" t="s">
        <v>599</v>
      </c>
      <c r="F328" s="67"/>
      <c r="G328" s="22">
        <f>G329</f>
        <v>1310</v>
      </c>
    </row>
    <row r="329" spans="1:7" s="56" customFormat="1" ht="18.55" x14ac:dyDescent="0.3">
      <c r="A329" s="47" t="s">
        <v>597</v>
      </c>
      <c r="B329" s="44">
        <v>912</v>
      </c>
      <c r="C329" s="21" t="s">
        <v>57</v>
      </c>
      <c r="D329" s="21" t="s">
        <v>78</v>
      </c>
      <c r="E329" s="21" t="s">
        <v>600</v>
      </c>
      <c r="F329" s="18"/>
      <c r="G329" s="22">
        <f>G330+G336</f>
        <v>1310</v>
      </c>
    </row>
    <row r="330" spans="1:7" s="56" customFormat="1" ht="18.55" x14ac:dyDescent="0.3">
      <c r="A330" s="59" t="s">
        <v>598</v>
      </c>
      <c r="B330" s="84">
        <v>912</v>
      </c>
      <c r="C330" s="25" t="s">
        <v>57</v>
      </c>
      <c r="D330" s="25" t="s">
        <v>78</v>
      </c>
      <c r="E330" s="25" t="s">
        <v>601</v>
      </c>
      <c r="F330" s="25"/>
      <c r="G330" s="26">
        <f>G331</f>
        <v>360</v>
      </c>
    </row>
    <row r="331" spans="1:7" s="56" customFormat="1" ht="32.1" x14ac:dyDescent="0.3">
      <c r="A331" s="35" t="s">
        <v>18</v>
      </c>
      <c r="B331" s="85">
        <v>912</v>
      </c>
      <c r="C331" s="193" t="s">
        <v>57</v>
      </c>
      <c r="D331" s="193" t="s">
        <v>78</v>
      </c>
      <c r="E331" s="193" t="s">
        <v>601</v>
      </c>
      <c r="F331" s="193" t="s">
        <v>20</v>
      </c>
      <c r="G331" s="29">
        <f>G332+G334</f>
        <v>360</v>
      </c>
    </row>
    <row r="332" spans="1:7" s="56" customFormat="1" ht="18.55" x14ac:dyDescent="0.3">
      <c r="A332" s="62" t="s">
        <v>25</v>
      </c>
      <c r="B332" s="85">
        <v>912</v>
      </c>
      <c r="C332" s="193" t="s">
        <v>57</v>
      </c>
      <c r="D332" s="193" t="s">
        <v>78</v>
      </c>
      <c r="E332" s="193" t="s">
        <v>601</v>
      </c>
      <c r="F332" s="193" t="s">
        <v>26</v>
      </c>
      <c r="G332" s="29">
        <f>G333</f>
        <v>10</v>
      </c>
    </row>
    <row r="333" spans="1:7" s="56" customFormat="1" ht="18.55" x14ac:dyDescent="0.3">
      <c r="A333" s="62" t="s">
        <v>144</v>
      </c>
      <c r="B333" s="85">
        <v>912</v>
      </c>
      <c r="C333" s="193" t="s">
        <v>57</v>
      </c>
      <c r="D333" s="193" t="s">
        <v>78</v>
      </c>
      <c r="E333" s="193" t="s">
        <v>601</v>
      </c>
      <c r="F333" s="193" t="s">
        <v>151</v>
      </c>
      <c r="G333" s="29">
        <v>10</v>
      </c>
    </row>
    <row r="334" spans="1:7" s="56" customFormat="1" ht="18.55" x14ac:dyDescent="0.3">
      <c r="A334" s="35" t="s">
        <v>199</v>
      </c>
      <c r="B334" s="85">
        <v>912</v>
      </c>
      <c r="C334" s="193" t="s">
        <v>57</v>
      </c>
      <c r="D334" s="193" t="s">
        <v>78</v>
      </c>
      <c r="E334" s="193" t="s">
        <v>601</v>
      </c>
      <c r="F334" s="193" t="s">
        <v>21</v>
      </c>
      <c r="G334" s="29">
        <f>G335</f>
        <v>350</v>
      </c>
    </row>
    <row r="335" spans="1:7" s="56" customFormat="1" ht="18.55" x14ac:dyDescent="0.3">
      <c r="A335" s="35" t="s">
        <v>155</v>
      </c>
      <c r="B335" s="85">
        <v>912</v>
      </c>
      <c r="C335" s="193" t="s">
        <v>57</v>
      </c>
      <c r="D335" s="193" t="s">
        <v>78</v>
      </c>
      <c r="E335" s="193" t="s">
        <v>601</v>
      </c>
      <c r="F335" s="193" t="s">
        <v>156</v>
      </c>
      <c r="G335" s="29">
        <v>350</v>
      </c>
    </row>
    <row r="336" spans="1:7" s="56" customFormat="1" ht="18.55" x14ac:dyDescent="0.3">
      <c r="A336" s="23" t="s">
        <v>685</v>
      </c>
      <c r="B336" s="84">
        <v>912</v>
      </c>
      <c r="C336" s="25" t="s">
        <v>57</v>
      </c>
      <c r="D336" s="25" t="s">
        <v>78</v>
      </c>
      <c r="E336" s="25" t="s">
        <v>686</v>
      </c>
      <c r="F336" s="25"/>
      <c r="G336" s="26">
        <f>G337</f>
        <v>950</v>
      </c>
    </row>
    <row r="337" spans="1:7" s="56" customFormat="1" ht="32.1" x14ac:dyDescent="0.3">
      <c r="A337" s="62" t="s">
        <v>18</v>
      </c>
      <c r="B337" s="85">
        <v>912</v>
      </c>
      <c r="C337" s="193" t="s">
        <v>57</v>
      </c>
      <c r="D337" s="193" t="s">
        <v>78</v>
      </c>
      <c r="E337" s="193" t="s">
        <v>686</v>
      </c>
      <c r="F337" s="55" t="s">
        <v>20</v>
      </c>
      <c r="G337" s="33">
        <f>G338</f>
        <v>950</v>
      </c>
    </row>
    <row r="338" spans="1:7" s="56" customFormat="1" ht="32.1" x14ac:dyDescent="0.3">
      <c r="A338" s="62" t="s">
        <v>27</v>
      </c>
      <c r="B338" s="85">
        <v>912</v>
      </c>
      <c r="C338" s="193" t="s">
        <v>57</v>
      </c>
      <c r="D338" s="193" t="s">
        <v>78</v>
      </c>
      <c r="E338" s="193" t="s">
        <v>686</v>
      </c>
      <c r="F338" s="55" t="s">
        <v>0</v>
      </c>
      <c r="G338" s="33">
        <f>G339</f>
        <v>950</v>
      </c>
    </row>
    <row r="339" spans="1:7" s="56" customFormat="1" ht="32.1" x14ac:dyDescent="0.3">
      <c r="A339" s="62" t="s">
        <v>744</v>
      </c>
      <c r="B339" s="85">
        <v>912</v>
      </c>
      <c r="C339" s="193" t="s">
        <v>57</v>
      </c>
      <c r="D339" s="193" t="s">
        <v>78</v>
      </c>
      <c r="E339" s="193" t="s">
        <v>686</v>
      </c>
      <c r="F339" s="55" t="s">
        <v>745</v>
      </c>
      <c r="G339" s="33">
        <v>950</v>
      </c>
    </row>
    <row r="340" spans="1:7" s="56" customFormat="1" ht="18.55" x14ac:dyDescent="0.3">
      <c r="A340" s="47" t="s">
        <v>687</v>
      </c>
      <c r="B340" s="44">
        <v>912</v>
      </c>
      <c r="C340" s="21" t="s">
        <v>57</v>
      </c>
      <c r="D340" s="21" t="s">
        <v>78</v>
      </c>
      <c r="E340" s="48" t="s">
        <v>688</v>
      </c>
      <c r="F340" s="67"/>
      <c r="G340" s="22">
        <f>G341</f>
        <v>3866</v>
      </c>
    </row>
    <row r="341" spans="1:7" s="56" customFormat="1" ht="18.55" x14ac:dyDescent="0.3">
      <c r="A341" s="47" t="s">
        <v>689</v>
      </c>
      <c r="B341" s="44">
        <v>912</v>
      </c>
      <c r="C341" s="21" t="s">
        <v>57</v>
      </c>
      <c r="D341" s="21" t="s">
        <v>78</v>
      </c>
      <c r="E341" s="48" t="s">
        <v>690</v>
      </c>
      <c r="F341" s="87"/>
      <c r="G341" s="88">
        <f>G342</f>
        <v>3866</v>
      </c>
    </row>
    <row r="342" spans="1:7" s="56" customFormat="1" ht="18.55" x14ac:dyDescent="0.3">
      <c r="A342" s="89" t="s">
        <v>691</v>
      </c>
      <c r="B342" s="84">
        <v>912</v>
      </c>
      <c r="C342" s="25" t="s">
        <v>57</v>
      </c>
      <c r="D342" s="25" t="s">
        <v>78</v>
      </c>
      <c r="E342" s="54" t="s">
        <v>690</v>
      </c>
      <c r="F342" s="87"/>
      <c r="G342" s="90">
        <f>G343</f>
        <v>3866</v>
      </c>
    </row>
    <row r="343" spans="1:7" s="56" customFormat="1" ht="18.55" x14ac:dyDescent="0.3">
      <c r="A343" s="86" t="s">
        <v>22</v>
      </c>
      <c r="B343" s="85">
        <v>912</v>
      </c>
      <c r="C343" s="193" t="s">
        <v>57</v>
      </c>
      <c r="D343" s="193" t="s">
        <v>78</v>
      </c>
      <c r="E343" s="53" t="s">
        <v>690</v>
      </c>
      <c r="F343" s="91">
        <v>200</v>
      </c>
      <c r="G343" s="34">
        <f>G344</f>
        <v>3866</v>
      </c>
    </row>
    <row r="344" spans="1:7" s="56" customFormat="1" ht="32.1" x14ac:dyDescent="0.3">
      <c r="A344" s="62" t="s">
        <v>17</v>
      </c>
      <c r="B344" s="85">
        <v>912</v>
      </c>
      <c r="C344" s="193" t="s">
        <v>57</v>
      </c>
      <c r="D344" s="193" t="s">
        <v>78</v>
      </c>
      <c r="E344" s="53" t="s">
        <v>690</v>
      </c>
      <c r="F344" s="91">
        <v>240</v>
      </c>
      <c r="G344" s="34">
        <f>G345</f>
        <v>3866</v>
      </c>
    </row>
    <row r="345" spans="1:7" s="56" customFormat="1" ht="32.1" x14ac:dyDescent="0.3">
      <c r="A345" s="35" t="s">
        <v>194</v>
      </c>
      <c r="B345" s="85">
        <v>912</v>
      </c>
      <c r="C345" s="193" t="s">
        <v>57</v>
      </c>
      <c r="D345" s="193" t="s">
        <v>78</v>
      </c>
      <c r="E345" s="53" t="s">
        <v>690</v>
      </c>
      <c r="F345" s="91">
        <v>244</v>
      </c>
      <c r="G345" s="34">
        <f>6555-2689</f>
        <v>3866</v>
      </c>
    </row>
    <row r="346" spans="1:7" s="56" customFormat="1" ht="32.1" x14ac:dyDescent="0.3">
      <c r="A346" s="19" t="s">
        <v>158</v>
      </c>
      <c r="B346" s="44">
        <v>912</v>
      </c>
      <c r="C346" s="21" t="s">
        <v>57</v>
      </c>
      <c r="D346" s="21" t="s">
        <v>79</v>
      </c>
      <c r="E346" s="21"/>
      <c r="F346" s="21"/>
      <c r="G346" s="88">
        <f>G347</f>
        <v>8799</v>
      </c>
    </row>
    <row r="347" spans="1:7" s="56" customFormat="1" ht="31.4" x14ac:dyDescent="0.25">
      <c r="A347" s="40" t="s">
        <v>513</v>
      </c>
      <c r="B347" s="20">
        <v>912</v>
      </c>
      <c r="C347" s="21" t="s">
        <v>57</v>
      </c>
      <c r="D347" s="21" t="s">
        <v>79</v>
      </c>
      <c r="E347" s="21" t="s">
        <v>330</v>
      </c>
      <c r="F347" s="21"/>
      <c r="G347" s="22">
        <f>G348+G366</f>
        <v>8799</v>
      </c>
    </row>
    <row r="348" spans="1:7" s="56" customFormat="1" ht="18.55" x14ac:dyDescent="0.3">
      <c r="A348" s="40" t="s">
        <v>339</v>
      </c>
      <c r="B348" s="44">
        <v>912</v>
      </c>
      <c r="C348" s="21" t="s">
        <v>57</v>
      </c>
      <c r="D348" s="21" t="s">
        <v>79</v>
      </c>
      <c r="E348" s="21" t="s">
        <v>692</v>
      </c>
      <c r="F348" s="37"/>
      <c r="G348" s="22">
        <f>G349+G354+G359</f>
        <v>6085</v>
      </c>
    </row>
    <row r="349" spans="1:7" s="56" customFormat="1" ht="18.55" x14ac:dyDescent="0.3">
      <c r="A349" s="40" t="s">
        <v>592</v>
      </c>
      <c r="B349" s="44">
        <v>912</v>
      </c>
      <c r="C349" s="21" t="s">
        <v>57</v>
      </c>
      <c r="D349" s="21" t="s">
        <v>79</v>
      </c>
      <c r="E349" s="21" t="s">
        <v>594</v>
      </c>
      <c r="F349" s="55"/>
      <c r="G349" s="83">
        <f>G350</f>
        <v>145</v>
      </c>
    </row>
    <row r="350" spans="1:7" s="56" customFormat="1" ht="32.1" x14ac:dyDescent="0.3">
      <c r="A350" s="59" t="s">
        <v>593</v>
      </c>
      <c r="B350" s="84">
        <v>912</v>
      </c>
      <c r="C350" s="25" t="s">
        <v>57</v>
      </c>
      <c r="D350" s="25" t="s">
        <v>79</v>
      </c>
      <c r="E350" s="25" t="s">
        <v>595</v>
      </c>
      <c r="F350" s="55"/>
      <c r="G350" s="92">
        <f>G351</f>
        <v>145</v>
      </c>
    </row>
    <row r="351" spans="1:7" s="56" customFormat="1" ht="18.55" x14ac:dyDescent="0.3">
      <c r="A351" s="35" t="s">
        <v>22</v>
      </c>
      <c r="B351" s="85">
        <v>912</v>
      </c>
      <c r="C351" s="193" t="s">
        <v>57</v>
      </c>
      <c r="D351" s="193" t="s">
        <v>79</v>
      </c>
      <c r="E351" s="193" t="s">
        <v>595</v>
      </c>
      <c r="F351" s="93" t="s">
        <v>15</v>
      </c>
      <c r="G351" s="94">
        <f>G352</f>
        <v>145</v>
      </c>
    </row>
    <row r="352" spans="1:7" s="56" customFormat="1" ht="32.1" x14ac:dyDescent="0.3">
      <c r="A352" s="35" t="s">
        <v>17</v>
      </c>
      <c r="B352" s="32">
        <v>912</v>
      </c>
      <c r="C352" s="193" t="s">
        <v>57</v>
      </c>
      <c r="D352" s="193" t="s">
        <v>79</v>
      </c>
      <c r="E352" s="193" t="s">
        <v>595</v>
      </c>
      <c r="F352" s="55" t="s">
        <v>16</v>
      </c>
      <c r="G352" s="94">
        <f>G353</f>
        <v>145</v>
      </c>
    </row>
    <row r="353" spans="1:7" s="56" customFormat="1" ht="32.1" x14ac:dyDescent="0.3">
      <c r="A353" s="35" t="s">
        <v>194</v>
      </c>
      <c r="B353" s="32">
        <v>912</v>
      </c>
      <c r="C353" s="193" t="s">
        <v>57</v>
      </c>
      <c r="D353" s="193" t="s">
        <v>79</v>
      </c>
      <c r="E353" s="193" t="s">
        <v>595</v>
      </c>
      <c r="F353" s="55" t="s">
        <v>134</v>
      </c>
      <c r="G353" s="94">
        <f>220-75</f>
        <v>145</v>
      </c>
    </row>
    <row r="354" spans="1:7" s="56" customFormat="1" ht="47.05" x14ac:dyDescent="0.25">
      <c r="A354" s="40" t="s">
        <v>344</v>
      </c>
      <c r="B354" s="20">
        <v>912</v>
      </c>
      <c r="C354" s="21" t="s">
        <v>57</v>
      </c>
      <c r="D354" s="21" t="s">
        <v>79</v>
      </c>
      <c r="E354" s="21" t="s">
        <v>345</v>
      </c>
      <c r="F354" s="21"/>
      <c r="G354" s="22">
        <f>G355</f>
        <v>425</v>
      </c>
    </row>
    <row r="355" spans="1:7" s="56" customFormat="1" ht="31.4" x14ac:dyDescent="0.25">
      <c r="A355" s="59" t="s">
        <v>346</v>
      </c>
      <c r="B355" s="24">
        <v>912</v>
      </c>
      <c r="C355" s="25" t="s">
        <v>57</v>
      </c>
      <c r="D355" s="25" t="s">
        <v>79</v>
      </c>
      <c r="E355" s="25" t="s">
        <v>347</v>
      </c>
      <c r="F355" s="25"/>
      <c r="G355" s="26">
        <f>G356</f>
        <v>425</v>
      </c>
    </row>
    <row r="356" spans="1:7" s="56" customFormat="1" x14ac:dyDescent="0.25">
      <c r="A356" s="35" t="s">
        <v>22</v>
      </c>
      <c r="B356" s="28">
        <v>912</v>
      </c>
      <c r="C356" s="193" t="s">
        <v>57</v>
      </c>
      <c r="D356" s="193" t="s">
        <v>79</v>
      </c>
      <c r="E356" s="193" t="s">
        <v>347</v>
      </c>
      <c r="F356" s="193">
        <v>200</v>
      </c>
      <c r="G356" s="29">
        <f>G357</f>
        <v>425</v>
      </c>
    </row>
    <row r="357" spans="1:7" s="56" customFormat="1" ht="31.4" x14ac:dyDescent="0.25">
      <c r="A357" s="35" t="s">
        <v>17</v>
      </c>
      <c r="B357" s="28">
        <v>912</v>
      </c>
      <c r="C357" s="193" t="s">
        <v>57</v>
      </c>
      <c r="D357" s="193" t="s">
        <v>79</v>
      </c>
      <c r="E357" s="193" t="s">
        <v>347</v>
      </c>
      <c r="F357" s="193">
        <v>240</v>
      </c>
      <c r="G357" s="29">
        <f>G358</f>
        <v>425</v>
      </c>
    </row>
    <row r="358" spans="1:7" s="56" customFormat="1" ht="31.4" x14ac:dyDescent="0.25">
      <c r="A358" s="35" t="s">
        <v>194</v>
      </c>
      <c r="B358" s="28">
        <v>912</v>
      </c>
      <c r="C358" s="193" t="s">
        <v>57</v>
      </c>
      <c r="D358" s="193" t="s">
        <v>79</v>
      </c>
      <c r="E358" s="193" t="s">
        <v>347</v>
      </c>
      <c r="F358" s="193" t="s">
        <v>134</v>
      </c>
      <c r="G358" s="29">
        <v>425</v>
      </c>
    </row>
    <row r="359" spans="1:7" s="56" customFormat="1" x14ac:dyDescent="0.25">
      <c r="A359" s="40" t="s">
        <v>457</v>
      </c>
      <c r="B359" s="20">
        <v>912</v>
      </c>
      <c r="C359" s="21" t="s">
        <v>57</v>
      </c>
      <c r="D359" s="21" t="s">
        <v>79</v>
      </c>
      <c r="E359" s="21" t="s">
        <v>359</v>
      </c>
      <c r="F359" s="21"/>
      <c r="G359" s="22">
        <f>G360</f>
        <v>5515</v>
      </c>
    </row>
    <row r="360" spans="1:7" s="56" customFormat="1" ht="31.4" x14ac:dyDescent="0.25">
      <c r="A360" s="59" t="s">
        <v>360</v>
      </c>
      <c r="B360" s="24">
        <v>912</v>
      </c>
      <c r="C360" s="25" t="s">
        <v>57</v>
      </c>
      <c r="D360" s="25" t="s">
        <v>79</v>
      </c>
      <c r="E360" s="25" t="s">
        <v>361</v>
      </c>
      <c r="F360" s="25"/>
      <c r="G360" s="26">
        <f>G361</f>
        <v>5515</v>
      </c>
    </row>
    <row r="361" spans="1:7" s="56" customFormat="1" ht="31.4" x14ac:dyDescent="0.25">
      <c r="A361" s="35" t="s">
        <v>18</v>
      </c>
      <c r="B361" s="32">
        <v>912</v>
      </c>
      <c r="C361" s="193" t="s">
        <v>57</v>
      </c>
      <c r="D361" s="193" t="s">
        <v>79</v>
      </c>
      <c r="E361" s="193" t="s">
        <v>361</v>
      </c>
      <c r="F361" s="193" t="s">
        <v>20</v>
      </c>
      <c r="G361" s="29">
        <f>G362+G364</f>
        <v>5515</v>
      </c>
    </row>
    <row r="362" spans="1:7" s="56" customFormat="1" x14ac:dyDescent="0.25">
      <c r="A362" s="62" t="s">
        <v>25</v>
      </c>
      <c r="B362" s="32">
        <v>912</v>
      </c>
      <c r="C362" s="193" t="s">
        <v>57</v>
      </c>
      <c r="D362" s="193" t="s">
        <v>79</v>
      </c>
      <c r="E362" s="193" t="s">
        <v>361</v>
      </c>
      <c r="F362" s="193" t="s">
        <v>26</v>
      </c>
      <c r="G362" s="29">
        <f>G363</f>
        <v>515</v>
      </c>
    </row>
    <row r="363" spans="1:7" s="56" customFormat="1" x14ac:dyDescent="0.25">
      <c r="A363" s="62" t="s">
        <v>144</v>
      </c>
      <c r="B363" s="32">
        <v>912</v>
      </c>
      <c r="C363" s="193" t="s">
        <v>57</v>
      </c>
      <c r="D363" s="193" t="s">
        <v>79</v>
      </c>
      <c r="E363" s="193" t="s">
        <v>361</v>
      </c>
      <c r="F363" s="193" t="s">
        <v>151</v>
      </c>
      <c r="G363" s="29">
        <v>515</v>
      </c>
    </row>
    <row r="364" spans="1:7" s="56" customFormat="1" x14ac:dyDescent="0.25">
      <c r="A364" s="35" t="s">
        <v>199</v>
      </c>
      <c r="B364" s="32">
        <v>912</v>
      </c>
      <c r="C364" s="193" t="s">
        <v>57</v>
      </c>
      <c r="D364" s="193" t="s">
        <v>79</v>
      </c>
      <c r="E364" s="193" t="s">
        <v>361</v>
      </c>
      <c r="F364" s="193" t="s">
        <v>21</v>
      </c>
      <c r="G364" s="29">
        <f>G365</f>
        <v>5000</v>
      </c>
    </row>
    <row r="365" spans="1:7" s="56" customFormat="1" x14ac:dyDescent="0.25">
      <c r="A365" s="35" t="s">
        <v>155</v>
      </c>
      <c r="B365" s="32">
        <v>912</v>
      </c>
      <c r="C365" s="193" t="s">
        <v>57</v>
      </c>
      <c r="D365" s="193" t="s">
        <v>79</v>
      </c>
      <c r="E365" s="193" t="s">
        <v>361</v>
      </c>
      <c r="F365" s="193" t="s">
        <v>156</v>
      </c>
      <c r="G365" s="29">
        <v>5000</v>
      </c>
    </row>
    <row r="366" spans="1:7" s="56" customFormat="1" x14ac:dyDescent="0.25">
      <c r="A366" s="47" t="s">
        <v>596</v>
      </c>
      <c r="B366" s="20">
        <v>912</v>
      </c>
      <c r="C366" s="21" t="s">
        <v>57</v>
      </c>
      <c r="D366" s="21" t="s">
        <v>79</v>
      </c>
      <c r="E366" s="48" t="s">
        <v>599</v>
      </c>
      <c r="F366" s="67"/>
      <c r="G366" s="70">
        <f>G367</f>
        <v>2714</v>
      </c>
    </row>
    <row r="367" spans="1:7" s="56" customFormat="1" x14ac:dyDescent="0.25">
      <c r="A367" s="47" t="s">
        <v>597</v>
      </c>
      <c r="B367" s="20">
        <v>912</v>
      </c>
      <c r="C367" s="21" t="s">
        <v>57</v>
      </c>
      <c r="D367" s="21" t="s">
        <v>79</v>
      </c>
      <c r="E367" s="21" t="s">
        <v>600</v>
      </c>
      <c r="F367" s="18"/>
      <c r="G367" s="70">
        <f>G368+G372</f>
        <v>2714</v>
      </c>
    </row>
    <row r="368" spans="1:7" s="56" customFormat="1" x14ac:dyDescent="0.25">
      <c r="A368" s="59" t="s">
        <v>598</v>
      </c>
      <c r="B368" s="24">
        <v>912</v>
      </c>
      <c r="C368" s="25" t="s">
        <v>57</v>
      </c>
      <c r="D368" s="25" t="s">
        <v>79</v>
      </c>
      <c r="E368" s="25" t="s">
        <v>601</v>
      </c>
      <c r="F368" s="25"/>
      <c r="G368" s="75">
        <f>G369</f>
        <v>328</v>
      </c>
    </row>
    <row r="369" spans="1:7" s="56" customFormat="1" x14ac:dyDescent="0.25">
      <c r="A369" s="86" t="s">
        <v>22</v>
      </c>
      <c r="B369" s="32">
        <v>912</v>
      </c>
      <c r="C369" s="193" t="s">
        <v>57</v>
      </c>
      <c r="D369" s="193" t="s">
        <v>79</v>
      </c>
      <c r="E369" s="193" t="s">
        <v>601</v>
      </c>
      <c r="F369" s="18" t="s">
        <v>15</v>
      </c>
      <c r="G369" s="95">
        <f>G370</f>
        <v>328</v>
      </c>
    </row>
    <row r="370" spans="1:7" s="56" customFormat="1" ht="31.4" x14ac:dyDescent="0.25">
      <c r="A370" s="62" t="s">
        <v>17</v>
      </c>
      <c r="B370" s="32">
        <v>912</v>
      </c>
      <c r="C370" s="193" t="s">
        <v>57</v>
      </c>
      <c r="D370" s="193" t="s">
        <v>79</v>
      </c>
      <c r="E370" s="193" t="s">
        <v>601</v>
      </c>
      <c r="F370" s="18" t="s">
        <v>16</v>
      </c>
      <c r="G370" s="95">
        <f>G371</f>
        <v>328</v>
      </c>
    </row>
    <row r="371" spans="1:7" s="56" customFormat="1" ht="31.4" x14ac:dyDescent="0.25">
      <c r="A371" s="35" t="s">
        <v>194</v>
      </c>
      <c r="B371" s="32">
        <v>912</v>
      </c>
      <c r="C371" s="193" t="s">
        <v>57</v>
      </c>
      <c r="D371" s="193" t="s">
        <v>79</v>
      </c>
      <c r="E371" s="193" t="s">
        <v>601</v>
      </c>
      <c r="F371" s="18" t="s">
        <v>134</v>
      </c>
      <c r="G371" s="95">
        <v>328</v>
      </c>
    </row>
    <row r="372" spans="1:7" s="56" customFormat="1" ht="47.05" x14ac:dyDescent="0.25">
      <c r="A372" s="23" t="s">
        <v>845</v>
      </c>
      <c r="B372" s="24">
        <v>912</v>
      </c>
      <c r="C372" s="25" t="s">
        <v>57</v>
      </c>
      <c r="D372" s="25" t="s">
        <v>79</v>
      </c>
      <c r="E372" s="25" t="s">
        <v>846</v>
      </c>
      <c r="F372" s="30"/>
      <c r="G372" s="75">
        <f>G373</f>
        <v>2386</v>
      </c>
    </row>
    <row r="373" spans="1:7" s="56" customFormat="1" x14ac:dyDescent="0.25">
      <c r="A373" s="86" t="s">
        <v>22</v>
      </c>
      <c r="B373" s="32">
        <v>912</v>
      </c>
      <c r="C373" s="193" t="s">
        <v>57</v>
      </c>
      <c r="D373" s="193" t="s">
        <v>79</v>
      </c>
      <c r="E373" s="193" t="s">
        <v>846</v>
      </c>
      <c r="F373" s="18" t="s">
        <v>15</v>
      </c>
      <c r="G373" s="95">
        <f>G374</f>
        <v>2386</v>
      </c>
    </row>
    <row r="374" spans="1:7" s="56" customFormat="1" ht="31.4" x14ac:dyDescent="0.25">
      <c r="A374" s="62" t="s">
        <v>17</v>
      </c>
      <c r="B374" s="32">
        <v>912</v>
      </c>
      <c r="C374" s="193" t="s">
        <v>57</v>
      </c>
      <c r="D374" s="193" t="s">
        <v>79</v>
      </c>
      <c r="E374" s="193" t="s">
        <v>846</v>
      </c>
      <c r="F374" s="18" t="s">
        <v>16</v>
      </c>
      <c r="G374" s="95">
        <f>G375</f>
        <v>2386</v>
      </c>
    </row>
    <row r="375" spans="1:7" s="56" customFormat="1" ht="31.4" x14ac:dyDescent="0.25">
      <c r="A375" s="35" t="s">
        <v>194</v>
      </c>
      <c r="B375" s="32">
        <v>912</v>
      </c>
      <c r="C375" s="193" t="s">
        <v>57</v>
      </c>
      <c r="D375" s="193" t="s">
        <v>79</v>
      </c>
      <c r="E375" s="193" t="s">
        <v>846</v>
      </c>
      <c r="F375" s="18" t="s">
        <v>134</v>
      </c>
      <c r="G375" s="95">
        <v>2386</v>
      </c>
    </row>
    <row r="376" spans="1:7" s="60" customFormat="1" ht="18.55" x14ac:dyDescent="0.3">
      <c r="A376" s="42" t="s">
        <v>80</v>
      </c>
      <c r="B376" s="20">
        <v>912</v>
      </c>
      <c r="C376" s="37" t="s">
        <v>58</v>
      </c>
      <c r="D376" s="37"/>
      <c r="E376" s="37"/>
      <c r="F376" s="37"/>
      <c r="G376" s="83">
        <f>G377+G401+G449</f>
        <v>280262</v>
      </c>
    </row>
    <row r="377" spans="1:7" s="60" customFormat="1" x14ac:dyDescent="0.25">
      <c r="A377" s="19" t="s">
        <v>82</v>
      </c>
      <c r="B377" s="28">
        <v>912</v>
      </c>
      <c r="C377" s="21" t="s">
        <v>58</v>
      </c>
      <c r="D377" s="21" t="s">
        <v>63</v>
      </c>
      <c r="E377" s="21"/>
      <c r="F377" s="21"/>
      <c r="G377" s="22">
        <f>G378</f>
        <v>91154</v>
      </c>
    </row>
    <row r="378" spans="1:7" s="60" customFormat="1" ht="31.4" x14ac:dyDescent="0.25">
      <c r="A378" s="47" t="s">
        <v>512</v>
      </c>
      <c r="B378" s="20">
        <v>912</v>
      </c>
      <c r="C378" s="21" t="s">
        <v>58</v>
      </c>
      <c r="D378" s="21" t="s">
        <v>63</v>
      </c>
      <c r="E378" s="21" t="s">
        <v>266</v>
      </c>
      <c r="F378" s="20"/>
      <c r="G378" s="22">
        <f>G379+G388</f>
        <v>91154</v>
      </c>
    </row>
    <row r="379" spans="1:7" s="60" customFormat="1" ht="31.4" x14ac:dyDescent="0.25">
      <c r="A379" s="47" t="s">
        <v>272</v>
      </c>
      <c r="B379" s="28">
        <v>912</v>
      </c>
      <c r="C379" s="21" t="s">
        <v>58</v>
      </c>
      <c r="D379" s="21" t="s">
        <v>63</v>
      </c>
      <c r="E379" s="20" t="s">
        <v>273</v>
      </c>
      <c r="F379" s="47"/>
      <c r="G379" s="22">
        <f>G380+G384</f>
        <v>60606</v>
      </c>
    </row>
    <row r="380" spans="1:7" s="60" customFormat="1" x14ac:dyDescent="0.25">
      <c r="A380" s="23" t="s">
        <v>274</v>
      </c>
      <c r="B380" s="28">
        <v>912</v>
      </c>
      <c r="C380" s="25" t="s">
        <v>58</v>
      </c>
      <c r="D380" s="25" t="s">
        <v>63</v>
      </c>
      <c r="E380" s="25" t="s">
        <v>275</v>
      </c>
      <c r="F380" s="24"/>
      <c r="G380" s="26">
        <f>G381</f>
        <v>59306</v>
      </c>
    </row>
    <row r="381" spans="1:7" s="60" customFormat="1" x14ac:dyDescent="0.25">
      <c r="A381" s="189" t="s">
        <v>22</v>
      </c>
      <c r="B381" s="28">
        <v>912</v>
      </c>
      <c r="C381" s="193" t="s">
        <v>58</v>
      </c>
      <c r="D381" s="193" t="s">
        <v>63</v>
      </c>
      <c r="E381" s="193" t="s">
        <v>275</v>
      </c>
      <c r="F381" s="32">
        <v>200</v>
      </c>
      <c r="G381" s="29">
        <f>G382</f>
        <v>59306</v>
      </c>
    </row>
    <row r="382" spans="1:7" s="60" customFormat="1" ht="31.4" x14ac:dyDescent="0.25">
      <c r="A382" s="189" t="s">
        <v>17</v>
      </c>
      <c r="B382" s="28">
        <v>912</v>
      </c>
      <c r="C382" s="193" t="s">
        <v>58</v>
      </c>
      <c r="D382" s="193" t="s">
        <v>63</v>
      </c>
      <c r="E382" s="193" t="s">
        <v>275</v>
      </c>
      <c r="F382" s="32">
        <v>240</v>
      </c>
      <c r="G382" s="29">
        <f>G383</f>
        <v>59306</v>
      </c>
    </row>
    <row r="383" spans="1:7" s="60" customFormat="1" ht="31.4" x14ac:dyDescent="0.25">
      <c r="A383" s="190" t="s">
        <v>130</v>
      </c>
      <c r="B383" s="28">
        <v>912</v>
      </c>
      <c r="C383" s="193" t="s">
        <v>58</v>
      </c>
      <c r="D383" s="193" t="s">
        <v>63</v>
      </c>
      <c r="E383" s="193" t="s">
        <v>275</v>
      </c>
      <c r="F383" s="32">
        <v>244</v>
      </c>
      <c r="G383" s="29">
        <f>35853+26832-3379</f>
        <v>59306</v>
      </c>
    </row>
    <row r="384" spans="1:7" s="60" customFormat="1" ht="31.4" x14ac:dyDescent="0.25">
      <c r="A384" s="23" t="s">
        <v>276</v>
      </c>
      <c r="B384" s="28">
        <v>912</v>
      </c>
      <c r="C384" s="25" t="s">
        <v>58</v>
      </c>
      <c r="D384" s="25" t="s">
        <v>63</v>
      </c>
      <c r="E384" s="25" t="s">
        <v>277</v>
      </c>
      <c r="F384" s="24"/>
      <c r="G384" s="26">
        <f>G385</f>
        <v>1300</v>
      </c>
    </row>
    <row r="385" spans="1:7" s="60" customFormat="1" x14ac:dyDescent="0.25">
      <c r="A385" s="189" t="s">
        <v>22</v>
      </c>
      <c r="B385" s="28">
        <v>912</v>
      </c>
      <c r="C385" s="193" t="s">
        <v>58</v>
      </c>
      <c r="D385" s="193" t="s">
        <v>63</v>
      </c>
      <c r="E385" s="193" t="s">
        <v>277</v>
      </c>
      <c r="F385" s="32">
        <v>200</v>
      </c>
      <c r="G385" s="29">
        <f>G386</f>
        <v>1300</v>
      </c>
    </row>
    <row r="386" spans="1:7" s="60" customFormat="1" ht="31.4" x14ac:dyDescent="0.25">
      <c r="A386" s="189" t="s">
        <v>17</v>
      </c>
      <c r="B386" s="28">
        <v>912</v>
      </c>
      <c r="C386" s="193" t="s">
        <v>58</v>
      </c>
      <c r="D386" s="193" t="s">
        <v>63</v>
      </c>
      <c r="E386" s="193" t="s">
        <v>277</v>
      </c>
      <c r="F386" s="32">
        <v>240</v>
      </c>
      <c r="G386" s="29">
        <f>G387</f>
        <v>1300</v>
      </c>
    </row>
    <row r="387" spans="1:7" s="60" customFormat="1" ht="31.4" x14ac:dyDescent="0.25">
      <c r="A387" s="190" t="s">
        <v>130</v>
      </c>
      <c r="B387" s="28">
        <v>912</v>
      </c>
      <c r="C387" s="193" t="s">
        <v>58</v>
      </c>
      <c r="D387" s="193" t="s">
        <v>63</v>
      </c>
      <c r="E387" s="193" t="s">
        <v>277</v>
      </c>
      <c r="F387" s="32">
        <v>244</v>
      </c>
      <c r="G387" s="29">
        <f>800+500</f>
        <v>1300</v>
      </c>
    </row>
    <row r="388" spans="1:7" s="60" customFormat="1" x14ac:dyDescent="0.25">
      <c r="A388" s="47" t="s">
        <v>279</v>
      </c>
      <c r="B388" s="28">
        <v>912</v>
      </c>
      <c r="C388" s="21" t="s">
        <v>58</v>
      </c>
      <c r="D388" s="21" t="s">
        <v>63</v>
      </c>
      <c r="E388" s="21" t="s">
        <v>280</v>
      </c>
      <c r="F388" s="20"/>
      <c r="G388" s="22">
        <f>G389</f>
        <v>30548</v>
      </c>
    </row>
    <row r="389" spans="1:7" s="60" customFormat="1" x14ac:dyDescent="0.25">
      <c r="A389" s="23" t="s">
        <v>285</v>
      </c>
      <c r="B389" s="28">
        <v>912</v>
      </c>
      <c r="C389" s="25" t="s">
        <v>58</v>
      </c>
      <c r="D389" s="25" t="s">
        <v>63</v>
      </c>
      <c r="E389" s="25" t="s">
        <v>286</v>
      </c>
      <c r="F389" s="25"/>
      <c r="G389" s="29">
        <f>G390+G398+G395</f>
        <v>30548</v>
      </c>
    </row>
    <row r="390" spans="1:7" s="60" customFormat="1" ht="47.05" x14ac:dyDescent="0.25">
      <c r="A390" s="189" t="s">
        <v>29</v>
      </c>
      <c r="B390" s="28">
        <v>912</v>
      </c>
      <c r="C390" s="193" t="s">
        <v>58</v>
      </c>
      <c r="D390" s="193" t="s">
        <v>63</v>
      </c>
      <c r="E390" s="193" t="s">
        <v>286</v>
      </c>
      <c r="F390" s="193" t="s">
        <v>30</v>
      </c>
      <c r="G390" s="29">
        <f>G391</f>
        <v>22580</v>
      </c>
    </row>
    <row r="391" spans="1:7" s="60" customFormat="1" x14ac:dyDescent="0.25">
      <c r="A391" s="189" t="s">
        <v>32</v>
      </c>
      <c r="B391" s="28">
        <v>912</v>
      </c>
      <c r="C391" s="193" t="s">
        <v>58</v>
      </c>
      <c r="D391" s="193" t="s">
        <v>63</v>
      </c>
      <c r="E391" s="193" t="s">
        <v>286</v>
      </c>
      <c r="F391" s="193" t="s">
        <v>31</v>
      </c>
      <c r="G391" s="29">
        <f>SUM(G392:G394)</f>
        <v>22580</v>
      </c>
    </row>
    <row r="392" spans="1:7" s="60" customFormat="1" x14ac:dyDescent="0.25">
      <c r="A392" s="190" t="s">
        <v>235</v>
      </c>
      <c r="B392" s="28">
        <v>912</v>
      </c>
      <c r="C392" s="193" t="s">
        <v>58</v>
      </c>
      <c r="D392" s="193" t="s">
        <v>63</v>
      </c>
      <c r="E392" s="193" t="s">
        <v>286</v>
      </c>
      <c r="F392" s="193" t="s">
        <v>138</v>
      </c>
      <c r="G392" s="29">
        <f>5118-2370+5297+260+2800+1557+394+1594+140</f>
        <v>14790</v>
      </c>
    </row>
    <row r="393" spans="1:7" s="60" customFormat="1" x14ac:dyDescent="0.25">
      <c r="A393" s="190" t="s">
        <v>137</v>
      </c>
      <c r="B393" s="28">
        <v>912</v>
      </c>
      <c r="C393" s="193" t="s">
        <v>58</v>
      </c>
      <c r="D393" s="193" t="s">
        <v>63</v>
      </c>
      <c r="E393" s="193" t="s">
        <v>286</v>
      </c>
      <c r="F393" s="193" t="s">
        <v>139</v>
      </c>
      <c r="G393" s="29">
        <f>240+2621-294</f>
        <v>2567</v>
      </c>
    </row>
    <row r="394" spans="1:7" s="60" customFormat="1" ht="31.4" x14ac:dyDescent="0.25">
      <c r="A394" s="190" t="s">
        <v>241</v>
      </c>
      <c r="B394" s="28">
        <v>912</v>
      </c>
      <c r="C394" s="193" t="s">
        <v>58</v>
      </c>
      <c r="D394" s="193" t="s">
        <v>63</v>
      </c>
      <c r="E394" s="193" t="s">
        <v>286</v>
      </c>
      <c r="F394" s="193" t="s">
        <v>255</v>
      </c>
      <c r="G394" s="29">
        <f>1682+1612+82+400+470+947+30</f>
        <v>5223</v>
      </c>
    </row>
    <row r="395" spans="1:7" s="60" customFormat="1" x14ac:dyDescent="0.25">
      <c r="A395" s="189" t="s">
        <v>22</v>
      </c>
      <c r="B395" s="28">
        <v>912</v>
      </c>
      <c r="C395" s="193" t="s">
        <v>58</v>
      </c>
      <c r="D395" s="193" t="s">
        <v>63</v>
      </c>
      <c r="E395" s="193" t="s">
        <v>286</v>
      </c>
      <c r="F395" s="32">
        <v>200</v>
      </c>
      <c r="G395" s="29">
        <f>G396</f>
        <v>7804</v>
      </c>
    </row>
    <row r="396" spans="1:7" s="60" customFormat="1" ht="31.4" x14ac:dyDescent="0.25">
      <c r="A396" s="189" t="s">
        <v>17</v>
      </c>
      <c r="B396" s="28">
        <v>912</v>
      </c>
      <c r="C396" s="193" t="s">
        <v>58</v>
      </c>
      <c r="D396" s="193" t="s">
        <v>63</v>
      </c>
      <c r="E396" s="193" t="s">
        <v>286</v>
      </c>
      <c r="F396" s="32">
        <v>240</v>
      </c>
      <c r="G396" s="29">
        <f>G397</f>
        <v>7804</v>
      </c>
    </row>
    <row r="397" spans="1:7" s="60" customFormat="1" ht="31.4" x14ac:dyDescent="0.25">
      <c r="A397" s="190" t="s">
        <v>130</v>
      </c>
      <c r="B397" s="28">
        <v>912</v>
      </c>
      <c r="C397" s="193" t="s">
        <v>58</v>
      </c>
      <c r="D397" s="193" t="s">
        <v>63</v>
      </c>
      <c r="E397" s="193" t="s">
        <v>286</v>
      </c>
      <c r="F397" s="32">
        <v>244</v>
      </c>
      <c r="G397" s="29">
        <f>6414+1390</f>
        <v>7804</v>
      </c>
    </row>
    <row r="398" spans="1:7" s="60" customFormat="1" x14ac:dyDescent="0.25">
      <c r="A398" s="35" t="s">
        <v>13</v>
      </c>
      <c r="B398" s="28">
        <v>912</v>
      </c>
      <c r="C398" s="193" t="s">
        <v>58</v>
      </c>
      <c r="D398" s="193" t="s">
        <v>63</v>
      </c>
      <c r="E398" s="193" t="s">
        <v>286</v>
      </c>
      <c r="F398" s="193" t="s">
        <v>14</v>
      </c>
      <c r="G398" s="29">
        <f>G399</f>
        <v>164</v>
      </c>
    </row>
    <row r="399" spans="1:7" s="60" customFormat="1" x14ac:dyDescent="0.25">
      <c r="A399" s="190" t="s">
        <v>34</v>
      </c>
      <c r="B399" s="28">
        <v>912</v>
      </c>
      <c r="C399" s="193" t="s">
        <v>58</v>
      </c>
      <c r="D399" s="193" t="s">
        <v>63</v>
      </c>
      <c r="E399" s="193" t="s">
        <v>286</v>
      </c>
      <c r="F399" s="193" t="s">
        <v>33</v>
      </c>
      <c r="G399" s="29">
        <f>G400</f>
        <v>164</v>
      </c>
    </row>
    <row r="400" spans="1:7" s="60" customFormat="1" x14ac:dyDescent="0.25">
      <c r="A400" s="190" t="s">
        <v>140</v>
      </c>
      <c r="B400" s="28">
        <v>912</v>
      </c>
      <c r="C400" s="193" t="s">
        <v>58</v>
      </c>
      <c r="D400" s="193" t="s">
        <v>63</v>
      </c>
      <c r="E400" s="193" t="s">
        <v>286</v>
      </c>
      <c r="F400" s="193" t="s">
        <v>141</v>
      </c>
      <c r="G400" s="29">
        <f>3+51+100+10</f>
        <v>164</v>
      </c>
    </row>
    <row r="401" spans="1:7" s="60" customFormat="1" x14ac:dyDescent="0.25">
      <c r="A401" s="38" t="s">
        <v>278</v>
      </c>
      <c r="B401" s="20">
        <v>912</v>
      </c>
      <c r="C401" s="21" t="s">
        <v>58</v>
      </c>
      <c r="D401" s="21" t="s">
        <v>78</v>
      </c>
      <c r="E401" s="193"/>
      <c r="F401" s="193"/>
      <c r="G401" s="22">
        <f>G402</f>
        <v>140999</v>
      </c>
    </row>
    <row r="402" spans="1:7" s="60" customFormat="1" ht="31.4" x14ac:dyDescent="0.25">
      <c r="A402" s="47" t="s">
        <v>512</v>
      </c>
      <c r="B402" s="20">
        <v>912</v>
      </c>
      <c r="C402" s="21" t="s">
        <v>58</v>
      </c>
      <c r="D402" s="21" t="s">
        <v>78</v>
      </c>
      <c r="E402" s="21" t="s">
        <v>266</v>
      </c>
      <c r="F402" s="20"/>
      <c r="G402" s="22">
        <f>G403+G440</f>
        <v>140999</v>
      </c>
    </row>
    <row r="403" spans="1:7" s="60" customFormat="1" x14ac:dyDescent="0.25">
      <c r="A403" s="47" t="s">
        <v>279</v>
      </c>
      <c r="B403" s="28">
        <v>912</v>
      </c>
      <c r="C403" s="21" t="s">
        <v>58</v>
      </c>
      <c r="D403" s="21" t="s">
        <v>78</v>
      </c>
      <c r="E403" s="21" t="s">
        <v>280</v>
      </c>
      <c r="F403" s="20"/>
      <c r="G403" s="22">
        <f>G404+G408+G416+G420+G412+G436</f>
        <v>116920</v>
      </c>
    </row>
    <row r="404" spans="1:7" s="60" customFormat="1" x14ac:dyDescent="0.25">
      <c r="A404" s="96" t="s">
        <v>179</v>
      </c>
      <c r="B404" s="28">
        <v>912</v>
      </c>
      <c r="C404" s="25" t="s">
        <v>58</v>
      </c>
      <c r="D404" s="25" t="s">
        <v>78</v>
      </c>
      <c r="E404" s="25" t="s">
        <v>281</v>
      </c>
      <c r="F404" s="24"/>
      <c r="G404" s="26">
        <f>G405</f>
        <v>54997</v>
      </c>
    </row>
    <row r="405" spans="1:7" s="60" customFormat="1" x14ac:dyDescent="0.25">
      <c r="A405" s="189" t="s">
        <v>22</v>
      </c>
      <c r="B405" s="28">
        <v>912</v>
      </c>
      <c r="C405" s="193" t="s">
        <v>58</v>
      </c>
      <c r="D405" s="193" t="s">
        <v>78</v>
      </c>
      <c r="E405" s="193" t="s">
        <v>281</v>
      </c>
      <c r="F405" s="32">
        <v>200</v>
      </c>
      <c r="G405" s="29">
        <f>G406</f>
        <v>54997</v>
      </c>
    </row>
    <row r="406" spans="1:7" s="60" customFormat="1" ht="31.4" x14ac:dyDescent="0.25">
      <c r="A406" s="189" t="s">
        <v>17</v>
      </c>
      <c r="B406" s="28">
        <v>912</v>
      </c>
      <c r="C406" s="193" t="s">
        <v>58</v>
      </c>
      <c r="D406" s="193" t="s">
        <v>78</v>
      </c>
      <c r="E406" s="193" t="s">
        <v>281</v>
      </c>
      <c r="F406" s="32">
        <v>240</v>
      </c>
      <c r="G406" s="29">
        <f>G407</f>
        <v>54997</v>
      </c>
    </row>
    <row r="407" spans="1:7" s="60" customFormat="1" ht="31.4" x14ac:dyDescent="0.25">
      <c r="A407" s="190" t="s">
        <v>130</v>
      </c>
      <c r="B407" s="28">
        <v>912</v>
      </c>
      <c r="C407" s="193" t="s">
        <v>58</v>
      </c>
      <c r="D407" s="193" t="s">
        <v>78</v>
      </c>
      <c r="E407" s="193" t="s">
        <v>281</v>
      </c>
      <c r="F407" s="32">
        <v>244</v>
      </c>
      <c r="G407" s="29">
        <f>40275+748+3979+765+10100-1800+930</f>
        <v>54997</v>
      </c>
    </row>
    <row r="408" spans="1:7" s="60" customFormat="1" x14ac:dyDescent="0.25">
      <c r="A408" s="96" t="s">
        <v>283</v>
      </c>
      <c r="B408" s="28">
        <v>912</v>
      </c>
      <c r="C408" s="25" t="s">
        <v>58</v>
      </c>
      <c r="D408" s="25" t="s">
        <v>78</v>
      </c>
      <c r="E408" s="25" t="s">
        <v>284</v>
      </c>
      <c r="F408" s="32"/>
      <c r="G408" s="29">
        <f>G409</f>
        <v>29353</v>
      </c>
    </row>
    <row r="409" spans="1:7" s="60" customFormat="1" x14ac:dyDescent="0.25">
      <c r="A409" s="189" t="s">
        <v>22</v>
      </c>
      <c r="B409" s="28">
        <v>912</v>
      </c>
      <c r="C409" s="193" t="s">
        <v>58</v>
      </c>
      <c r="D409" s="193" t="s">
        <v>78</v>
      </c>
      <c r="E409" s="193" t="s">
        <v>284</v>
      </c>
      <c r="F409" s="32">
        <v>200</v>
      </c>
      <c r="G409" s="29">
        <f>G410</f>
        <v>29353</v>
      </c>
    </row>
    <row r="410" spans="1:7" s="60" customFormat="1" ht="31.4" x14ac:dyDescent="0.25">
      <c r="A410" s="189" t="s">
        <v>17</v>
      </c>
      <c r="B410" s="28">
        <v>912</v>
      </c>
      <c r="C410" s="193" t="s">
        <v>58</v>
      </c>
      <c r="D410" s="193" t="s">
        <v>78</v>
      </c>
      <c r="E410" s="193" t="s">
        <v>284</v>
      </c>
      <c r="F410" s="32">
        <v>240</v>
      </c>
      <c r="G410" s="29">
        <f>G411</f>
        <v>29353</v>
      </c>
    </row>
    <row r="411" spans="1:7" s="60" customFormat="1" ht="31.4" x14ac:dyDescent="0.25">
      <c r="A411" s="190" t="s">
        <v>130</v>
      </c>
      <c r="B411" s="28">
        <v>912</v>
      </c>
      <c r="C411" s="193" t="s">
        <v>58</v>
      </c>
      <c r="D411" s="193" t="s">
        <v>78</v>
      </c>
      <c r="E411" s="193" t="s">
        <v>284</v>
      </c>
      <c r="F411" s="32">
        <v>244</v>
      </c>
      <c r="G411" s="29">
        <f>23310+2000+4043</f>
        <v>29353</v>
      </c>
    </row>
    <row r="412" spans="1:7" s="60" customFormat="1" x14ac:dyDescent="0.25">
      <c r="A412" s="23" t="s">
        <v>780</v>
      </c>
      <c r="B412" s="28">
        <v>912</v>
      </c>
      <c r="C412" s="25" t="s">
        <v>58</v>
      </c>
      <c r="D412" s="25" t="s">
        <v>78</v>
      </c>
      <c r="E412" s="25" t="s">
        <v>693</v>
      </c>
      <c r="F412" s="24"/>
      <c r="G412" s="26">
        <f>G413</f>
        <v>425</v>
      </c>
    </row>
    <row r="413" spans="1:7" s="60" customFormat="1" x14ac:dyDescent="0.25">
      <c r="A413" s="189" t="s">
        <v>22</v>
      </c>
      <c r="B413" s="28">
        <v>912</v>
      </c>
      <c r="C413" s="193" t="s">
        <v>58</v>
      </c>
      <c r="D413" s="193" t="s">
        <v>78</v>
      </c>
      <c r="E413" s="193" t="s">
        <v>693</v>
      </c>
      <c r="F413" s="32">
        <v>200</v>
      </c>
      <c r="G413" s="29">
        <f>G414</f>
        <v>425</v>
      </c>
    </row>
    <row r="414" spans="1:7" s="60" customFormat="1" ht="31.4" x14ac:dyDescent="0.25">
      <c r="A414" s="189" t="s">
        <v>17</v>
      </c>
      <c r="B414" s="28">
        <v>912</v>
      </c>
      <c r="C414" s="193" t="s">
        <v>58</v>
      </c>
      <c r="D414" s="193" t="s">
        <v>78</v>
      </c>
      <c r="E414" s="193" t="s">
        <v>693</v>
      </c>
      <c r="F414" s="32">
        <v>240</v>
      </c>
      <c r="G414" s="29">
        <f>G415</f>
        <v>425</v>
      </c>
    </row>
    <row r="415" spans="1:7" s="60" customFormat="1" ht="31.4" x14ac:dyDescent="0.25">
      <c r="A415" s="190" t="s">
        <v>130</v>
      </c>
      <c r="B415" s="28">
        <v>912</v>
      </c>
      <c r="C415" s="193" t="s">
        <v>58</v>
      </c>
      <c r="D415" s="193" t="s">
        <v>78</v>
      </c>
      <c r="E415" s="193" t="s">
        <v>693</v>
      </c>
      <c r="F415" s="32">
        <v>244</v>
      </c>
      <c r="G415" s="29">
        <v>425</v>
      </c>
    </row>
    <row r="416" spans="1:7" s="60" customFormat="1" x14ac:dyDescent="0.25">
      <c r="A416" s="97" t="s">
        <v>470</v>
      </c>
      <c r="B416" s="28">
        <v>912</v>
      </c>
      <c r="C416" s="25" t="s">
        <v>58</v>
      </c>
      <c r="D416" s="25" t="s">
        <v>78</v>
      </c>
      <c r="E416" s="25" t="s">
        <v>471</v>
      </c>
      <c r="F416" s="25"/>
      <c r="G416" s="26">
        <f>G417</f>
        <v>5287</v>
      </c>
    </row>
    <row r="417" spans="1:7" s="60" customFormat="1" x14ac:dyDescent="0.25">
      <c r="A417" s="189" t="s">
        <v>22</v>
      </c>
      <c r="B417" s="28">
        <v>912</v>
      </c>
      <c r="C417" s="193" t="s">
        <v>58</v>
      </c>
      <c r="D417" s="193" t="s">
        <v>78</v>
      </c>
      <c r="E417" s="193" t="s">
        <v>471</v>
      </c>
      <c r="F417" s="32">
        <v>200</v>
      </c>
      <c r="G417" s="29">
        <f>G418</f>
        <v>5287</v>
      </c>
    </row>
    <row r="418" spans="1:7" s="60" customFormat="1" ht="31.4" x14ac:dyDescent="0.25">
      <c r="A418" s="189" t="s">
        <v>17</v>
      </c>
      <c r="B418" s="28">
        <v>912</v>
      </c>
      <c r="C418" s="193" t="s">
        <v>58</v>
      </c>
      <c r="D418" s="193" t="s">
        <v>78</v>
      </c>
      <c r="E418" s="193" t="s">
        <v>471</v>
      </c>
      <c r="F418" s="32">
        <v>240</v>
      </c>
      <c r="G418" s="29">
        <f>G419</f>
        <v>5287</v>
      </c>
    </row>
    <row r="419" spans="1:7" s="60" customFormat="1" ht="31.4" x14ac:dyDescent="0.25">
      <c r="A419" s="190" t="s">
        <v>130</v>
      </c>
      <c r="B419" s="28">
        <v>912</v>
      </c>
      <c r="C419" s="193" t="s">
        <v>58</v>
      </c>
      <c r="D419" s="193" t="s">
        <v>78</v>
      </c>
      <c r="E419" s="193" t="s">
        <v>471</v>
      </c>
      <c r="F419" s="32">
        <v>244</v>
      </c>
      <c r="G419" s="29">
        <v>5287</v>
      </c>
    </row>
    <row r="420" spans="1:7" s="60" customFormat="1" x14ac:dyDescent="0.25">
      <c r="A420" s="23" t="s">
        <v>285</v>
      </c>
      <c r="B420" s="24">
        <v>912</v>
      </c>
      <c r="C420" s="25" t="s">
        <v>58</v>
      </c>
      <c r="D420" s="25" t="s">
        <v>78</v>
      </c>
      <c r="E420" s="25" t="s">
        <v>286</v>
      </c>
      <c r="F420" s="25"/>
      <c r="G420" s="29">
        <f>G421+G426+G430</f>
        <v>19740</v>
      </c>
    </row>
    <row r="421" spans="1:7" s="60" customFormat="1" ht="47.05" x14ac:dyDescent="0.25">
      <c r="A421" s="189" t="s">
        <v>29</v>
      </c>
      <c r="B421" s="28">
        <v>912</v>
      </c>
      <c r="C421" s="193" t="s">
        <v>58</v>
      </c>
      <c r="D421" s="193" t="s">
        <v>78</v>
      </c>
      <c r="E421" s="193" t="s">
        <v>286</v>
      </c>
      <c r="F421" s="193" t="s">
        <v>30</v>
      </c>
      <c r="G421" s="29">
        <f>G422</f>
        <v>16418</v>
      </c>
    </row>
    <row r="422" spans="1:7" s="60" customFormat="1" x14ac:dyDescent="0.25">
      <c r="A422" s="189" t="s">
        <v>32</v>
      </c>
      <c r="B422" s="28">
        <v>912</v>
      </c>
      <c r="C422" s="193" t="s">
        <v>58</v>
      </c>
      <c r="D422" s="193" t="s">
        <v>78</v>
      </c>
      <c r="E422" s="193" t="s">
        <v>286</v>
      </c>
      <c r="F422" s="193" t="s">
        <v>31</v>
      </c>
      <c r="G422" s="29">
        <f>SUM(G423:G425)</f>
        <v>16418</v>
      </c>
    </row>
    <row r="423" spans="1:7" s="60" customFormat="1" x14ac:dyDescent="0.25">
      <c r="A423" s="190" t="s">
        <v>235</v>
      </c>
      <c r="B423" s="28">
        <v>912</v>
      </c>
      <c r="C423" s="193" t="s">
        <v>58</v>
      </c>
      <c r="D423" s="193" t="s">
        <v>78</v>
      </c>
      <c r="E423" s="193" t="s">
        <v>286</v>
      </c>
      <c r="F423" s="193" t="s">
        <v>138</v>
      </c>
      <c r="G423" s="29">
        <f>5898+1433-260+4876-565-140</f>
        <v>11242</v>
      </c>
    </row>
    <row r="424" spans="1:7" s="60" customFormat="1" x14ac:dyDescent="0.25">
      <c r="A424" s="190" t="s">
        <v>137</v>
      </c>
      <c r="B424" s="28">
        <v>912</v>
      </c>
      <c r="C424" s="193" t="s">
        <v>58</v>
      </c>
      <c r="D424" s="193" t="s">
        <v>78</v>
      </c>
      <c r="E424" s="193" t="s">
        <v>286</v>
      </c>
      <c r="F424" s="193" t="s">
        <v>139</v>
      </c>
      <c r="G424" s="29">
        <f>1081+330+1100-1382</f>
        <v>1129</v>
      </c>
    </row>
    <row r="425" spans="1:7" s="60" customFormat="1" ht="31.4" x14ac:dyDescent="0.25">
      <c r="A425" s="190" t="s">
        <v>241</v>
      </c>
      <c r="B425" s="28">
        <v>912</v>
      </c>
      <c r="C425" s="193" t="s">
        <v>58</v>
      </c>
      <c r="D425" s="193" t="s">
        <v>78</v>
      </c>
      <c r="E425" s="193" t="s">
        <v>286</v>
      </c>
      <c r="F425" s="193" t="s">
        <v>255</v>
      </c>
      <c r="G425" s="29">
        <f>2122+532-82+1805-300-30</f>
        <v>4047</v>
      </c>
    </row>
    <row r="426" spans="1:7" s="60" customFormat="1" x14ac:dyDescent="0.25">
      <c r="A426" s="189" t="s">
        <v>22</v>
      </c>
      <c r="B426" s="28">
        <v>912</v>
      </c>
      <c r="C426" s="193" t="s">
        <v>58</v>
      </c>
      <c r="D426" s="193" t="s">
        <v>78</v>
      </c>
      <c r="E426" s="193" t="s">
        <v>286</v>
      </c>
      <c r="F426" s="193" t="s">
        <v>15</v>
      </c>
      <c r="G426" s="29">
        <f>G427</f>
        <v>3156</v>
      </c>
    </row>
    <row r="427" spans="1:7" s="60" customFormat="1" ht="31.4" x14ac:dyDescent="0.25">
      <c r="A427" s="189" t="s">
        <v>17</v>
      </c>
      <c r="B427" s="28">
        <v>912</v>
      </c>
      <c r="C427" s="193" t="s">
        <v>58</v>
      </c>
      <c r="D427" s="193" t="s">
        <v>78</v>
      </c>
      <c r="E427" s="193" t="s">
        <v>286</v>
      </c>
      <c r="F427" s="193" t="s">
        <v>16</v>
      </c>
      <c r="G427" s="29">
        <f>G428+G429</f>
        <v>3156</v>
      </c>
    </row>
    <row r="428" spans="1:7" s="60" customFormat="1" x14ac:dyDescent="0.25">
      <c r="A428" s="62" t="s">
        <v>653</v>
      </c>
      <c r="B428" s="28">
        <v>912</v>
      </c>
      <c r="C428" s="193" t="s">
        <v>58</v>
      </c>
      <c r="D428" s="193" t="s">
        <v>78</v>
      </c>
      <c r="E428" s="193" t="s">
        <v>286</v>
      </c>
      <c r="F428" s="193" t="s">
        <v>566</v>
      </c>
      <c r="G428" s="29">
        <f>560+182+144-22</f>
        <v>864</v>
      </c>
    </row>
    <row r="429" spans="1:7" s="60" customFormat="1" ht="31.4" x14ac:dyDescent="0.25">
      <c r="A429" s="190" t="s">
        <v>130</v>
      </c>
      <c r="B429" s="28">
        <v>912</v>
      </c>
      <c r="C429" s="193" t="s">
        <v>58</v>
      </c>
      <c r="D429" s="193" t="s">
        <v>78</v>
      </c>
      <c r="E429" s="193" t="s">
        <v>286</v>
      </c>
      <c r="F429" s="193" t="s">
        <v>134</v>
      </c>
      <c r="G429" s="29">
        <f>889+310+293+141+800-141</f>
        <v>2292</v>
      </c>
    </row>
    <row r="430" spans="1:7" s="60" customFormat="1" x14ac:dyDescent="0.25">
      <c r="A430" s="35" t="s">
        <v>13</v>
      </c>
      <c r="B430" s="28">
        <v>912</v>
      </c>
      <c r="C430" s="193" t="s">
        <v>58</v>
      </c>
      <c r="D430" s="193" t="s">
        <v>78</v>
      </c>
      <c r="E430" s="193" t="s">
        <v>286</v>
      </c>
      <c r="F430" s="193" t="s">
        <v>14</v>
      </c>
      <c r="G430" s="29">
        <f>G433+G431</f>
        <v>166</v>
      </c>
    </row>
    <row r="431" spans="1:7" s="60" customFormat="1" x14ac:dyDescent="0.25">
      <c r="A431" s="190" t="s">
        <v>807</v>
      </c>
      <c r="B431" s="28">
        <v>912</v>
      </c>
      <c r="C431" s="193" t="s">
        <v>58</v>
      </c>
      <c r="D431" s="193" t="s">
        <v>78</v>
      </c>
      <c r="E431" s="193" t="s">
        <v>286</v>
      </c>
      <c r="F431" s="193" t="s">
        <v>809</v>
      </c>
      <c r="G431" s="29">
        <f>G432</f>
        <v>163</v>
      </c>
    </row>
    <row r="432" spans="1:7" s="60" customFormat="1" x14ac:dyDescent="0.25">
      <c r="A432" s="190" t="s">
        <v>808</v>
      </c>
      <c r="B432" s="28">
        <v>912</v>
      </c>
      <c r="C432" s="193" t="s">
        <v>58</v>
      </c>
      <c r="D432" s="193" t="s">
        <v>78</v>
      </c>
      <c r="E432" s="193" t="s">
        <v>286</v>
      </c>
      <c r="F432" s="193" t="s">
        <v>810</v>
      </c>
      <c r="G432" s="29">
        <f>22+141</f>
        <v>163</v>
      </c>
    </row>
    <row r="433" spans="1:7" s="60" customFormat="1" x14ac:dyDescent="0.25">
      <c r="A433" s="190" t="s">
        <v>34</v>
      </c>
      <c r="B433" s="28">
        <v>912</v>
      </c>
      <c r="C433" s="193" t="s">
        <v>58</v>
      </c>
      <c r="D433" s="193" t="s">
        <v>78</v>
      </c>
      <c r="E433" s="193" t="s">
        <v>286</v>
      </c>
      <c r="F433" s="193" t="s">
        <v>33</v>
      </c>
      <c r="G433" s="29">
        <f>G434+G435</f>
        <v>3</v>
      </c>
    </row>
    <row r="434" spans="1:7" s="60" customFormat="1" x14ac:dyDescent="0.25">
      <c r="A434" s="190" t="s">
        <v>131</v>
      </c>
      <c r="B434" s="28">
        <v>912</v>
      </c>
      <c r="C434" s="193" t="s">
        <v>58</v>
      </c>
      <c r="D434" s="193" t="s">
        <v>78</v>
      </c>
      <c r="E434" s="193" t="s">
        <v>286</v>
      </c>
      <c r="F434" s="193" t="s">
        <v>135</v>
      </c>
      <c r="G434" s="29">
        <v>2</v>
      </c>
    </row>
    <row r="435" spans="1:7" s="60" customFormat="1" x14ac:dyDescent="0.25">
      <c r="A435" s="190" t="s">
        <v>140</v>
      </c>
      <c r="B435" s="28">
        <v>912</v>
      </c>
      <c r="C435" s="193" t="s">
        <v>58</v>
      </c>
      <c r="D435" s="193" t="s">
        <v>78</v>
      </c>
      <c r="E435" s="193" t="s">
        <v>286</v>
      </c>
      <c r="F435" s="193" t="s">
        <v>141</v>
      </c>
      <c r="G435" s="29">
        <v>1</v>
      </c>
    </row>
    <row r="436" spans="1:7" s="60" customFormat="1" x14ac:dyDescent="0.25">
      <c r="A436" s="23" t="s">
        <v>804</v>
      </c>
      <c r="B436" s="24">
        <v>912</v>
      </c>
      <c r="C436" s="25" t="s">
        <v>58</v>
      </c>
      <c r="D436" s="25" t="s">
        <v>78</v>
      </c>
      <c r="E436" s="25" t="s">
        <v>805</v>
      </c>
      <c r="F436" s="24"/>
      <c r="G436" s="75">
        <f>G437</f>
        <v>7118</v>
      </c>
    </row>
    <row r="437" spans="1:7" s="60" customFormat="1" x14ac:dyDescent="0.25">
      <c r="A437" s="189" t="s">
        <v>22</v>
      </c>
      <c r="B437" s="28">
        <v>912</v>
      </c>
      <c r="C437" s="193" t="s">
        <v>58</v>
      </c>
      <c r="D437" s="193" t="s">
        <v>78</v>
      </c>
      <c r="E437" s="193" t="s">
        <v>805</v>
      </c>
      <c r="F437" s="32">
        <v>200</v>
      </c>
      <c r="G437" s="72">
        <f>G438</f>
        <v>7118</v>
      </c>
    </row>
    <row r="438" spans="1:7" s="60" customFormat="1" ht="31.4" x14ac:dyDescent="0.25">
      <c r="A438" s="189" t="s">
        <v>17</v>
      </c>
      <c r="B438" s="28">
        <v>912</v>
      </c>
      <c r="C438" s="193" t="s">
        <v>58</v>
      </c>
      <c r="D438" s="193" t="s">
        <v>78</v>
      </c>
      <c r="E438" s="193" t="s">
        <v>805</v>
      </c>
      <c r="F438" s="32">
        <v>240</v>
      </c>
      <c r="G438" s="72">
        <f>G439</f>
        <v>7118</v>
      </c>
    </row>
    <row r="439" spans="1:7" s="60" customFormat="1" ht="31.4" x14ac:dyDescent="0.25">
      <c r="A439" s="190" t="s">
        <v>130</v>
      </c>
      <c r="B439" s="28">
        <v>912</v>
      </c>
      <c r="C439" s="193" t="s">
        <v>58</v>
      </c>
      <c r="D439" s="193" t="s">
        <v>78</v>
      </c>
      <c r="E439" s="193" t="s">
        <v>805</v>
      </c>
      <c r="F439" s="32">
        <v>244</v>
      </c>
      <c r="G439" s="72">
        <f>9419-2301</f>
        <v>7118</v>
      </c>
    </row>
    <row r="440" spans="1:7" s="60" customFormat="1" ht="16.399999999999999" x14ac:dyDescent="0.3">
      <c r="A440" s="47" t="s">
        <v>267</v>
      </c>
      <c r="B440" s="28">
        <v>912</v>
      </c>
      <c r="C440" s="51" t="s">
        <v>58</v>
      </c>
      <c r="D440" s="51" t="s">
        <v>78</v>
      </c>
      <c r="E440" s="21" t="s">
        <v>268</v>
      </c>
      <c r="F440" s="21"/>
      <c r="G440" s="22">
        <f>G441+G445</f>
        <v>24079</v>
      </c>
    </row>
    <row r="441" spans="1:7" s="60" customFormat="1" ht="31.4" x14ac:dyDescent="0.25">
      <c r="A441" s="97" t="s">
        <v>462</v>
      </c>
      <c r="B441" s="28">
        <v>912</v>
      </c>
      <c r="C441" s="25" t="s">
        <v>58</v>
      </c>
      <c r="D441" s="25" t="s">
        <v>78</v>
      </c>
      <c r="E441" s="25" t="s">
        <v>269</v>
      </c>
      <c r="F441" s="25"/>
      <c r="G441" s="26">
        <f>G442</f>
        <v>1200</v>
      </c>
    </row>
    <row r="442" spans="1:7" s="60" customFormat="1" x14ac:dyDescent="0.25">
      <c r="A442" s="189" t="s">
        <v>22</v>
      </c>
      <c r="B442" s="28">
        <v>912</v>
      </c>
      <c r="C442" s="193" t="s">
        <v>58</v>
      </c>
      <c r="D442" s="193" t="s">
        <v>78</v>
      </c>
      <c r="E442" s="193" t="s">
        <v>269</v>
      </c>
      <c r="F442" s="193" t="s">
        <v>15</v>
      </c>
      <c r="G442" s="29">
        <f>G443</f>
        <v>1200</v>
      </c>
    </row>
    <row r="443" spans="1:7" s="60" customFormat="1" ht="31.4" x14ac:dyDescent="0.25">
      <c r="A443" s="189" t="s">
        <v>17</v>
      </c>
      <c r="B443" s="28">
        <v>912</v>
      </c>
      <c r="C443" s="193" t="s">
        <v>58</v>
      </c>
      <c r="D443" s="193" t="s">
        <v>78</v>
      </c>
      <c r="E443" s="193" t="s">
        <v>269</v>
      </c>
      <c r="F443" s="193" t="s">
        <v>16</v>
      </c>
      <c r="G443" s="29">
        <f>G444</f>
        <v>1200</v>
      </c>
    </row>
    <row r="444" spans="1:7" s="60" customFormat="1" ht="31.4" x14ac:dyDescent="0.25">
      <c r="A444" s="190" t="s">
        <v>130</v>
      </c>
      <c r="B444" s="28">
        <v>912</v>
      </c>
      <c r="C444" s="193" t="s">
        <v>58</v>
      </c>
      <c r="D444" s="193" t="s">
        <v>78</v>
      </c>
      <c r="E444" s="193" t="s">
        <v>269</v>
      </c>
      <c r="F444" s="193" t="s">
        <v>134</v>
      </c>
      <c r="G444" s="29">
        <v>1200</v>
      </c>
    </row>
    <row r="445" spans="1:7" s="60" customFormat="1" x14ac:dyDescent="0.25">
      <c r="A445" s="97" t="s">
        <v>270</v>
      </c>
      <c r="B445" s="28">
        <v>912</v>
      </c>
      <c r="C445" s="25" t="s">
        <v>58</v>
      </c>
      <c r="D445" s="25" t="s">
        <v>78</v>
      </c>
      <c r="E445" s="25" t="s">
        <v>271</v>
      </c>
      <c r="F445" s="25"/>
      <c r="G445" s="26">
        <f>G446</f>
        <v>22879</v>
      </c>
    </row>
    <row r="446" spans="1:7" s="60" customFormat="1" x14ac:dyDescent="0.25">
      <c r="A446" s="189" t="s">
        <v>22</v>
      </c>
      <c r="B446" s="28">
        <v>912</v>
      </c>
      <c r="C446" s="193" t="s">
        <v>58</v>
      </c>
      <c r="D446" s="193" t="s">
        <v>78</v>
      </c>
      <c r="E446" s="193" t="s">
        <v>271</v>
      </c>
      <c r="F446" s="193" t="s">
        <v>15</v>
      </c>
      <c r="G446" s="29">
        <f>G447</f>
        <v>22879</v>
      </c>
    </row>
    <row r="447" spans="1:7" s="60" customFormat="1" ht="31.4" x14ac:dyDescent="0.25">
      <c r="A447" s="189" t="s">
        <v>17</v>
      </c>
      <c r="B447" s="28">
        <v>912</v>
      </c>
      <c r="C447" s="193" t="s">
        <v>58</v>
      </c>
      <c r="D447" s="193" t="s">
        <v>78</v>
      </c>
      <c r="E447" s="193" t="s">
        <v>271</v>
      </c>
      <c r="F447" s="193" t="s">
        <v>16</v>
      </c>
      <c r="G447" s="29">
        <f>G448</f>
        <v>22879</v>
      </c>
    </row>
    <row r="448" spans="1:7" s="60" customFormat="1" ht="31.4" x14ac:dyDescent="0.25">
      <c r="A448" s="190" t="s">
        <v>130</v>
      </c>
      <c r="B448" s="28">
        <v>912</v>
      </c>
      <c r="C448" s="25" t="s">
        <v>58</v>
      </c>
      <c r="D448" s="25" t="s">
        <v>78</v>
      </c>
      <c r="E448" s="193" t="s">
        <v>271</v>
      </c>
      <c r="F448" s="193" t="s">
        <v>134</v>
      </c>
      <c r="G448" s="29">
        <f>8000+12000+3379-500</f>
        <v>22879</v>
      </c>
    </row>
    <row r="449" spans="1:7" s="60" customFormat="1" x14ac:dyDescent="0.25">
      <c r="A449" s="38" t="s">
        <v>207</v>
      </c>
      <c r="B449" s="20">
        <v>912</v>
      </c>
      <c r="C449" s="21" t="s">
        <v>58</v>
      </c>
      <c r="D449" s="21" t="s">
        <v>81</v>
      </c>
      <c r="E449" s="39"/>
      <c r="F449" s="18"/>
      <c r="G449" s="22">
        <f>G450+G473+G481</f>
        <v>48109</v>
      </c>
    </row>
    <row r="450" spans="1:7" s="60" customFormat="1" ht="31.4" x14ac:dyDescent="0.25">
      <c r="A450" s="40" t="s">
        <v>577</v>
      </c>
      <c r="B450" s="20">
        <v>912</v>
      </c>
      <c r="C450" s="21" t="s">
        <v>58</v>
      </c>
      <c r="D450" s="20" t="s">
        <v>81</v>
      </c>
      <c r="E450" s="21" t="s">
        <v>287</v>
      </c>
      <c r="F450" s="21"/>
      <c r="G450" s="22">
        <f>G451+G460</f>
        <v>6370</v>
      </c>
    </row>
    <row r="451" spans="1:7" s="60" customFormat="1" ht="47.05" x14ac:dyDescent="0.25">
      <c r="A451" s="47" t="s">
        <v>578</v>
      </c>
      <c r="B451" s="20">
        <v>912</v>
      </c>
      <c r="C451" s="21" t="s">
        <v>58</v>
      </c>
      <c r="D451" s="21" t="s">
        <v>81</v>
      </c>
      <c r="E451" s="48" t="s">
        <v>288</v>
      </c>
      <c r="F451" s="67"/>
      <c r="G451" s="22">
        <f>G452+G456</f>
        <v>700</v>
      </c>
    </row>
    <row r="452" spans="1:7" s="98" customFormat="1" ht="31.4" x14ac:dyDescent="0.25">
      <c r="A452" s="59" t="s">
        <v>125</v>
      </c>
      <c r="B452" s="24">
        <v>912</v>
      </c>
      <c r="C452" s="25" t="s">
        <v>58</v>
      </c>
      <c r="D452" s="24" t="s">
        <v>81</v>
      </c>
      <c r="E452" s="25" t="s">
        <v>289</v>
      </c>
      <c r="F452" s="25"/>
      <c r="G452" s="26">
        <f>G453</f>
        <v>350</v>
      </c>
    </row>
    <row r="453" spans="1:7" s="60" customFormat="1" ht="31.4" x14ac:dyDescent="0.25">
      <c r="A453" s="35" t="s">
        <v>18</v>
      </c>
      <c r="B453" s="28">
        <v>912</v>
      </c>
      <c r="C453" s="18" t="s">
        <v>58</v>
      </c>
      <c r="D453" s="28" t="s">
        <v>81</v>
      </c>
      <c r="E453" s="193" t="s">
        <v>289</v>
      </c>
      <c r="F453" s="193" t="s">
        <v>20</v>
      </c>
      <c r="G453" s="29">
        <f>G454</f>
        <v>350</v>
      </c>
    </row>
    <row r="454" spans="1:7" s="60" customFormat="1" ht="33" customHeight="1" x14ac:dyDescent="0.25">
      <c r="A454" s="35" t="s">
        <v>178</v>
      </c>
      <c r="B454" s="28">
        <v>912</v>
      </c>
      <c r="C454" s="18" t="s">
        <v>58</v>
      </c>
      <c r="D454" s="28" t="s">
        <v>81</v>
      </c>
      <c r="E454" s="193" t="s">
        <v>289</v>
      </c>
      <c r="F454" s="193" t="s">
        <v>0</v>
      </c>
      <c r="G454" s="29">
        <f>G455</f>
        <v>350</v>
      </c>
    </row>
    <row r="455" spans="1:7" s="56" customFormat="1" ht="32.1" x14ac:dyDescent="0.3">
      <c r="A455" s="62" t="s">
        <v>744</v>
      </c>
      <c r="B455" s="85">
        <v>912</v>
      </c>
      <c r="C455" s="193" t="s">
        <v>58</v>
      </c>
      <c r="D455" s="193" t="s">
        <v>81</v>
      </c>
      <c r="E455" s="193" t="s">
        <v>289</v>
      </c>
      <c r="F455" s="55" t="s">
        <v>745</v>
      </c>
      <c r="G455" s="29">
        <f>50+70+230</f>
        <v>350</v>
      </c>
    </row>
    <row r="456" spans="1:7" s="60" customFormat="1" ht="31.4" x14ac:dyDescent="0.25">
      <c r="A456" s="59" t="s">
        <v>45</v>
      </c>
      <c r="B456" s="24">
        <v>912</v>
      </c>
      <c r="C456" s="25" t="s">
        <v>58</v>
      </c>
      <c r="D456" s="24" t="s">
        <v>81</v>
      </c>
      <c r="E456" s="25" t="s">
        <v>579</v>
      </c>
      <c r="F456" s="25"/>
      <c r="G456" s="26">
        <f>G457</f>
        <v>350</v>
      </c>
    </row>
    <row r="457" spans="1:7" s="60" customFormat="1" ht="31.4" x14ac:dyDescent="0.25">
      <c r="A457" s="190" t="s">
        <v>18</v>
      </c>
      <c r="B457" s="28">
        <v>912</v>
      </c>
      <c r="C457" s="18" t="s">
        <v>58</v>
      </c>
      <c r="D457" s="28" t="s">
        <v>81</v>
      </c>
      <c r="E457" s="193" t="s">
        <v>579</v>
      </c>
      <c r="F457" s="193" t="s">
        <v>20</v>
      </c>
      <c r="G457" s="29">
        <f>G458</f>
        <v>350</v>
      </c>
    </row>
    <row r="458" spans="1:7" s="60" customFormat="1" ht="31.4" x14ac:dyDescent="0.25">
      <c r="A458" s="190" t="s">
        <v>178</v>
      </c>
      <c r="B458" s="28">
        <v>912</v>
      </c>
      <c r="C458" s="18" t="s">
        <v>58</v>
      </c>
      <c r="D458" s="28" t="s">
        <v>81</v>
      </c>
      <c r="E458" s="193" t="s">
        <v>579</v>
      </c>
      <c r="F458" s="193" t="s">
        <v>0</v>
      </c>
      <c r="G458" s="29">
        <f>G459</f>
        <v>350</v>
      </c>
    </row>
    <row r="459" spans="1:7" s="56" customFormat="1" ht="32.1" x14ac:dyDescent="0.3">
      <c r="A459" s="62" t="s">
        <v>744</v>
      </c>
      <c r="B459" s="85">
        <v>912</v>
      </c>
      <c r="C459" s="193" t="s">
        <v>58</v>
      </c>
      <c r="D459" s="193" t="s">
        <v>81</v>
      </c>
      <c r="E459" s="193" t="s">
        <v>579</v>
      </c>
      <c r="F459" s="55" t="s">
        <v>745</v>
      </c>
      <c r="G459" s="29">
        <v>350</v>
      </c>
    </row>
    <row r="460" spans="1:7" s="60" customFormat="1" ht="31.4" x14ac:dyDescent="0.25">
      <c r="A460" s="47" t="s">
        <v>580</v>
      </c>
      <c r="B460" s="20">
        <v>912</v>
      </c>
      <c r="C460" s="21" t="s">
        <v>58</v>
      </c>
      <c r="D460" s="21" t="s">
        <v>81</v>
      </c>
      <c r="E460" s="48" t="s">
        <v>290</v>
      </c>
      <c r="F460" s="67"/>
      <c r="G460" s="22">
        <f>G461+G465+G469</f>
        <v>5670</v>
      </c>
    </row>
    <row r="461" spans="1:7" s="60" customFormat="1" ht="31.4" x14ac:dyDescent="0.25">
      <c r="A461" s="59" t="s">
        <v>291</v>
      </c>
      <c r="B461" s="28">
        <v>912</v>
      </c>
      <c r="C461" s="18" t="s">
        <v>58</v>
      </c>
      <c r="D461" s="28" t="s">
        <v>81</v>
      </c>
      <c r="E461" s="25" t="s">
        <v>581</v>
      </c>
      <c r="F461" s="25"/>
      <c r="G461" s="26">
        <f>G462</f>
        <v>4900</v>
      </c>
    </row>
    <row r="462" spans="1:7" s="60" customFormat="1" x14ac:dyDescent="0.25">
      <c r="A462" s="35" t="s">
        <v>13</v>
      </c>
      <c r="B462" s="28">
        <v>912</v>
      </c>
      <c r="C462" s="18" t="s">
        <v>58</v>
      </c>
      <c r="D462" s="28" t="s">
        <v>81</v>
      </c>
      <c r="E462" s="193" t="s">
        <v>581</v>
      </c>
      <c r="F462" s="193" t="s">
        <v>14</v>
      </c>
      <c r="G462" s="29">
        <f>G463</f>
        <v>4900</v>
      </c>
    </row>
    <row r="463" spans="1:7" s="60" customFormat="1" ht="31.4" x14ac:dyDescent="0.25">
      <c r="A463" s="61" t="s">
        <v>482</v>
      </c>
      <c r="B463" s="28">
        <v>912</v>
      </c>
      <c r="C463" s="18" t="s">
        <v>58</v>
      </c>
      <c r="D463" s="28" t="s">
        <v>81</v>
      </c>
      <c r="E463" s="193" t="s">
        <v>581</v>
      </c>
      <c r="F463" s="193" t="s">
        <v>12</v>
      </c>
      <c r="G463" s="29">
        <f>G464</f>
        <v>4900</v>
      </c>
    </row>
    <row r="464" spans="1:7" s="60" customFormat="1" ht="47.05" x14ac:dyDescent="0.25">
      <c r="A464" s="61" t="s">
        <v>747</v>
      </c>
      <c r="B464" s="28">
        <v>912</v>
      </c>
      <c r="C464" s="18" t="s">
        <v>58</v>
      </c>
      <c r="D464" s="28" t="s">
        <v>81</v>
      </c>
      <c r="E464" s="193" t="s">
        <v>581</v>
      </c>
      <c r="F464" s="193" t="s">
        <v>748</v>
      </c>
      <c r="G464" s="29">
        <f>500+300+1000+500+1200+400+1000</f>
        <v>4900</v>
      </c>
    </row>
    <row r="465" spans="1:7" s="60" customFormat="1" ht="31.4" x14ac:dyDescent="0.25">
      <c r="A465" s="23" t="s">
        <v>293</v>
      </c>
      <c r="B465" s="28">
        <v>912</v>
      </c>
      <c r="C465" s="18" t="s">
        <v>58</v>
      </c>
      <c r="D465" s="28" t="s">
        <v>81</v>
      </c>
      <c r="E465" s="25" t="s">
        <v>292</v>
      </c>
      <c r="F465" s="25"/>
      <c r="G465" s="26">
        <f>G466</f>
        <v>120</v>
      </c>
    </row>
    <row r="466" spans="1:7" s="60" customFormat="1" ht="31.4" x14ac:dyDescent="0.25">
      <c r="A466" s="190" t="s">
        <v>18</v>
      </c>
      <c r="B466" s="28">
        <v>912</v>
      </c>
      <c r="C466" s="18" t="s">
        <v>58</v>
      </c>
      <c r="D466" s="28" t="s">
        <v>81</v>
      </c>
      <c r="E466" s="193" t="s">
        <v>292</v>
      </c>
      <c r="F466" s="193" t="s">
        <v>20</v>
      </c>
      <c r="G466" s="29">
        <f>G467</f>
        <v>120</v>
      </c>
    </row>
    <row r="467" spans="1:7" s="60" customFormat="1" ht="31.4" x14ac:dyDescent="0.25">
      <c r="A467" s="190" t="s">
        <v>178</v>
      </c>
      <c r="B467" s="28">
        <v>912</v>
      </c>
      <c r="C467" s="18" t="s">
        <v>58</v>
      </c>
      <c r="D467" s="28" t="s">
        <v>81</v>
      </c>
      <c r="E467" s="193" t="s">
        <v>292</v>
      </c>
      <c r="F467" s="193" t="s">
        <v>0</v>
      </c>
      <c r="G467" s="29">
        <f>G468</f>
        <v>120</v>
      </c>
    </row>
    <row r="468" spans="1:7" s="56" customFormat="1" ht="32.1" x14ac:dyDescent="0.3">
      <c r="A468" s="62" t="s">
        <v>744</v>
      </c>
      <c r="B468" s="85">
        <v>912</v>
      </c>
      <c r="C468" s="193" t="s">
        <v>58</v>
      </c>
      <c r="D468" s="193" t="s">
        <v>81</v>
      </c>
      <c r="E468" s="193" t="s">
        <v>292</v>
      </c>
      <c r="F468" s="55" t="s">
        <v>745</v>
      </c>
      <c r="G468" s="29">
        <v>120</v>
      </c>
    </row>
    <row r="469" spans="1:7" s="60" customFormat="1" ht="31.4" x14ac:dyDescent="0.25">
      <c r="A469" s="23" t="s">
        <v>582</v>
      </c>
      <c r="B469" s="28">
        <v>912</v>
      </c>
      <c r="C469" s="18" t="s">
        <v>58</v>
      </c>
      <c r="D469" s="28" t="s">
        <v>81</v>
      </c>
      <c r="E469" s="25" t="s">
        <v>294</v>
      </c>
      <c r="F469" s="25"/>
      <c r="G469" s="26">
        <f>G470</f>
        <v>650</v>
      </c>
    </row>
    <row r="470" spans="1:7" s="60" customFormat="1" ht="31.4" x14ac:dyDescent="0.25">
      <c r="A470" s="190" t="s">
        <v>18</v>
      </c>
      <c r="B470" s="28">
        <v>912</v>
      </c>
      <c r="C470" s="18" t="s">
        <v>58</v>
      </c>
      <c r="D470" s="28" t="s">
        <v>81</v>
      </c>
      <c r="E470" s="193" t="s">
        <v>294</v>
      </c>
      <c r="F470" s="193" t="s">
        <v>20</v>
      </c>
      <c r="G470" s="29">
        <f>G471</f>
        <v>650</v>
      </c>
    </row>
    <row r="471" spans="1:7" s="60" customFormat="1" ht="31.4" x14ac:dyDescent="0.25">
      <c r="A471" s="190" t="s">
        <v>178</v>
      </c>
      <c r="B471" s="28">
        <v>912</v>
      </c>
      <c r="C471" s="18" t="s">
        <v>58</v>
      </c>
      <c r="D471" s="28" t="s">
        <v>81</v>
      </c>
      <c r="E471" s="193" t="s">
        <v>294</v>
      </c>
      <c r="F471" s="193" t="s">
        <v>0</v>
      </c>
      <c r="G471" s="29">
        <f>G472</f>
        <v>650</v>
      </c>
    </row>
    <row r="472" spans="1:7" s="56" customFormat="1" ht="32.1" x14ac:dyDescent="0.3">
      <c r="A472" s="62" t="s">
        <v>744</v>
      </c>
      <c r="B472" s="85">
        <v>912</v>
      </c>
      <c r="C472" s="193" t="s">
        <v>58</v>
      </c>
      <c r="D472" s="193" t="s">
        <v>81</v>
      </c>
      <c r="E472" s="193" t="s">
        <v>294</v>
      </c>
      <c r="F472" s="55" t="s">
        <v>745</v>
      </c>
      <c r="G472" s="29">
        <f>350+300</f>
        <v>650</v>
      </c>
    </row>
    <row r="473" spans="1:7" s="60" customFormat="1" ht="31.4" x14ac:dyDescent="0.25">
      <c r="A473" s="47" t="s">
        <v>620</v>
      </c>
      <c r="B473" s="20">
        <v>912</v>
      </c>
      <c r="C473" s="21" t="s">
        <v>58</v>
      </c>
      <c r="D473" s="21" t="s">
        <v>81</v>
      </c>
      <c r="E473" s="21" t="s">
        <v>349</v>
      </c>
      <c r="F473" s="21"/>
      <c r="G473" s="22">
        <f t="shared" ref="G473:G477" si="4">G474</f>
        <v>35589</v>
      </c>
    </row>
    <row r="474" spans="1:7" s="60" customFormat="1" ht="32.799999999999997" x14ac:dyDescent="0.3">
      <c r="A474" s="49" t="s">
        <v>154</v>
      </c>
      <c r="B474" s="50">
        <v>912</v>
      </c>
      <c r="C474" s="51" t="s">
        <v>58</v>
      </c>
      <c r="D474" s="51" t="s">
        <v>81</v>
      </c>
      <c r="E474" s="65" t="s">
        <v>627</v>
      </c>
      <c r="F474" s="51"/>
      <c r="G474" s="52">
        <f t="shared" si="4"/>
        <v>35589</v>
      </c>
    </row>
    <row r="475" spans="1:7" s="60" customFormat="1" ht="32.1" x14ac:dyDescent="0.3">
      <c r="A475" s="47" t="s">
        <v>262</v>
      </c>
      <c r="B475" s="20">
        <v>912</v>
      </c>
      <c r="C475" s="21" t="s">
        <v>58</v>
      </c>
      <c r="D475" s="21" t="s">
        <v>81</v>
      </c>
      <c r="E475" s="48" t="s">
        <v>628</v>
      </c>
      <c r="F475" s="51"/>
      <c r="G475" s="52">
        <f t="shared" si="4"/>
        <v>35589</v>
      </c>
    </row>
    <row r="476" spans="1:7" s="60" customFormat="1" ht="31.4" x14ac:dyDescent="0.25">
      <c r="A476" s="23" t="s">
        <v>213</v>
      </c>
      <c r="B476" s="24">
        <v>912</v>
      </c>
      <c r="C476" s="25" t="s">
        <v>58</v>
      </c>
      <c r="D476" s="25" t="s">
        <v>81</v>
      </c>
      <c r="E476" s="25" t="s">
        <v>635</v>
      </c>
      <c r="F476" s="25"/>
      <c r="G476" s="26">
        <f t="shared" si="4"/>
        <v>35589</v>
      </c>
    </row>
    <row r="477" spans="1:7" s="60" customFormat="1" x14ac:dyDescent="0.25">
      <c r="A477" s="189" t="s">
        <v>22</v>
      </c>
      <c r="B477" s="28">
        <v>912</v>
      </c>
      <c r="C477" s="193" t="s">
        <v>58</v>
      </c>
      <c r="D477" s="193" t="s">
        <v>81</v>
      </c>
      <c r="E477" s="193" t="s">
        <v>635</v>
      </c>
      <c r="F477" s="193" t="s">
        <v>15</v>
      </c>
      <c r="G477" s="29">
        <f t="shared" si="4"/>
        <v>35589</v>
      </c>
    </row>
    <row r="478" spans="1:7" s="60" customFormat="1" ht="31.4" x14ac:dyDescent="0.25">
      <c r="A478" s="189" t="s">
        <v>17</v>
      </c>
      <c r="B478" s="28">
        <v>912</v>
      </c>
      <c r="C478" s="193" t="s">
        <v>58</v>
      </c>
      <c r="D478" s="193" t="s">
        <v>81</v>
      </c>
      <c r="E478" s="193" t="s">
        <v>635</v>
      </c>
      <c r="F478" s="193" t="s">
        <v>16</v>
      </c>
      <c r="G478" s="29">
        <f>G479+G480</f>
        <v>35589</v>
      </c>
    </row>
    <row r="479" spans="1:7" s="60" customFormat="1" ht="31.4" x14ac:dyDescent="0.25">
      <c r="A479" s="190" t="s">
        <v>130</v>
      </c>
      <c r="B479" s="28">
        <v>912</v>
      </c>
      <c r="C479" s="193" t="s">
        <v>58</v>
      </c>
      <c r="D479" s="193" t="s">
        <v>81</v>
      </c>
      <c r="E479" s="193" t="s">
        <v>635</v>
      </c>
      <c r="F479" s="193" t="s">
        <v>134</v>
      </c>
      <c r="G479" s="29">
        <v>589</v>
      </c>
    </row>
    <row r="480" spans="1:7" s="60" customFormat="1" ht="31.4" x14ac:dyDescent="0.25">
      <c r="A480" s="189" t="s">
        <v>814</v>
      </c>
      <c r="B480" s="28">
        <v>912</v>
      </c>
      <c r="C480" s="193" t="s">
        <v>58</v>
      </c>
      <c r="D480" s="193" t="s">
        <v>81</v>
      </c>
      <c r="E480" s="193" t="s">
        <v>635</v>
      </c>
      <c r="F480" s="193" t="s">
        <v>871</v>
      </c>
      <c r="G480" s="29">
        <f>35000</f>
        <v>35000</v>
      </c>
    </row>
    <row r="481" spans="1:7" s="60" customFormat="1" ht="31.4" x14ac:dyDescent="0.25">
      <c r="A481" s="47" t="s">
        <v>636</v>
      </c>
      <c r="B481" s="20">
        <v>912</v>
      </c>
      <c r="C481" s="21" t="s">
        <v>58</v>
      </c>
      <c r="D481" s="21" t="s">
        <v>81</v>
      </c>
      <c r="E481" s="21" t="s">
        <v>644</v>
      </c>
      <c r="F481" s="21"/>
      <c r="G481" s="22">
        <f>G482+G487</f>
        <v>6150</v>
      </c>
    </row>
    <row r="482" spans="1:7" s="60" customFormat="1" ht="31.4" x14ac:dyDescent="0.25">
      <c r="A482" s="47" t="s">
        <v>865</v>
      </c>
      <c r="B482" s="20">
        <v>912</v>
      </c>
      <c r="C482" s="21" t="s">
        <v>58</v>
      </c>
      <c r="D482" s="21" t="s">
        <v>81</v>
      </c>
      <c r="E482" s="21" t="s">
        <v>867</v>
      </c>
      <c r="F482" s="21"/>
      <c r="G482" s="70">
        <f>G483</f>
        <v>0</v>
      </c>
    </row>
    <row r="483" spans="1:7" s="60" customFormat="1" ht="31.4" x14ac:dyDescent="0.25">
      <c r="A483" s="23" t="s">
        <v>866</v>
      </c>
      <c r="B483" s="24">
        <v>912</v>
      </c>
      <c r="C483" s="25" t="s">
        <v>58</v>
      </c>
      <c r="D483" s="25" t="s">
        <v>81</v>
      </c>
      <c r="E483" s="25" t="s">
        <v>868</v>
      </c>
      <c r="F483" s="25"/>
      <c r="G483" s="75">
        <f>G484</f>
        <v>0</v>
      </c>
    </row>
    <row r="484" spans="1:7" s="60" customFormat="1" ht="18.55" x14ac:dyDescent="0.3">
      <c r="A484" s="189" t="s">
        <v>22</v>
      </c>
      <c r="B484" s="28">
        <v>912</v>
      </c>
      <c r="C484" s="193" t="s">
        <v>58</v>
      </c>
      <c r="D484" s="193" t="s">
        <v>81</v>
      </c>
      <c r="E484" s="193" t="s">
        <v>868</v>
      </c>
      <c r="F484" s="193" t="s">
        <v>15</v>
      </c>
      <c r="G484" s="99">
        <f>G485</f>
        <v>0</v>
      </c>
    </row>
    <row r="485" spans="1:7" s="60" customFormat="1" ht="32.1" x14ac:dyDescent="0.3">
      <c r="A485" s="189" t="s">
        <v>17</v>
      </c>
      <c r="B485" s="32">
        <v>912</v>
      </c>
      <c r="C485" s="193" t="s">
        <v>58</v>
      </c>
      <c r="D485" s="193" t="s">
        <v>81</v>
      </c>
      <c r="E485" s="193" t="s">
        <v>868</v>
      </c>
      <c r="F485" s="193" t="s">
        <v>16</v>
      </c>
      <c r="G485" s="99">
        <f>G486</f>
        <v>0</v>
      </c>
    </row>
    <row r="486" spans="1:7" s="60" customFormat="1" ht="32.1" x14ac:dyDescent="0.3">
      <c r="A486" s="190" t="s">
        <v>130</v>
      </c>
      <c r="B486" s="32">
        <v>912</v>
      </c>
      <c r="C486" s="193" t="s">
        <v>58</v>
      </c>
      <c r="D486" s="193" t="s">
        <v>81</v>
      </c>
      <c r="E486" s="193" t="s">
        <v>875</v>
      </c>
      <c r="F486" s="193" t="s">
        <v>134</v>
      </c>
      <c r="G486" s="99">
        <v>0</v>
      </c>
    </row>
    <row r="487" spans="1:7" s="60" customFormat="1" ht="31.4" x14ac:dyDescent="0.25">
      <c r="A487" s="47" t="s">
        <v>295</v>
      </c>
      <c r="B487" s="20">
        <v>912</v>
      </c>
      <c r="C487" s="21" t="s">
        <v>58</v>
      </c>
      <c r="D487" s="21" t="s">
        <v>81</v>
      </c>
      <c r="E487" s="21" t="s">
        <v>665</v>
      </c>
      <c r="F487" s="21"/>
      <c r="G487" s="22">
        <f>G488+G492</f>
        <v>6150</v>
      </c>
    </row>
    <row r="488" spans="1:7" s="60" customFormat="1" ht="31.4" x14ac:dyDescent="0.25">
      <c r="A488" s="23" t="s">
        <v>642</v>
      </c>
      <c r="B488" s="24">
        <v>912</v>
      </c>
      <c r="C488" s="25" t="s">
        <v>58</v>
      </c>
      <c r="D488" s="25" t="s">
        <v>81</v>
      </c>
      <c r="E488" s="25" t="s">
        <v>737</v>
      </c>
      <c r="F488" s="25"/>
      <c r="G488" s="26">
        <f>G489</f>
        <v>5850</v>
      </c>
    </row>
    <row r="489" spans="1:7" s="60" customFormat="1" x14ac:dyDescent="0.25">
      <c r="A489" s="189" t="s">
        <v>22</v>
      </c>
      <c r="B489" s="28">
        <v>912</v>
      </c>
      <c r="C489" s="193" t="s">
        <v>58</v>
      </c>
      <c r="D489" s="193" t="s">
        <v>81</v>
      </c>
      <c r="E489" s="193" t="s">
        <v>737</v>
      </c>
      <c r="F489" s="193" t="s">
        <v>15</v>
      </c>
      <c r="G489" s="29">
        <f>G490</f>
        <v>5850</v>
      </c>
    </row>
    <row r="490" spans="1:7" s="60" customFormat="1" ht="31.4" x14ac:dyDescent="0.25">
      <c r="A490" s="189" t="s">
        <v>17</v>
      </c>
      <c r="B490" s="32">
        <v>912</v>
      </c>
      <c r="C490" s="193" t="s">
        <v>58</v>
      </c>
      <c r="D490" s="193" t="s">
        <v>81</v>
      </c>
      <c r="E490" s="193" t="s">
        <v>737</v>
      </c>
      <c r="F490" s="193" t="s">
        <v>16</v>
      </c>
      <c r="G490" s="29">
        <f>G491</f>
        <v>5850</v>
      </c>
    </row>
    <row r="491" spans="1:7" s="60" customFormat="1" ht="31.4" x14ac:dyDescent="0.25">
      <c r="A491" s="190" t="s">
        <v>130</v>
      </c>
      <c r="B491" s="32">
        <v>912</v>
      </c>
      <c r="C491" s="193" t="s">
        <v>58</v>
      </c>
      <c r="D491" s="193" t="s">
        <v>81</v>
      </c>
      <c r="E491" s="193" t="s">
        <v>737</v>
      </c>
      <c r="F491" s="193" t="s">
        <v>134</v>
      </c>
      <c r="G491" s="29">
        <v>5850</v>
      </c>
    </row>
    <row r="492" spans="1:7" s="60" customFormat="1" x14ac:dyDescent="0.25">
      <c r="A492" s="23" t="s">
        <v>643</v>
      </c>
      <c r="B492" s="24">
        <v>912</v>
      </c>
      <c r="C492" s="25" t="s">
        <v>58</v>
      </c>
      <c r="D492" s="25" t="s">
        <v>81</v>
      </c>
      <c r="E492" s="25" t="s">
        <v>666</v>
      </c>
      <c r="F492" s="25"/>
      <c r="G492" s="26">
        <f>G493</f>
        <v>300</v>
      </c>
    </row>
    <row r="493" spans="1:7" s="60" customFormat="1" x14ac:dyDescent="0.25">
      <c r="A493" s="189" t="s">
        <v>22</v>
      </c>
      <c r="B493" s="28">
        <v>912</v>
      </c>
      <c r="C493" s="193" t="s">
        <v>58</v>
      </c>
      <c r="D493" s="193" t="s">
        <v>81</v>
      </c>
      <c r="E493" s="193" t="s">
        <v>666</v>
      </c>
      <c r="F493" s="193" t="s">
        <v>15</v>
      </c>
      <c r="G493" s="29">
        <f>G494</f>
        <v>300</v>
      </c>
    </row>
    <row r="494" spans="1:7" s="60" customFormat="1" ht="31.4" x14ac:dyDescent="0.25">
      <c r="A494" s="189" t="s">
        <v>17</v>
      </c>
      <c r="B494" s="28">
        <v>912</v>
      </c>
      <c r="C494" s="193" t="s">
        <v>58</v>
      </c>
      <c r="D494" s="193" t="s">
        <v>81</v>
      </c>
      <c r="E494" s="193" t="s">
        <v>666</v>
      </c>
      <c r="F494" s="193" t="s">
        <v>16</v>
      </c>
      <c r="G494" s="29">
        <f>G495</f>
        <v>300</v>
      </c>
    </row>
    <row r="495" spans="1:7" s="60" customFormat="1" ht="31.4" x14ac:dyDescent="0.25">
      <c r="A495" s="190" t="s">
        <v>130</v>
      </c>
      <c r="B495" s="28">
        <v>912</v>
      </c>
      <c r="C495" s="193" t="s">
        <v>58</v>
      </c>
      <c r="D495" s="193" t="s">
        <v>81</v>
      </c>
      <c r="E495" s="193" t="s">
        <v>666</v>
      </c>
      <c r="F495" s="193" t="s">
        <v>134</v>
      </c>
      <c r="G495" s="29">
        <v>300</v>
      </c>
    </row>
    <row r="496" spans="1:7" s="60" customFormat="1" ht="18.55" x14ac:dyDescent="0.3">
      <c r="A496" s="42" t="s">
        <v>83</v>
      </c>
      <c r="B496" s="20">
        <v>912</v>
      </c>
      <c r="C496" s="37" t="s">
        <v>84</v>
      </c>
      <c r="D496" s="37"/>
      <c r="E496" s="37"/>
      <c r="F496" s="37"/>
      <c r="G496" s="83">
        <f>G497+G527+G565+G641</f>
        <v>777131.08000000007</v>
      </c>
    </row>
    <row r="497" spans="1:7" s="60" customFormat="1" x14ac:dyDescent="0.25">
      <c r="A497" s="19" t="s">
        <v>85</v>
      </c>
      <c r="B497" s="20">
        <v>912</v>
      </c>
      <c r="C497" s="21" t="s">
        <v>84</v>
      </c>
      <c r="D497" s="21" t="s">
        <v>64</v>
      </c>
      <c r="E497" s="21"/>
      <c r="F497" s="21"/>
      <c r="G497" s="22">
        <f>G498+G512</f>
        <v>33757</v>
      </c>
    </row>
    <row r="498" spans="1:7" s="60" customFormat="1" ht="31.4" x14ac:dyDescent="0.25">
      <c r="A498" s="19" t="s">
        <v>641</v>
      </c>
      <c r="B498" s="20">
        <v>912</v>
      </c>
      <c r="C498" s="21" t="s">
        <v>84</v>
      </c>
      <c r="D498" s="21" t="s">
        <v>64</v>
      </c>
      <c r="E498" s="21" t="s">
        <v>296</v>
      </c>
      <c r="F498" s="21"/>
      <c r="G498" s="22">
        <f>G499</f>
        <v>17802</v>
      </c>
    </row>
    <row r="499" spans="1:7" s="60" customFormat="1" ht="31.4" x14ac:dyDescent="0.25">
      <c r="A499" s="47" t="s">
        <v>302</v>
      </c>
      <c r="B499" s="20">
        <v>912</v>
      </c>
      <c r="C499" s="21" t="s">
        <v>84</v>
      </c>
      <c r="D499" s="21" t="s">
        <v>64</v>
      </c>
      <c r="E499" s="21" t="s">
        <v>303</v>
      </c>
      <c r="F499" s="21"/>
      <c r="G499" s="22">
        <f>G500+G504+G508</f>
        <v>17802</v>
      </c>
    </row>
    <row r="500" spans="1:7" s="60" customFormat="1" x14ac:dyDescent="0.25">
      <c r="A500" s="23" t="s">
        <v>488</v>
      </c>
      <c r="B500" s="24">
        <v>912</v>
      </c>
      <c r="C500" s="25" t="s">
        <v>84</v>
      </c>
      <c r="D500" s="25" t="s">
        <v>64</v>
      </c>
      <c r="E500" s="25" t="s">
        <v>489</v>
      </c>
      <c r="F500" s="25"/>
      <c r="G500" s="26">
        <f>G501</f>
        <v>500</v>
      </c>
    </row>
    <row r="501" spans="1:7" s="60" customFormat="1" x14ac:dyDescent="0.25">
      <c r="A501" s="189" t="s">
        <v>22</v>
      </c>
      <c r="B501" s="193" t="s">
        <v>117</v>
      </c>
      <c r="C501" s="193" t="s">
        <v>84</v>
      </c>
      <c r="D501" s="193" t="s">
        <v>64</v>
      </c>
      <c r="E501" s="193" t="s">
        <v>489</v>
      </c>
      <c r="F501" s="193" t="s">
        <v>15</v>
      </c>
      <c r="G501" s="29">
        <f>G502</f>
        <v>500</v>
      </c>
    </row>
    <row r="502" spans="1:7" s="60" customFormat="1" ht="31.4" x14ac:dyDescent="0.25">
      <c r="A502" s="189" t="s">
        <v>17</v>
      </c>
      <c r="B502" s="193" t="s">
        <v>117</v>
      </c>
      <c r="C502" s="193" t="s">
        <v>84</v>
      </c>
      <c r="D502" s="193" t="s">
        <v>64</v>
      </c>
      <c r="E502" s="193" t="s">
        <v>489</v>
      </c>
      <c r="F502" s="193" t="s">
        <v>16</v>
      </c>
      <c r="G502" s="29">
        <f>G503</f>
        <v>500</v>
      </c>
    </row>
    <row r="503" spans="1:7" s="60" customFormat="1" ht="31.4" x14ac:dyDescent="0.25">
      <c r="A503" s="190" t="s">
        <v>130</v>
      </c>
      <c r="B503" s="193" t="s">
        <v>117</v>
      </c>
      <c r="C503" s="193" t="s">
        <v>84</v>
      </c>
      <c r="D503" s="193" t="s">
        <v>64</v>
      </c>
      <c r="E503" s="193" t="s">
        <v>489</v>
      </c>
      <c r="F503" s="193" t="s">
        <v>134</v>
      </c>
      <c r="G503" s="29">
        <v>500</v>
      </c>
    </row>
    <row r="504" spans="1:7" s="60" customFormat="1" x14ac:dyDescent="0.25">
      <c r="A504" s="23" t="s">
        <v>789</v>
      </c>
      <c r="B504" s="24">
        <v>912</v>
      </c>
      <c r="C504" s="25" t="s">
        <v>84</v>
      </c>
      <c r="D504" s="25" t="s">
        <v>64</v>
      </c>
      <c r="E504" s="25" t="s">
        <v>792</v>
      </c>
      <c r="F504" s="25"/>
      <c r="G504" s="75">
        <f>G505</f>
        <v>6896</v>
      </c>
    </row>
    <row r="505" spans="1:7" s="60" customFormat="1" x14ac:dyDescent="0.25">
      <c r="A505" s="35" t="s">
        <v>13</v>
      </c>
      <c r="B505" s="193" t="s">
        <v>117</v>
      </c>
      <c r="C505" s="193" t="s">
        <v>84</v>
      </c>
      <c r="D505" s="193" t="s">
        <v>64</v>
      </c>
      <c r="E505" s="193" t="s">
        <v>792</v>
      </c>
      <c r="F505" s="193" t="s">
        <v>14</v>
      </c>
      <c r="G505" s="72">
        <f>G506</f>
        <v>6896</v>
      </c>
    </row>
    <row r="506" spans="1:7" s="60" customFormat="1" ht="31.4" x14ac:dyDescent="0.25">
      <c r="A506" s="61" t="s">
        <v>482</v>
      </c>
      <c r="B506" s="193" t="s">
        <v>117</v>
      </c>
      <c r="C506" s="193" t="s">
        <v>84</v>
      </c>
      <c r="D506" s="193" t="s">
        <v>64</v>
      </c>
      <c r="E506" s="193" t="s">
        <v>792</v>
      </c>
      <c r="F506" s="193" t="s">
        <v>12</v>
      </c>
      <c r="G506" s="72">
        <f>G507</f>
        <v>6896</v>
      </c>
    </row>
    <row r="507" spans="1:7" s="60" customFormat="1" ht="47.05" x14ac:dyDescent="0.25">
      <c r="A507" s="61" t="s">
        <v>790</v>
      </c>
      <c r="B507" s="193" t="s">
        <v>117</v>
      </c>
      <c r="C507" s="193" t="s">
        <v>84</v>
      </c>
      <c r="D507" s="193" t="s">
        <v>64</v>
      </c>
      <c r="E507" s="193" t="s">
        <v>792</v>
      </c>
      <c r="F507" s="193" t="s">
        <v>748</v>
      </c>
      <c r="G507" s="72">
        <v>6896</v>
      </c>
    </row>
    <row r="508" spans="1:7" s="60" customFormat="1" x14ac:dyDescent="0.25">
      <c r="A508" s="23" t="s">
        <v>791</v>
      </c>
      <c r="B508" s="24">
        <v>912</v>
      </c>
      <c r="C508" s="25" t="s">
        <v>84</v>
      </c>
      <c r="D508" s="25" t="s">
        <v>64</v>
      </c>
      <c r="E508" s="25" t="s">
        <v>793</v>
      </c>
      <c r="F508" s="25"/>
      <c r="G508" s="75">
        <f>G509</f>
        <v>10406</v>
      </c>
    </row>
    <row r="509" spans="1:7" s="60" customFormat="1" x14ac:dyDescent="0.25">
      <c r="A509" s="35" t="s">
        <v>13</v>
      </c>
      <c r="B509" s="193" t="s">
        <v>117</v>
      </c>
      <c r="C509" s="193" t="s">
        <v>84</v>
      </c>
      <c r="D509" s="193" t="s">
        <v>64</v>
      </c>
      <c r="E509" s="193" t="s">
        <v>793</v>
      </c>
      <c r="F509" s="193" t="s">
        <v>14</v>
      </c>
      <c r="G509" s="72">
        <f>G510</f>
        <v>10406</v>
      </c>
    </row>
    <row r="510" spans="1:7" s="60" customFormat="1" ht="31.4" x14ac:dyDescent="0.25">
      <c r="A510" s="61" t="s">
        <v>482</v>
      </c>
      <c r="B510" s="193" t="s">
        <v>117</v>
      </c>
      <c r="C510" s="193" t="s">
        <v>84</v>
      </c>
      <c r="D510" s="193" t="s">
        <v>64</v>
      </c>
      <c r="E510" s="193" t="s">
        <v>793</v>
      </c>
      <c r="F510" s="193" t="s">
        <v>12</v>
      </c>
      <c r="G510" s="72">
        <f>G511</f>
        <v>10406</v>
      </c>
    </row>
    <row r="511" spans="1:7" s="60" customFormat="1" ht="47.05" x14ac:dyDescent="0.25">
      <c r="A511" s="61" t="s">
        <v>790</v>
      </c>
      <c r="B511" s="193" t="s">
        <v>117</v>
      </c>
      <c r="C511" s="193" t="s">
        <v>84</v>
      </c>
      <c r="D511" s="193" t="s">
        <v>64</v>
      </c>
      <c r="E511" s="193" t="s">
        <v>793</v>
      </c>
      <c r="F511" s="193" t="s">
        <v>748</v>
      </c>
      <c r="G511" s="72">
        <f>11157-751</f>
        <v>10406</v>
      </c>
    </row>
    <row r="512" spans="1:7" s="60" customFormat="1" ht="31.4" x14ac:dyDescent="0.25">
      <c r="A512" s="47" t="s">
        <v>620</v>
      </c>
      <c r="B512" s="21" t="s">
        <v>117</v>
      </c>
      <c r="C512" s="21" t="s">
        <v>84</v>
      </c>
      <c r="D512" s="21" t="s">
        <v>64</v>
      </c>
      <c r="E512" s="21" t="s">
        <v>349</v>
      </c>
      <c r="F512" s="21"/>
      <c r="G512" s="22">
        <f>G513</f>
        <v>15955</v>
      </c>
    </row>
    <row r="513" spans="1:7" s="60" customFormat="1" ht="32.799999999999997" x14ac:dyDescent="0.3">
      <c r="A513" s="49" t="s">
        <v>154</v>
      </c>
      <c r="B513" s="51" t="s">
        <v>117</v>
      </c>
      <c r="C513" s="51" t="s">
        <v>84</v>
      </c>
      <c r="D513" s="51" t="s">
        <v>64</v>
      </c>
      <c r="E513" s="65" t="s">
        <v>627</v>
      </c>
      <c r="F513" s="193"/>
      <c r="G513" s="29">
        <f>G514</f>
        <v>15955</v>
      </c>
    </row>
    <row r="514" spans="1:7" s="60" customFormat="1" ht="31.4" x14ac:dyDescent="0.25">
      <c r="A514" s="47" t="s">
        <v>262</v>
      </c>
      <c r="B514" s="21" t="s">
        <v>117</v>
      </c>
      <c r="C514" s="21" t="s">
        <v>84</v>
      </c>
      <c r="D514" s="21" t="s">
        <v>64</v>
      </c>
      <c r="E514" s="48" t="s">
        <v>628</v>
      </c>
      <c r="F514" s="193"/>
      <c r="G514" s="29">
        <f>G515+G519+G523</f>
        <v>15955</v>
      </c>
    </row>
    <row r="515" spans="1:7" s="60" customFormat="1" x14ac:dyDescent="0.25">
      <c r="A515" s="23" t="s">
        <v>626</v>
      </c>
      <c r="B515" s="25" t="s">
        <v>117</v>
      </c>
      <c r="C515" s="25" t="s">
        <v>84</v>
      </c>
      <c r="D515" s="25" t="s">
        <v>64</v>
      </c>
      <c r="E515" s="54" t="s">
        <v>629</v>
      </c>
      <c r="F515" s="193"/>
      <c r="G515" s="26">
        <f>G516</f>
        <v>4829</v>
      </c>
    </row>
    <row r="516" spans="1:7" s="60" customFormat="1" x14ac:dyDescent="0.25">
      <c r="A516" s="189" t="s">
        <v>22</v>
      </c>
      <c r="B516" s="193" t="s">
        <v>117</v>
      </c>
      <c r="C516" s="193" t="s">
        <v>84</v>
      </c>
      <c r="D516" s="193" t="s">
        <v>64</v>
      </c>
      <c r="E516" s="53" t="s">
        <v>629</v>
      </c>
      <c r="F516" s="193" t="s">
        <v>15</v>
      </c>
      <c r="G516" s="29">
        <f>G517</f>
        <v>4829</v>
      </c>
    </row>
    <row r="517" spans="1:7" s="60" customFormat="1" ht="31.4" x14ac:dyDescent="0.25">
      <c r="A517" s="189" t="s">
        <v>17</v>
      </c>
      <c r="B517" s="193" t="s">
        <v>117</v>
      </c>
      <c r="C517" s="193" t="s">
        <v>84</v>
      </c>
      <c r="D517" s="193" t="s">
        <v>64</v>
      </c>
      <c r="E517" s="53" t="s">
        <v>629</v>
      </c>
      <c r="F517" s="193" t="s">
        <v>16</v>
      </c>
      <c r="G517" s="29">
        <f>G518</f>
        <v>4829</v>
      </c>
    </row>
    <row r="518" spans="1:7" s="60" customFormat="1" ht="31.4" x14ac:dyDescent="0.25">
      <c r="A518" s="190" t="s">
        <v>130</v>
      </c>
      <c r="B518" s="193" t="s">
        <v>117</v>
      </c>
      <c r="C518" s="193" t="s">
        <v>84</v>
      </c>
      <c r="D518" s="193" t="s">
        <v>64</v>
      </c>
      <c r="E518" s="53" t="s">
        <v>629</v>
      </c>
      <c r="F518" s="193" t="s">
        <v>134</v>
      </c>
      <c r="G518" s="29">
        <v>4829</v>
      </c>
    </row>
    <row r="519" spans="1:7" s="60" customFormat="1" ht="31.4" x14ac:dyDescent="0.25">
      <c r="A519" s="23" t="s">
        <v>781</v>
      </c>
      <c r="B519" s="25" t="s">
        <v>117</v>
      </c>
      <c r="C519" s="25" t="s">
        <v>84</v>
      </c>
      <c r="D519" s="25" t="s">
        <v>64</v>
      </c>
      <c r="E519" s="54" t="s">
        <v>630</v>
      </c>
      <c r="F519" s="25"/>
      <c r="G519" s="26">
        <f>G520</f>
        <v>11026</v>
      </c>
    </row>
    <row r="520" spans="1:7" s="60" customFormat="1" x14ac:dyDescent="0.25">
      <c r="A520" s="189" t="s">
        <v>22</v>
      </c>
      <c r="B520" s="193" t="s">
        <v>117</v>
      </c>
      <c r="C520" s="193" t="s">
        <v>84</v>
      </c>
      <c r="D520" s="193" t="s">
        <v>64</v>
      </c>
      <c r="E520" s="53" t="s">
        <v>630</v>
      </c>
      <c r="F520" s="193" t="s">
        <v>15</v>
      </c>
      <c r="G520" s="26">
        <f>G521</f>
        <v>11026</v>
      </c>
    </row>
    <row r="521" spans="1:7" s="60" customFormat="1" ht="31.4" x14ac:dyDescent="0.25">
      <c r="A521" s="189" t="s">
        <v>17</v>
      </c>
      <c r="B521" s="193" t="s">
        <v>117</v>
      </c>
      <c r="C521" s="193" t="s">
        <v>84</v>
      </c>
      <c r="D521" s="193" t="s">
        <v>64</v>
      </c>
      <c r="E521" s="53" t="s">
        <v>630</v>
      </c>
      <c r="F521" s="193" t="s">
        <v>16</v>
      </c>
      <c r="G521" s="26">
        <f>G522</f>
        <v>11026</v>
      </c>
    </row>
    <row r="522" spans="1:7" s="60" customFormat="1" ht="31.4" x14ac:dyDescent="0.25">
      <c r="A522" s="190" t="s">
        <v>130</v>
      </c>
      <c r="B522" s="193" t="s">
        <v>117</v>
      </c>
      <c r="C522" s="193" t="s">
        <v>84</v>
      </c>
      <c r="D522" s="193" t="s">
        <v>64</v>
      </c>
      <c r="E522" s="53" t="s">
        <v>630</v>
      </c>
      <c r="F522" s="193" t="s">
        <v>134</v>
      </c>
      <c r="G522" s="29">
        <v>11026</v>
      </c>
    </row>
    <row r="523" spans="1:7" s="60" customFormat="1" x14ac:dyDescent="0.25">
      <c r="A523" s="23" t="s">
        <v>794</v>
      </c>
      <c r="B523" s="25" t="s">
        <v>117</v>
      </c>
      <c r="C523" s="25" t="s">
        <v>84</v>
      </c>
      <c r="D523" s="25" t="s">
        <v>64</v>
      </c>
      <c r="E523" s="54" t="s">
        <v>795</v>
      </c>
      <c r="F523" s="193"/>
      <c r="G523" s="75">
        <f>G524</f>
        <v>100</v>
      </c>
    </row>
    <row r="524" spans="1:7" s="60" customFormat="1" x14ac:dyDescent="0.25">
      <c r="A524" s="189" t="s">
        <v>22</v>
      </c>
      <c r="B524" s="193" t="s">
        <v>117</v>
      </c>
      <c r="C524" s="193" t="s">
        <v>84</v>
      </c>
      <c r="D524" s="193" t="s">
        <v>64</v>
      </c>
      <c r="E524" s="53" t="s">
        <v>795</v>
      </c>
      <c r="F524" s="193" t="s">
        <v>15</v>
      </c>
      <c r="G524" s="72">
        <f>G525</f>
        <v>100</v>
      </c>
    </row>
    <row r="525" spans="1:7" s="60" customFormat="1" ht="31.4" x14ac:dyDescent="0.25">
      <c r="A525" s="189" t="s">
        <v>17</v>
      </c>
      <c r="B525" s="193" t="s">
        <v>117</v>
      </c>
      <c r="C525" s="193" t="s">
        <v>84</v>
      </c>
      <c r="D525" s="193" t="s">
        <v>64</v>
      </c>
      <c r="E525" s="53" t="s">
        <v>795</v>
      </c>
      <c r="F525" s="193" t="s">
        <v>16</v>
      </c>
      <c r="G525" s="72">
        <f>G526</f>
        <v>100</v>
      </c>
    </row>
    <row r="526" spans="1:7" s="60" customFormat="1" ht="31.4" x14ac:dyDescent="0.25">
      <c r="A526" s="190" t="s">
        <v>130</v>
      </c>
      <c r="B526" s="193" t="s">
        <v>117</v>
      </c>
      <c r="C526" s="193" t="s">
        <v>84</v>
      </c>
      <c r="D526" s="193" t="s">
        <v>64</v>
      </c>
      <c r="E526" s="53" t="s">
        <v>795</v>
      </c>
      <c r="F526" s="193" t="s">
        <v>134</v>
      </c>
      <c r="G526" s="72">
        <v>100</v>
      </c>
    </row>
    <row r="527" spans="1:7" s="60" customFormat="1" x14ac:dyDescent="0.25">
      <c r="A527" s="19" t="s">
        <v>86</v>
      </c>
      <c r="B527" s="20">
        <v>912</v>
      </c>
      <c r="C527" s="21" t="s">
        <v>84</v>
      </c>
      <c r="D527" s="21" t="s">
        <v>54</v>
      </c>
      <c r="E527" s="21"/>
      <c r="F527" s="21"/>
      <c r="G527" s="22">
        <f>G528+G558</f>
        <v>400748.08</v>
      </c>
    </row>
    <row r="528" spans="1:7" s="60" customFormat="1" ht="31.4" x14ac:dyDescent="0.25">
      <c r="A528" s="47" t="s">
        <v>641</v>
      </c>
      <c r="B528" s="20">
        <v>912</v>
      </c>
      <c r="C528" s="21" t="s">
        <v>84</v>
      </c>
      <c r="D528" s="21" t="s">
        <v>54</v>
      </c>
      <c r="E528" s="21" t="s">
        <v>296</v>
      </c>
      <c r="F528" s="20"/>
      <c r="G528" s="22">
        <f>G529</f>
        <v>397306.08</v>
      </c>
    </row>
    <row r="529" spans="1:7" s="100" customFormat="1" ht="36.75" customHeight="1" x14ac:dyDescent="0.25">
      <c r="A529" s="47" t="s">
        <v>297</v>
      </c>
      <c r="B529" s="20">
        <v>912</v>
      </c>
      <c r="C529" s="21" t="s">
        <v>84</v>
      </c>
      <c r="D529" s="21" t="s">
        <v>54</v>
      </c>
      <c r="E529" s="48" t="s">
        <v>298</v>
      </c>
      <c r="F529" s="67"/>
      <c r="G529" s="22">
        <f>G530+G538+G542+G554+G546+G550</f>
        <v>397306.08</v>
      </c>
    </row>
    <row r="530" spans="1:7" s="60" customFormat="1" ht="35.299999999999997" customHeight="1" x14ac:dyDescent="0.25">
      <c r="A530" s="23" t="s">
        <v>506</v>
      </c>
      <c r="B530" s="24">
        <v>912</v>
      </c>
      <c r="C530" s="25" t="s">
        <v>84</v>
      </c>
      <c r="D530" s="25" t="s">
        <v>54</v>
      </c>
      <c r="E530" s="25" t="s">
        <v>299</v>
      </c>
      <c r="F530" s="25"/>
      <c r="G530" s="26">
        <f>G531+G535</f>
        <v>298384</v>
      </c>
    </row>
    <row r="531" spans="1:7" s="60" customFormat="1" x14ac:dyDescent="0.25">
      <c r="A531" s="189" t="s">
        <v>22</v>
      </c>
      <c r="B531" s="28">
        <v>912</v>
      </c>
      <c r="C531" s="193" t="s">
        <v>84</v>
      </c>
      <c r="D531" s="193" t="s">
        <v>54</v>
      </c>
      <c r="E531" s="193" t="s">
        <v>299</v>
      </c>
      <c r="F531" s="193" t="s">
        <v>15</v>
      </c>
      <c r="G531" s="29">
        <f>G532</f>
        <v>186900</v>
      </c>
    </row>
    <row r="532" spans="1:7" s="60" customFormat="1" ht="31.4" x14ac:dyDescent="0.25">
      <c r="A532" s="189" t="s">
        <v>17</v>
      </c>
      <c r="B532" s="28">
        <v>912</v>
      </c>
      <c r="C532" s="193" t="s">
        <v>84</v>
      </c>
      <c r="D532" s="193" t="s">
        <v>54</v>
      </c>
      <c r="E532" s="193" t="s">
        <v>299</v>
      </c>
      <c r="F532" s="193" t="s">
        <v>16</v>
      </c>
      <c r="G532" s="29">
        <f>G533+G534</f>
        <v>186900</v>
      </c>
    </row>
    <row r="533" spans="1:7" s="60" customFormat="1" ht="37.450000000000003" customHeight="1" x14ac:dyDescent="0.25">
      <c r="A533" s="61" t="s">
        <v>758</v>
      </c>
      <c r="B533" s="28">
        <v>912</v>
      </c>
      <c r="C533" s="193" t="s">
        <v>84</v>
      </c>
      <c r="D533" s="193" t="s">
        <v>54</v>
      </c>
      <c r="E533" s="193" t="s">
        <v>299</v>
      </c>
      <c r="F533" s="193" t="s">
        <v>757</v>
      </c>
      <c r="G533" s="29">
        <v>5250</v>
      </c>
    </row>
    <row r="534" spans="1:7" s="60" customFormat="1" ht="31.4" x14ac:dyDescent="0.25">
      <c r="A534" s="190" t="s">
        <v>130</v>
      </c>
      <c r="B534" s="28">
        <v>912</v>
      </c>
      <c r="C534" s="193" t="s">
        <v>84</v>
      </c>
      <c r="D534" s="193" t="s">
        <v>54</v>
      </c>
      <c r="E534" s="193" t="s">
        <v>299</v>
      </c>
      <c r="F534" s="193" t="s">
        <v>134</v>
      </c>
      <c r="G534" s="29">
        <v>181650</v>
      </c>
    </row>
    <row r="535" spans="1:7" s="60" customFormat="1" x14ac:dyDescent="0.25">
      <c r="A535" s="31" t="s">
        <v>493</v>
      </c>
      <c r="B535" s="28">
        <v>912</v>
      </c>
      <c r="C535" s="193" t="s">
        <v>84</v>
      </c>
      <c r="D535" s="193" t="s">
        <v>54</v>
      </c>
      <c r="E535" s="193" t="s">
        <v>299</v>
      </c>
      <c r="F535" s="18" t="s">
        <v>36</v>
      </c>
      <c r="G535" s="29">
        <f>G537</f>
        <v>111484</v>
      </c>
    </row>
    <row r="536" spans="1:7" s="60" customFormat="1" x14ac:dyDescent="0.25">
      <c r="A536" s="189" t="s">
        <v>35</v>
      </c>
      <c r="B536" s="28">
        <v>912</v>
      </c>
      <c r="C536" s="193" t="s">
        <v>84</v>
      </c>
      <c r="D536" s="193" t="s">
        <v>54</v>
      </c>
      <c r="E536" s="193" t="s">
        <v>299</v>
      </c>
      <c r="F536" s="18">
        <v>410</v>
      </c>
      <c r="G536" s="29">
        <f>G537</f>
        <v>111484</v>
      </c>
    </row>
    <row r="537" spans="1:7" s="60" customFormat="1" ht="31.4" x14ac:dyDescent="0.25">
      <c r="A537" s="189" t="s">
        <v>142</v>
      </c>
      <c r="B537" s="28">
        <v>912</v>
      </c>
      <c r="C537" s="193" t="s">
        <v>84</v>
      </c>
      <c r="D537" s="193" t="s">
        <v>54</v>
      </c>
      <c r="E537" s="193" t="s">
        <v>299</v>
      </c>
      <c r="F537" s="18" t="s">
        <v>143</v>
      </c>
      <c r="G537" s="29">
        <f>104767+6717</f>
        <v>111484</v>
      </c>
    </row>
    <row r="538" spans="1:7" s="60" customFormat="1" x14ac:dyDescent="0.25">
      <c r="A538" s="23" t="s">
        <v>637</v>
      </c>
      <c r="B538" s="28">
        <v>912</v>
      </c>
      <c r="C538" s="25" t="s">
        <v>84</v>
      </c>
      <c r="D538" s="25" t="s">
        <v>54</v>
      </c>
      <c r="E538" s="25" t="s">
        <v>639</v>
      </c>
      <c r="F538" s="25"/>
      <c r="G538" s="26">
        <f>G539</f>
        <v>13100</v>
      </c>
    </row>
    <row r="539" spans="1:7" s="60" customFormat="1" x14ac:dyDescent="0.25">
      <c r="A539" s="189" t="s">
        <v>22</v>
      </c>
      <c r="B539" s="24">
        <v>912</v>
      </c>
      <c r="C539" s="193" t="s">
        <v>84</v>
      </c>
      <c r="D539" s="193" t="s">
        <v>54</v>
      </c>
      <c r="E539" s="193" t="s">
        <v>639</v>
      </c>
      <c r="F539" s="193" t="s">
        <v>15</v>
      </c>
      <c r="G539" s="29">
        <f>G540</f>
        <v>13100</v>
      </c>
    </row>
    <row r="540" spans="1:7" s="60" customFormat="1" ht="31.4" x14ac:dyDescent="0.25">
      <c r="A540" s="189" t="s">
        <v>17</v>
      </c>
      <c r="B540" s="28">
        <v>912</v>
      </c>
      <c r="C540" s="193" t="s">
        <v>84</v>
      </c>
      <c r="D540" s="193" t="s">
        <v>54</v>
      </c>
      <c r="E540" s="193" t="s">
        <v>639</v>
      </c>
      <c r="F540" s="193" t="s">
        <v>16</v>
      </c>
      <c r="G540" s="29">
        <f>G541</f>
        <v>13100</v>
      </c>
    </row>
    <row r="541" spans="1:7" s="60" customFormat="1" ht="31.4" x14ac:dyDescent="0.25">
      <c r="A541" s="190" t="s">
        <v>130</v>
      </c>
      <c r="B541" s="28">
        <v>912</v>
      </c>
      <c r="C541" s="193" t="s">
        <v>84</v>
      </c>
      <c r="D541" s="193" t="s">
        <v>54</v>
      </c>
      <c r="E541" s="193" t="s">
        <v>639</v>
      </c>
      <c r="F541" s="193" t="s">
        <v>134</v>
      </c>
      <c r="G541" s="29">
        <v>13100</v>
      </c>
    </row>
    <row r="542" spans="1:7" s="60" customFormat="1" x14ac:dyDescent="0.25">
      <c r="A542" s="23" t="s">
        <v>638</v>
      </c>
      <c r="B542" s="28">
        <v>912</v>
      </c>
      <c r="C542" s="25" t="s">
        <v>84</v>
      </c>
      <c r="D542" s="25" t="s">
        <v>54</v>
      </c>
      <c r="E542" s="25" t="s">
        <v>640</v>
      </c>
      <c r="F542" s="25"/>
      <c r="G542" s="26">
        <v>100</v>
      </c>
    </row>
    <row r="543" spans="1:7" s="60" customFormat="1" x14ac:dyDescent="0.25">
      <c r="A543" s="189" t="s">
        <v>22</v>
      </c>
      <c r="B543" s="28">
        <v>912</v>
      </c>
      <c r="C543" s="193" t="s">
        <v>84</v>
      </c>
      <c r="D543" s="193" t="s">
        <v>54</v>
      </c>
      <c r="E543" s="193" t="s">
        <v>640</v>
      </c>
      <c r="F543" s="193" t="s">
        <v>15</v>
      </c>
      <c r="G543" s="29">
        <f>G544</f>
        <v>100</v>
      </c>
    </row>
    <row r="544" spans="1:7" s="60" customFormat="1" ht="31.4" x14ac:dyDescent="0.25">
      <c r="A544" s="189" t="s">
        <v>17</v>
      </c>
      <c r="B544" s="28">
        <v>912</v>
      </c>
      <c r="C544" s="193" t="s">
        <v>84</v>
      </c>
      <c r="D544" s="193" t="s">
        <v>54</v>
      </c>
      <c r="E544" s="193" t="s">
        <v>640</v>
      </c>
      <c r="F544" s="193" t="s">
        <v>16</v>
      </c>
      <c r="G544" s="29">
        <f>G545</f>
        <v>100</v>
      </c>
    </row>
    <row r="545" spans="1:7" s="60" customFormat="1" ht="31.4" x14ac:dyDescent="0.25">
      <c r="A545" s="190" t="s">
        <v>130</v>
      </c>
      <c r="B545" s="28">
        <v>912</v>
      </c>
      <c r="C545" s="193" t="s">
        <v>84</v>
      </c>
      <c r="D545" s="193" t="s">
        <v>54</v>
      </c>
      <c r="E545" s="193" t="s">
        <v>640</v>
      </c>
      <c r="F545" s="193" t="s">
        <v>134</v>
      </c>
      <c r="G545" s="29">
        <v>100</v>
      </c>
    </row>
    <row r="546" spans="1:7" s="60" customFormat="1" x14ac:dyDescent="0.25">
      <c r="A546" s="195" t="s">
        <v>905</v>
      </c>
      <c r="B546" s="187">
        <v>912</v>
      </c>
      <c r="C546" s="187" t="s">
        <v>84</v>
      </c>
      <c r="D546" s="187" t="s">
        <v>54</v>
      </c>
      <c r="E546" s="191" t="s">
        <v>906</v>
      </c>
      <c r="F546" s="191"/>
      <c r="G546" s="192">
        <f>G547</f>
        <v>3948</v>
      </c>
    </row>
    <row r="547" spans="1:7" s="60" customFormat="1" x14ac:dyDescent="0.25">
      <c r="A547" s="189" t="s">
        <v>22</v>
      </c>
      <c r="B547" s="28">
        <v>912</v>
      </c>
      <c r="C547" s="193" t="s">
        <v>84</v>
      </c>
      <c r="D547" s="193" t="s">
        <v>54</v>
      </c>
      <c r="E547" s="188" t="s">
        <v>906</v>
      </c>
      <c r="F547" s="188" t="s">
        <v>15</v>
      </c>
      <c r="G547" s="194">
        <f>G548</f>
        <v>3948</v>
      </c>
    </row>
    <row r="548" spans="1:7" s="60" customFormat="1" ht="31.4" x14ac:dyDescent="0.25">
      <c r="A548" s="189" t="s">
        <v>17</v>
      </c>
      <c r="B548" s="28">
        <v>912</v>
      </c>
      <c r="C548" s="193" t="s">
        <v>84</v>
      </c>
      <c r="D548" s="193" t="s">
        <v>54</v>
      </c>
      <c r="E548" s="188" t="s">
        <v>906</v>
      </c>
      <c r="F548" s="188" t="s">
        <v>16</v>
      </c>
      <c r="G548" s="194">
        <f>G549</f>
        <v>3948</v>
      </c>
    </row>
    <row r="549" spans="1:7" s="60" customFormat="1" ht="31.4" x14ac:dyDescent="0.25">
      <c r="A549" s="190" t="s">
        <v>130</v>
      </c>
      <c r="B549" s="28">
        <v>912</v>
      </c>
      <c r="C549" s="193" t="s">
        <v>84</v>
      </c>
      <c r="D549" s="193" t="s">
        <v>54</v>
      </c>
      <c r="E549" s="188" t="s">
        <v>906</v>
      </c>
      <c r="F549" s="188" t="s">
        <v>134</v>
      </c>
      <c r="G549" s="194">
        <v>3948</v>
      </c>
    </row>
    <row r="550" spans="1:7" s="60" customFormat="1" x14ac:dyDescent="0.25">
      <c r="A550" s="23" t="s">
        <v>907</v>
      </c>
      <c r="B550" s="24">
        <v>912</v>
      </c>
      <c r="C550" s="25" t="s">
        <v>84</v>
      </c>
      <c r="D550" s="25" t="s">
        <v>54</v>
      </c>
      <c r="E550" s="25" t="s">
        <v>908</v>
      </c>
      <c r="F550" s="25"/>
      <c r="G550" s="75">
        <f>G551</f>
        <v>47244.08</v>
      </c>
    </row>
    <row r="551" spans="1:7" s="60" customFormat="1" x14ac:dyDescent="0.25">
      <c r="A551" s="189" t="s">
        <v>22</v>
      </c>
      <c r="B551" s="28">
        <v>912</v>
      </c>
      <c r="C551" s="193" t="s">
        <v>84</v>
      </c>
      <c r="D551" s="193" t="s">
        <v>54</v>
      </c>
      <c r="E551" s="193" t="s">
        <v>908</v>
      </c>
      <c r="F551" s="193" t="s">
        <v>15</v>
      </c>
      <c r="G551" s="72">
        <f>G552</f>
        <v>47244.08</v>
      </c>
    </row>
    <row r="552" spans="1:7" s="60" customFormat="1" ht="31.4" x14ac:dyDescent="0.25">
      <c r="A552" s="189" t="s">
        <v>17</v>
      </c>
      <c r="B552" s="28">
        <v>912</v>
      </c>
      <c r="C552" s="193" t="s">
        <v>84</v>
      </c>
      <c r="D552" s="193" t="s">
        <v>54</v>
      </c>
      <c r="E552" s="193" t="s">
        <v>908</v>
      </c>
      <c r="F552" s="193" t="s">
        <v>16</v>
      </c>
      <c r="G552" s="72">
        <f>G553</f>
        <v>47244.08</v>
      </c>
    </row>
    <row r="553" spans="1:7" s="60" customFormat="1" ht="31.4" x14ac:dyDescent="0.25">
      <c r="A553" s="61" t="s">
        <v>758</v>
      </c>
      <c r="B553" s="28">
        <v>912</v>
      </c>
      <c r="C553" s="193" t="s">
        <v>84</v>
      </c>
      <c r="D553" s="193" t="s">
        <v>54</v>
      </c>
      <c r="E553" s="193" t="s">
        <v>908</v>
      </c>
      <c r="F553" s="193" t="s">
        <v>757</v>
      </c>
      <c r="G553" s="72">
        <v>47244.08</v>
      </c>
    </row>
    <row r="554" spans="1:7" s="60" customFormat="1" ht="41.2" customHeight="1" x14ac:dyDescent="0.25">
      <c r="A554" s="96" t="s">
        <v>914</v>
      </c>
      <c r="B554" s="24">
        <v>912</v>
      </c>
      <c r="C554" s="25" t="s">
        <v>84</v>
      </c>
      <c r="D554" s="25" t="s">
        <v>54</v>
      </c>
      <c r="E554" s="25" t="s">
        <v>796</v>
      </c>
      <c r="F554" s="25"/>
      <c r="G554" s="75">
        <f>G555</f>
        <v>34530</v>
      </c>
    </row>
    <row r="555" spans="1:7" s="60" customFormat="1" x14ac:dyDescent="0.25">
      <c r="A555" s="35" t="s">
        <v>13</v>
      </c>
      <c r="B555" s="28">
        <v>912</v>
      </c>
      <c r="C555" s="193" t="s">
        <v>84</v>
      </c>
      <c r="D555" s="193" t="s">
        <v>54</v>
      </c>
      <c r="E555" s="193" t="s">
        <v>796</v>
      </c>
      <c r="F555" s="193" t="s">
        <v>14</v>
      </c>
      <c r="G555" s="72">
        <f>G557</f>
        <v>34530</v>
      </c>
    </row>
    <row r="556" spans="1:7" s="60" customFormat="1" ht="31.4" x14ac:dyDescent="0.25">
      <c r="A556" s="61" t="s">
        <v>482</v>
      </c>
      <c r="B556" s="28">
        <v>912</v>
      </c>
      <c r="C556" s="193" t="s">
        <v>84</v>
      </c>
      <c r="D556" s="193" t="s">
        <v>54</v>
      </c>
      <c r="E556" s="193" t="s">
        <v>796</v>
      </c>
      <c r="F556" s="193" t="s">
        <v>12</v>
      </c>
      <c r="G556" s="72">
        <f>G557</f>
        <v>34530</v>
      </c>
    </row>
    <row r="557" spans="1:7" s="60" customFormat="1" ht="47.05" x14ac:dyDescent="0.25">
      <c r="A557" s="61" t="s">
        <v>790</v>
      </c>
      <c r="B557" s="28">
        <v>912</v>
      </c>
      <c r="C557" s="193" t="s">
        <v>84</v>
      </c>
      <c r="D557" s="193" t="s">
        <v>54</v>
      </c>
      <c r="E557" s="193" t="s">
        <v>796</v>
      </c>
      <c r="F557" s="193" t="s">
        <v>748</v>
      </c>
      <c r="G557" s="72">
        <v>34530</v>
      </c>
    </row>
    <row r="558" spans="1:7" s="60" customFormat="1" ht="31.4" x14ac:dyDescent="0.25">
      <c r="A558" s="47" t="s">
        <v>620</v>
      </c>
      <c r="B558" s="20">
        <v>912</v>
      </c>
      <c r="C558" s="21" t="s">
        <v>84</v>
      </c>
      <c r="D558" s="21" t="s">
        <v>54</v>
      </c>
      <c r="E558" s="21" t="s">
        <v>349</v>
      </c>
      <c r="F558" s="21"/>
      <c r="G558" s="22">
        <f t="shared" ref="G558:G563" si="5">G559</f>
        <v>3442</v>
      </c>
    </row>
    <row r="559" spans="1:7" s="60" customFormat="1" ht="32.799999999999997" x14ac:dyDescent="0.3">
      <c r="A559" s="49" t="s">
        <v>154</v>
      </c>
      <c r="B559" s="50">
        <v>912</v>
      </c>
      <c r="C559" s="51" t="s">
        <v>84</v>
      </c>
      <c r="D559" s="51" t="s">
        <v>54</v>
      </c>
      <c r="E559" s="65" t="s">
        <v>627</v>
      </c>
      <c r="F559" s="193"/>
      <c r="G559" s="52">
        <f t="shared" si="5"/>
        <v>3442</v>
      </c>
    </row>
    <row r="560" spans="1:7" s="60" customFormat="1" ht="31.4" x14ac:dyDescent="0.25">
      <c r="A560" s="47" t="s">
        <v>262</v>
      </c>
      <c r="B560" s="20">
        <v>912</v>
      </c>
      <c r="C560" s="21" t="s">
        <v>84</v>
      </c>
      <c r="D560" s="21" t="s">
        <v>54</v>
      </c>
      <c r="E560" s="48" t="s">
        <v>628</v>
      </c>
      <c r="F560" s="193"/>
      <c r="G560" s="22">
        <f t="shared" si="5"/>
        <v>3442</v>
      </c>
    </row>
    <row r="561" spans="1:7" s="60" customFormat="1" x14ac:dyDescent="0.25">
      <c r="A561" s="23" t="s">
        <v>626</v>
      </c>
      <c r="B561" s="24">
        <v>912</v>
      </c>
      <c r="C561" s="25" t="s">
        <v>84</v>
      </c>
      <c r="D561" s="25" t="s">
        <v>54</v>
      </c>
      <c r="E561" s="54" t="s">
        <v>629</v>
      </c>
      <c r="F561" s="193"/>
      <c r="G561" s="26">
        <f t="shared" si="5"/>
        <v>3442</v>
      </c>
    </row>
    <row r="562" spans="1:7" s="60" customFormat="1" x14ac:dyDescent="0.25">
      <c r="A562" s="189" t="s">
        <v>22</v>
      </c>
      <c r="B562" s="28">
        <v>912</v>
      </c>
      <c r="C562" s="193" t="s">
        <v>84</v>
      </c>
      <c r="D562" s="193" t="s">
        <v>54</v>
      </c>
      <c r="E562" s="53" t="s">
        <v>629</v>
      </c>
      <c r="F562" s="32">
        <v>200</v>
      </c>
      <c r="G562" s="29">
        <f t="shared" si="5"/>
        <v>3442</v>
      </c>
    </row>
    <row r="563" spans="1:7" s="60" customFormat="1" ht="31.4" x14ac:dyDescent="0.25">
      <c r="A563" s="189" t="s">
        <v>17</v>
      </c>
      <c r="B563" s="28">
        <v>912</v>
      </c>
      <c r="C563" s="193" t="s">
        <v>84</v>
      </c>
      <c r="D563" s="193" t="s">
        <v>54</v>
      </c>
      <c r="E563" s="53" t="s">
        <v>629</v>
      </c>
      <c r="F563" s="32">
        <v>240</v>
      </c>
      <c r="G563" s="29">
        <f t="shared" si="5"/>
        <v>3442</v>
      </c>
    </row>
    <row r="564" spans="1:7" s="60" customFormat="1" ht="31.4" x14ac:dyDescent="0.25">
      <c r="A564" s="190" t="s">
        <v>130</v>
      </c>
      <c r="B564" s="28">
        <v>912</v>
      </c>
      <c r="C564" s="193" t="s">
        <v>84</v>
      </c>
      <c r="D564" s="193" t="s">
        <v>54</v>
      </c>
      <c r="E564" s="53" t="s">
        <v>629</v>
      </c>
      <c r="F564" s="32">
        <v>244</v>
      </c>
      <c r="G564" s="29">
        <v>3442</v>
      </c>
    </row>
    <row r="565" spans="1:7" s="60" customFormat="1" x14ac:dyDescent="0.25">
      <c r="A565" s="19" t="s">
        <v>217</v>
      </c>
      <c r="B565" s="20">
        <v>912</v>
      </c>
      <c r="C565" s="21" t="s">
        <v>84</v>
      </c>
      <c r="D565" s="21" t="s">
        <v>57</v>
      </c>
      <c r="E565" s="21"/>
      <c r="F565" s="21"/>
      <c r="G565" s="22">
        <f>G566+G576+G586+G622</f>
        <v>266952</v>
      </c>
    </row>
    <row r="566" spans="1:7" s="60" customFormat="1" ht="31.4" x14ac:dyDescent="0.25">
      <c r="A566" s="40" t="s">
        <v>514</v>
      </c>
      <c r="B566" s="20">
        <v>912</v>
      </c>
      <c r="C566" s="21" t="s">
        <v>84</v>
      </c>
      <c r="D566" s="21" t="s">
        <v>57</v>
      </c>
      <c r="E566" s="21" t="s">
        <v>260</v>
      </c>
      <c r="F566" s="21"/>
      <c r="G566" s="70">
        <f>G567</f>
        <v>20001</v>
      </c>
    </row>
    <row r="567" spans="1:7" s="60" customFormat="1" ht="47.05" x14ac:dyDescent="0.25">
      <c r="A567" s="40" t="s">
        <v>854</v>
      </c>
      <c r="B567" s="20">
        <v>912</v>
      </c>
      <c r="C567" s="21" t="s">
        <v>84</v>
      </c>
      <c r="D567" s="21" t="s">
        <v>57</v>
      </c>
      <c r="E567" s="21" t="s">
        <v>856</v>
      </c>
      <c r="F567" s="21"/>
      <c r="G567" s="70">
        <f>G568+G572</f>
        <v>20001</v>
      </c>
    </row>
    <row r="568" spans="1:7" s="60" customFormat="1" x14ac:dyDescent="0.25">
      <c r="A568" s="59" t="s">
        <v>869</v>
      </c>
      <c r="B568" s="24">
        <v>912</v>
      </c>
      <c r="C568" s="25" t="s">
        <v>84</v>
      </c>
      <c r="D568" s="25" t="s">
        <v>57</v>
      </c>
      <c r="E568" s="25" t="s">
        <v>870</v>
      </c>
      <c r="F568" s="21"/>
      <c r="G568" s="75">
        <f>G569</f>
        <v>20001</v>
      </c>
    </row>
    <row r="569" spans="1:7" s="60" customFormat="1" x14ac:dyDescent="0.25">
      <c r="A569" s="189" t="s">
        <v>22</v>
      </c>
      <c r="B569" s="32">
        <v>912</v>
      </c>
      <c r="C569" s="193" t="s">
        <v>84</v>
      </c>
      <c r="D569" s="193" t="s">
        <v>57</v>
      </c>
      <c r="E569" s="193" t="s">
        <v>870</v>
      </c>
      <c r="F569" s="32">
        <v>200</v>
      </c>
      <c r="G569" s="72">
        <f>G570</f>
        <v>20001</v>
      </c>
    </row>
    <row r="570" spans="1:7" s="60" customFormat="1" ht="31.4" x14ac:dyDescent="0.25">
      <c r="A570" s="189" t="s">
        <v>17</v>
      </c>
      <c r="B570" s="32">
        <v>912</v>
      </c>
      <c r="C570" s="193" t="s">
        <v>84</v>
      </c>
      <c r="D570" s="193" t="s">
        <v>57</v>
      </c>
      <c r="E570" s="193" t="s">
        <v>870</v>
      </c>
      <c r="F570" s="32">
        <v>240</v>
      </c>
      <c r="G570" s="72">
        <f>G571</f>
        <v>20001</v>
      </c>
    </row>
    <row r="571" spans="1:7" s="60" customFormat="1" ht="31.4" x14ac:dyDescent="0.25">
      <c r="A571" s="190" t="s">
        <v>130</v>
      </c>
      <c r="B571" s="32">
        <v>912</v>
      </c>
      <c r="C571" s="193" t="s">
        <v>84</v>
      </c>
      <c r="D571" s="193" t="s">
        <v>57</v>
      </c>
      <c r="E571" s="193" t="s">
        <v>870</v>
      </c>
      <c r="F571" s="32">
        <v>244</v>
      </c>
      <c r="G571" s="72">
        <v>20001</v>
      </c>
    </row>
    <row r="572" spans="1:7" s="60" customFormat="1" ht="31.4" x14ac:dyDescent="0.25">
      <c r="A572" s="59" t="s">
        <v>855</v>
      </c>
      <c r="B572" s="24">
        <v>912</v>
      </c>
      <c r="C572" s="25" t="s">
        <v>84</v>
      </c>
      <c r="D572" s="25" t="s">
        <v>57</v>
      </c>
      <c r="E572" s="25" t="s">
        <v>857</v>
      </c>
      <c r="F572" s="21"/>
      <c r="G572" s="75">
        <f>G573</f>
        <v>0</v>
      </c>
    </row>
    <row r="573" spans="1:7" s="60" customFormat="1" x14ac:dyDescent="0.25">
      <c r="A573" s="189" t="s">
        <v>22</v>
      </c>
      <c r="B573" s="32">
        <v>912</v>
      </c>
      <c r="C573" s="193" t="s">
        <v>84</v>
      </c>
      <c r="D573" s="193" t="s">
        <v>57</v>
      </c>
      <c r="E573" s="193" t="s">
        <v>857</v>
      </c>
      <c r="F573" s="32">
        <v>200</v>
      </c>
      <c r="G573" s="72">
        <f>G574</f>
        <v>0</v>
      </c>
    </row>
    <row r="574" spans="1:7" s="60" customFormat="1" ht="31.4" x14ac:dyDescent="0.25">
      <c r="A574" s="189" t="s">
        <v>17</v>
      </c>
      <c r="B574" s="32">
        <v>912</v>
      </c>
      <c r="C574" s="193" t="s">
        <v>84</v>
      </c>
      <c r="D574" s="193" t="s">
        <v>57</v>
      </c>
      <c r="E574" s="193" t="s">
        <v>857</v>
      </c>
      <c r="F574" s="32">
        <v>240</v>
      </c>
      <c r="G574" s="72">
        <f>G575</f>
        <v>0</v>
      </c>
    </row>
    <row r="575" spans="1:7" s="60" customFormat="1" ht="31.4" x14ac:dyDescent="0.25">
      <c r="A575" s="190" t="s">
        <v>130</v>
      </c>
      <c r="B575" s="32">
        <v>912</v>
      </c>
      <c r="C575" s="193" t="s">
        <v>84</v>
      </c>
      <c r="D575" s="193" t="s">
        <v>57</v>
      </c>
      <c r="E575" s="193" t="s">
        <v>857</v>
      </c>
      <c r="F575" s="32">
        <v>244</v>
      </c>
      <c r="G575" s="72">
        <v>0</v>
      </c>
    </row>
    <row r="576" spans="1:7" s="60" customFormat="1" ht="31.4" x14ac:dyDescent="0.25">
      <c r="A576" s="47" t="s">
        <v>512</v>
      </c>
      <c r="B576" s="32">
        <v>912</v>
      </c>
      <c r="C576" s="21" t="s">
        <v>84</v>
      </c>
      <c r="D576" s="21" t="s">
        <v>57</v>
      </c>
      <c r="E576" s="21" t="s">
        <v>266</v>
      </c>
      <c r="F576" s="20"/>
      <c r="G576" s="22">
        <f>G577</f>
        <v>70654</v>
      </c>
    </row>
    <row r="577" spans="1:7" s="60" customFormat="1" x14ac:dyDescent="0.25">
      <c r="A577" s="47" t="s">
        <v>279</v>
      </c>
      <c r="B577" s="20">
        <v>912</v>
      </c>
      <c r="C577" s="21" t="s">
        <v>84</v>
      </c>
      <c r="D577" s="21" t="s">
        <v>57</v>
      </c>
      <c r="E577" s="21" t="s">
        <v>280</v>
      </c>
      <c r="F577" s="20"/>
      <c r="G577" s="22">
        <f>G578+G582</f>
        <v>70654</v>
      </c>
    </row>
    <row r="578" spans="1:7" s="60" customFormat="1" x14ac:dyDescent="0.25">
      <c r="A578" s="96" t="s">
        <v>180</v>
      </c>
      <c r="B578" s="24">
        <v>912</v>
      </c>
      <c r="C578" s="25" t="s">
        <v>84</v>
      </c>
      <c r="D578" s="25" t="s">
        <v>57</v>
      </c>
      <c r="E578" s="25" t="s">
        <v>282</v>
      </c>
      <c r="F578" s="24"/>
      <c r="G578" s="26">
        <f>G579</f>
        <v>18383</v>
      </c>
    </row>
    <row r="579" spans="1:7" s="60" customFormat="1" x14ac:dyDescent="0.25">
      <c r="A579" s="189" t="s">
        <v>22</v>
      </c>
      <c r="B579" s="32">
        <v>912</v>
      </c>
      <c r="C579" s="193" t="s">
        <v>84</v>
      </c>
      <c r="D579" s="193" t="s">
        <v>57</v>
      </c>
      <c r="E579" s="193" t="s">
        <v>282</v>
      </c>
      <c r="F579" s="32">
        <v>200</v>
      </c>
      <c r="G579" s="29">
        <f>G580</f>
        <v>18383</v>
      </c>
    </row>
    <row r="580" spans="1:7" s="60" customFormat="1" ht="31.4" x14ac:dyDescent="0.25">
      <c r="A580" s="189" t="s">
        <v>17</v>
      </c>
      <c r="B580" s="32">
        <v>912</v>
      </c>
      <c r="C580" s="193" t="s">
        <v>84</v>
      </c>
      <c r="D580" s="193" t="s">
        <v>57</v>
      </c>
      <c r="E580" s="193" t="s">
        <v>282</v>
      </c>
      <c r="F580" s="32">
        <v>240</v>
      </c>
      <c r="G580" s="29">
        <f>G581</f>
        <v>18383</v>
      </c>
    </row>
    <row r="581" spans="1:7" s="60" customFormat="1" ht="31.4" x14ac:dyDescent="0.25">
      <c r="A581" s="190" t="s">
        <v>130</v>
      </c>
      <c r="B581" s="32">
        <v>912</v>
      </c>
      <c r="C581" s="193" t="s">
        <v>84</v>
      </c>
      <c r="D581" s="193" t="s">
        <v>57</v>
      </c>
      <c r="E581" s="193" t="s">
        <v>282</v>
      </c>
      <c r="F581" s="32">
        <v>244</v>
      </c>
      <c r="G581" s="29">
        <f>9000+172+890+5722+1800+799</f>
        <v>18383</v>
      </c>
    </row>
    <row r="582" spans="1:7" s="60" customFormat="1" x14ac:dyDescent="0.25">
      <c r="A582" s="23" t="s">
        <v>769</v>
      </c>
      <c r="B582" s="24">
        <v>912</v>
      </c>
      <c r="C582" s="25" t="s">
        <v>84</v>
      </c>
      <c r="D582" s="25" t="s">
        <v>57</v>
      </c>
      <c r="E582" s="25" t="s">
        <v>770</v>
      </c>
      <c r="F582" s="24"/>
      <c r="G582" s="75">
        <f>G583</f>
        <v>52271</v>
      </c>
    </row>
    <row r="583" spans="1:7" s="60" customFormat="1" x14ac:dyDescent="0.25">
      <c r="A583" s="189" t="s">
        <v>22</v>
      </c>
      <c r="B583" s="32">
        <v>912</v>
      </c>
      <c r="C583" s="193" t="s">
        <v>84</v>
      </c>
      <c r="D583" s="193" t="s">
        <v>57</v>
      </c>
      <c r="E583" s="193" t="s">
        <v>770</v>
      </c>
      <c r="F583" s="32">
        <v>200</v>
      </c>
      <c r="G583" s="72">
        <f>G584</f>
        <v>52271</v>
      </c>
    </row>
    <row r="584" spans="1:7" s="60" customFormat="1" ht="31.4" x14ac:dyDescent="0.25">
      <c r="A584" s="189" t="s">
        <v>17</v>
      </c>
      <c r="B584" s="32">
        <v>912</v>
      </c>
      <c r="C584" s="193" t="s">
        <v>84</v>
      </c>
      <c r="D584" s="193" t="s">
        <v>57</v>
      </c>
      <c r="E584" s="193" t="s">
        <v>770</v>
      </c>
      <c r="F584" s="32">
        <v>240</v>
      </c>
      <c r="G584" s="72">
        <f>G585</f>
        <v>52271</v>
      </c>
    </row>
    <row r="585" spans="1:7" s="60" customFormat="1" ht="31.4" x14ac:dyDescent="0.25">
      <c r="A585" s="190" t="s">
        <v>130</v>
      </c>
      <c r="B585" s="32">
        <v>912</v>
      </c>
      <c r="C585" s="193" t="s">
        <v>84</v>
      </c>
      <c r="D585" s="193" t="s">
        <v>57</v>
      </c>
      <c r="E585" s="193" t="s">
        <v>770</v>
      </c>
      <c r="F585" s="32">
        <v>244</v>
      </c>
      <c r="G585" s="72">
        <f>40000+14000-1729</f>
        <v>52271</v>
      </c>
    </row>
    <row r="586" spans="1:7" s="60" customFormat="1" ht="31.4" x14ac:dyDescent="0.25">
      <c r="A586" s="19" t="s">
        <v>641</v>
      </c>
      <c r="B586" s="20">
        <v>912</v>
      </c>
      <c r="C586" s="21" t="s">
        <v>84</v>
      </c>
      <c r="D586" s="21" t="s">
        <v>57</v>
      </c>
      <c r="E586" s="48" t="s">
        <v>296</v>
      </c>
      <c r="F586" s="67"/>
      <c r="G586" s="22">
        <f>G587</f>
        <v>148299</v>
      </c>
    </row>
    <row r="587" spans="1:7" s="60" customFormat="1" ht="32.1" x14ac:dyDescent="0.3">
      <c r="A587" s="47" t="s">
        <v>302</v>
      </c>
      <c r="B587" s="50">
        <v>912</v>
      </c>
      <c r="C587" s="21" t="s">
        <v>84</v>
      </c>
      <c r="D587" s="21" t="s">
        <v>57</v>
      </c>
      <c r="E587" s="48" t="s">
        <v>303</v>
      </c>
      <c r="F587" s="67"/>
      <c r="G587" s="22">
        <f>G588+G595+G599+G603+G618+G610+G614</f>
        <v>148299</v>
      </c>
    </row>
    <row r="588" spans="1:7" s="60" customFormat="1" x14ac:dyDescent="0.25">
      <c r="A588" s="23" t="s">
        <v>181</v>
      </c>
      <c r="B588" s="24">
        <v>912</v>
      </c>
      <c r="C588" s="25" t="s">
        <v>84</v>
      </c>
      <c r="D588" s="25" t="s">
        <v>57</v>
      </c>
      <c r="E588" s="25" t="s">
        <v>416</v>
      </c>
      <c r="F588" s="193"/>
      <c r="G588" s="29">
        <f>G589+G592</f>
        <v>10328</v>
      </c>
    </row>
    <row r="589" spans="1:7" s="60" customFormat="1" x14ac:dyDescent="0.25">
      <c r="A589" s="189" t="s">
        <v>22</v>
      </c>
      <c r="B589" s="28">
        <v>912</v>
      </c>
      <c r="C589" s="193" t="s">
        <v>84</v>
      </c>
      <c r="D589" s="193" t="s">
        <v>57</v>
      </c>
      <c r="E589" s="193" t="s">
        <v>416</v>
      </c>
      <c r="F589" s="193" t="s">
        <v>15</v>
      </c>
      <c r="G589" s="29">
        <f>G590</f>
        <v>10128</v>
      </c>
    </row>
    <row r="590" spans="1:7" s="60" customFormat="1" ht="31.4" x14ac:dyDescent="0.25">
      <c r="A590" s="189" t="s">
        <v>17</v>
      </c>
      <c r="B590" s="28">
        <v>912</v>
      </c>
      <c r="C590" s="193" t="s">
        <v>84</v>
      </c>
      <c r="D590" s="193" t="s">
        <v>57</v>
      </c>
      <c r="E590" s="193" t="s">
        <v>416</v>
      </c>
      <c r="F590" s="193" t="s">
        <v>16</v>
      </c>
      <c r="G590" s="29">
        <f>G591</f>
        <v>10128</v>
      </c>
    </row>
    <row r="591" spans="1:7" s="60" customFormat="1" ht="31.4" x14ac:dyDescent="0.25">
      <c r="A591" s="190" t="s">
        <v>130</v>
      </c>
      <c r="B591" s="28">
        <v>912</v>
      </c>
      <c r="C591" s="193" t="s">
        <v>84</v>
      </c>
      <c r="D591" s="193" t="s">
        <v>57</v>
      </c>
      <c r="E591" s="193" t="s">
        <v>416</v>
      </c>
      <c r="F591" s="193" t="s">
        <v>134</v>
      </c>
      <c r="G591" s="29">
        <v>10128</v>
      </c>
    </row>
    <row r="592" spans="1:7" s="60" customFormat="1" ht="31.4" x14ac:dyDescent="0.25">
      <c r="A592" s="190" t="s">
        <v>18</v>
      </c>
      <c r="B592" s="28">
        <v>912</v>
      </c>
      <c r="C592" s="193" t="s">
        <v>84</v>
      </c>
      <c r="D592" s="193" t="s">
        <v>57</v>
      </c>
      <c r="E592" s="193" t="s">
        <v>416</v>
      </c>
      <c r="F592" s="193" t="s">
        <v>20</v>
      </c>
      <c r="G592" s="29">
        <f>G593</f>
        <v>200</v>
      </c>
    </row>
    <row r="593" spans="1:7" s="60" customFormat="1" ht="31.4" x14ac:dyDescent="0.25">
      <c r="A593" s="62" t="s">
        <v>27</v>
      </c>
      <c r="B593" s="28">
        <v>912</v>
      </c>
      <c r="C593" s="193" t="s">
        <v>84</v>
      </c>
      <c r="D593" s="193" t="s">
        <v>57</v>
      </c>
      <c r="E593" s="193" t="s">
        <v>416</v>
      </c>
      <c r="F593" s="193" t="s">
        <v>0</v>
      </c>
      <c r="G593" s="29">
        <f>G594</f>
        <v>200</v>
      </c>
    </row>
    <row r="594" spans="1:7" s="60" customFormat="1" ht="31.4" x14ac:dyDescent="0.25">
      <c r="A594" s="62" t="s">
        <v>744</v>
      </c>
      <c r="B594" s="28">
        <v>912</v>
      </c>
      <c r="C594" s="193" t="s">
        <v>84</v>
      </c>
      <c r="D594" s="193" t="s">
        <v>57</v>
      </c>
      <c r="E594" s="193" t="s">
        <v>416</v>
      </c>
      <c r="F594" s="193" t="s">
        <v>745</v>
      </c>
      <c r="G594" s="29">
        <v>200</v>
      </c>
    </row>
    <row r="595" spans="1:7" s="60" customFormat="1" ht="31.4" x14ac:dyDescent="0.25">
      <c r="A595" s="23" t="s">
        <v>820</v>
      </c>
      <c r="B595" s="24">
        <v>912</v>
      </c>
      <c r="C595" s="25" t="s">
        <v>84</v>
      </c>
      <c r="D595" s="25" t="s">
        <v>57</v>
      </c>
      <c r="E595" s="25" t="s">
        <v>821</v>
      </c>
      <c r="F595" s="25"/>
      <c r="G595" s="75">
        <f>G596</f>
        <v>21583</v>
      </c>
    </row>
    <row r="596" spans="1:7" s="60" customFormat="1" x14ac:dyDescent="0.25">
      <c r="A596" s="189" t="s">
        <v>22</v>
      </c>
      <c r="B596" s="28">
        <v>912</v>
      </c>
      <c r="C596" s="193" t="s">
        <v>84</v>
      </c>
      <c r="D596" s="193" t="s">
        <v>57</v>
      </c>
      <c r="E596" s="193" t="s">
        <v>821</v>
      </c>
      <c r="F596" s="193" t="s">
        <v>15</v>
      </c>
      <c r="G596" s="72">
        <f>G597</f>
        <v>21583</v>
      </c>
    </row>
    <row r="597" spans="1:7" s="60" customFormat="1" ht="31.4" x14ac:dyDescent="0.25">
      <c r="A597" s="189" t="s">
        <v>17</v>
      </c>
      <c r="B597" s="28">
        <v>912</v>
      </c>
      <c r="C597" s="193" t="s">
        <v>84</v>
      </c>
      <c r="D597" s="193" t="s">
        <v>57</v>
      </c>
      <c r="E597" s="193" t="s">
        <v>821</v>
      </c>
      <c r="F597" s="193" t="s">
        <v>16</v>
      </c>
      <c r="G597" s="72">
        <f>G598</f>
        <v>21583</v>
      </c>
    </row>
    <row r="598" spans="1:7" s="60" customFormat="1" ht="31.4" x14ac:dyDescent="0.25">
      <c r="A598" s="190" t="s">
        <v>130</v>
      </c>
      <c r="B598" s="28">
        <v>912</v>
      </c>
      <c r="C598" s="193" t="s">
        <v>84</v>
      </c>
      <c r="D598" s="193" t="s">
        <v>57</v>
      </c>
      <c r="E598" s="193" t="s">
        <v>821</v>
      </c>
      <c r="F598" s="193" t="s">
        <v>134</v>
      </c>
      <c r="G598" s="72">
        <f>28300-6717</f>
        <v>21583</v>
      </c>
    </row>
    <row r="599" spans="1:7" s="60" customFormat="1" x14ac:dyDescent="0.25">
      <c r="A599" s="23" t="s">
        <v>837</v>
      </c>
      <c r="B599" s="24">
        <v>912</v>
      </c>
      <c r="C599" s="25" t="s">
        <v>84</v>
      </c>
      <c r="D599" s="25" t="s">
        <v>57</v>
      </c>
      <c r="E599" s="25" t="s">
        <v>838</v>
      </c>
      <c r="F599" s="25"/>
      <c r="G599" s="75">
        <f>G600</f>
        <v>69906</v>
      </c>
    </row>
    <row r="600" spans="1:7" s="60" customFormat="1" x14ac:dyDescent="0.25">
      <c r="A600" s="189" t="s">
        <v>22</v>
      </c>
      <c r="B600" s="28">
        <v>912</v>
      </c>
      <c r="C600" s="193" t="s">
        <v>84</v>
      </c>
      <c r="D600" s="193" t="s">
        <v>57</v>
      </c>
      <c r="E600" s="193" t="s">
        <v>838</v>
      </c>
      <c r="F600" s="193" t="s">
        <v>15</v>
      </c>
      <c r="G600" s="72">
        <f>G601</f>
        <v>69906</v>
      </c>
    </row>
    <row r="601" spans="1:7" s="60" customFormat="1" ht="31.4" x14ac:dyDescent="0.25">
      <c r="A601" s="189" t="s">
        <v>17</v>
      </c>
      <c r="B601" s="28">
        <v>912</v>
      </c>
      <c r="C601" s="193" t="s">
        <v>84</v>
      </c>
      <c r="D601" s="193" t="s">
        <v>57</v>
      </c>
      <c r="E601" s="193" t="s">
        <v>838</v>
      </c>
      <c r="F601" s="193" t="s">
        <v>16</v>
      </c>
      <c r="G601" s="72">
        <f>G602</f>
        <v>69906</v>
      </c>
    </row>
    <row r="602" spans="1:7" s="60" customFormat="1" ht="31.4" x14ac:dyDescent="0.25">
      <c r="A602" s="190" t="s">
        <v>130</v>
      </c>
      <c r="B602" s="28">
        <v>912</v>
      </c>
      <c r="C602" s="193" t="s">
        <v>84</v>
      </c>
      <c r="D602" s="193" t="s">
        <v>57</v>
      </c>
      <c r="E602" s="193" t="s">
        <v>838</v>
      </c>
      <c r="F602" s="193" t="s">
        <v>134</v>
      </c>
      <c r="G602" s="72">
        <v>69906</v>
      </c>
    </row>
    <row r="603" spans="1:7" s="60" customFormat="1" x14ac:dyDescent="0.25">
      <c r="A603" s="23" t="s">
        <v>900</v>
      </c>
      <c r="B603" s="24">
        <v>912</v>
      </c>
      <c r="C603" s="25" t="s">
        <v>84</v>
      </c>
      <c r="D603" s="25" t="s">
        <v>57</v>
      </c>
      <c r="E603" s="25" t="s">
        <v>899</v>
      </c>
      <c r="F603" s="193"/>
      <c r="G603" s="75">
        <f>G607+G604</f>
        <v>8938</v>
      </c>
    </row>
    <row r="604" spans="1:7" s="60" customFormat="1" x14ac:dyDescent="0.25">
      <c r="A604" s="189" t="s">
        <v>22</v>
      </c>
      <c r="B604" s="28">
        <v>912</v>
      </c>
      <c r="C604" s="193" t="s">
        <v>84</v>
      </c>
      <c r="D604" s="193" t="s">
        <v>57</v>
      </c>
      <c r="E604" s="193" t="s">
        <v>899</v>
      </c>
      <c r="F604" s="193" t="s">
        <v>15</v>
      </c>
      <c r="G604" s="72">
        <f>G605</f>
        <v>7479</v>
      </c>
    </row>
    <row r="605" spans="1:7" s="60" customFormat="1" ht="31.4" x14ac:dyDescent="0.25">
      <c r="A605" s="189" t="s">
        <v>17</v>
      </c>
      <c r="B605" s="28">
        <v>912</v>
      </c>
      <c r="C605" s="193" t="s">
        <v>84</v>
      </c>
      <c r="D605" s="193" t="s">
        <v>57</v>
      </c>
      <c r="E605" s="193" t="s">
        <v>899</v>
      </c>
      <c r="F605" s="193" t="s">
        <v>16</v>
      </c>
      <c r="G605" s="72">
        <f>G606</f>
        <v>7479</v>
      </c>
    </row>
    <row r="606" spans="1:7" s="60" customFormat="1" ht="31.4" x14ac:dyDescent="0.25">
      <c r="A606" s="190" t="s">
        <v>130</v>
      </c>
      <c r="B606" s="28">
        <v>912</v>
      </c>
      <c r="C606" s="193" t="s">
        <v>84</v>
      </c>
      <c r="D606" s="193" t="s">
        <v>57</v>
      </c>
      <c r="E606" s="193" t="s">
        <v>899</v>
      </c>
      <c r="F606" s="193" t="s">
        <v>134</v>
      </c>
      <c r="G606" s="72">
        <v>7479</v>
      </c>
    </row>
    <row r="607" spans="1:7" s="60" customFormat="1" x14ac:dyDescent="0.25">
      <c r="A607" s="61" t="s">
        <v>13</v>
      </c>
      <c r="B607" s="28">
        <v>912</v>
      </c>
      <c r="C607" s="193" t="s">
        <v>84</v>
      </c>
      <c r="D607" s="193" t="s">
        <v>57</v>
      </c>
      <c r="E607" s="193" t="s">
        <v>899</v>
      </c>
      <c r="F607" s="193" t="s">
        <v>14</v>
      </c>
      <c r="G607" s="72">
        <f>G608</f>
        <v>1459</v>
      </c>
    </row>
    <row r="608" spans="1:7" s="60" customFormat="1" x14ac:dyDescent="0.25">
      <c r="A608" s="190" t="s">
        <v>807</v>
      </c>
      <c r="B608" s="28">
        <v>912</v>
      </c>
      <c r="C608" s="193" t="s">
        <v>84</v>
      </c>
      <c r="D608" s="193" t="s">
        <v>57</v>
      </c>
      <c r="E608" s="193" t="s">
        <v>899</v>
      </c>
      <c r="F608" s="193" t="s">
        <v>809</v>
      </c>
      <c r="G608" s="72">
        <f>G609</f>
        <v>1459</v>
      </c>
    </row>
    <row r="609" spans="1:7" s="60" customFormat="1" x14ac:dyDescent="0.25">
      <c r="A609" s="190" t="s">
        <v>808</v>
      </c>
      <c r="B609" s="28">
        <v>912</v>
      </c>
      <c r="C609" s="193" t="s">
        <v>84</v>
      </c>
      <c r="D609" s="193" t="s">
        <v>57</v>
      </c>
      <c r="E609" s="193" t="s">
        <v>899</v>
      </c>
      <c r="F609" s="193" t="s">
        <v>810</v>
      </c>
      <c r="G609" s="72">
        <v>1459</v>
      </c>
    </row>
    <row r="610" spans="1:7" s="41" customFormat="1" x14ac:dyDescent="0.25">
      <c r="A610" s="23" t="s">
        <v>892</v>
      </c>
      <c r="B610" s="24">
        <v>912</v>
      </c>
      <c r="C610" s="25" t="s">
        <v>84</v>
      </c>
      <c r="D610" s="25" t="s">
        <v>57</v>
      </c>
      <c r="E610" s="25" t="s">
        <v>893</v>
      </c>
      <c r="F610" s="24"/>
      <c r="G610" s="72">
        <f>G611</f>
        <v>21165</v>
      </c>
    </row>
    <row r="611" spans="1:7" x14ac:dyDescent="0.25">
      <c r="A611" s="31" t="s">
        <v>493</v>
      </c>
      <c r="B611" s="28">
        <v>912</v>
      </c>
      <c r="C611" s="193" t="s">
        <v>84</v>
      </c>
      <c r="D611" s="193" t="s">
        <v>57</v>
      </c>
      <c r="E611" s="193" t="s">
        <v>893</v>
      </c>
      <c r="F611" s="18" t="s">
        <v>36</v>
      </c>
      <c r="G611" s="72">
        <f>G612</f>
        <v>21165</v>
      </c>
    </row>
    <row r="612" spans="1:7" x14ac:dyDescent="0.25">
      <c r="A612" s="189" t="s">
        <v>35</v>
      </c>
      <c r="B612" s="28">
        <v>912</v>
      </c>
      <c r="C612" s="193" t="s">
        <v>84</v>
      </c>
      <c r="D612" s="193" t="s">
        <v>57</v>
      </c>
      <c r="E612" s="193" t="s">
        <v>893</v>
      </c>
      <c r="F612" s="18">
        <v>410</v>
      </c>
      <c r="G612" s="72">
        <f>G613</f>
        <v>21165</v>
      </c>
    </row>
    <row r="613" spans="1:7" ht="31.4" x14ac:dyDescent="0.25">
      <c r="A613" s="189" t="s">
        <v>142</v>
      </c>
      <c r="B613" s="28">
        <v>912</v>
      </c>
      <c r="C613" s="193" t="s">
        <v>84</v>
      </c>
      <c r="D613" s="193" t="s">
        <v>57</v>
      </c>
      <c r="E613" s="193" t="s">
        <v>893</v>
      </c>
      <c r="F613" s="18" t="s">
        <v>143</v>
      </c>
      <c r="G613" s="72">
        <v>21165</v>
      </c>
    </row>
    <row r="614" spans="1:7" x14ac:dyDescent="0.25">
      <c r="A614" s="190" t="s">
        <v>894</v>
      </c>
      <c r="B614" s="24">
        <v>912</v>
      </c>
      <c r="C614" s="25" t="s">
        <v>84</v>
      </c>
      <c r="D614" s="25" t="s">
        <v>57</v>
      </c>
      <c r="E614" s="25" t="s">
        <v>895</v>
      </c>
      <c r="F614" s="32"/>
      <c r="G614" s="72">
        <f>G615</f>
        <v>13550</v>
      </c>
    </row>
    <row r="615" spans="1:7" x14ac:dyDescent="0.25">
      <c r="A615" s="31" t="s">
        <v>493</v>
      </c>
      <c r="B615" s="28">
        <v>912</v>
      </c>
      <c r="C615" s="193" t="s">
        <v>84</v>
      </c>
      <c r="D615" s="193" t="s">
        <v>57</v>
      </c>
      <c r="E615" s="193" t="s">
        <v>895</v>
      </c>
      <c r="F615" s="18" t="s">
        <v>36</v>
      </c>
      <c r="G615" s="72">
        <f>G616</f>
        <v>13550</v>
      </c>
    </row>
    <row r="616" spans="1:7" x14ac:dyDescent="0.25">
      <c r="A616" s="189" t="s">
        <v>35</v>
      </c>
      <c r="B616" s="28">
        <v>912</v>
      </c>
      <c r="C616" s="193" t="s">
        <v>84</v>
      </c>
      <c r="D616" s="193" t="s">
        <v>57</v>
      </c>
      <c r="E616" s="193" t="s">
        <v>895</v>
      </c>
      <c r="F616" s="18">
        <v>410</v>
      </c>
      <c r="G616" s="72">
        <f>G617</f>
        <v>13550</v>
      </c>
    </row>
    <row r="617" spans="1:7" ht="31.4" x14ac:dyDescent="0.25">
      <c r="A617" s="189" t="s">
        <v>142</v>
      </c>
      <c r="B617" s="28">
        <v>912</v>
      </c>
      <c r="C617" s="193" t="s">
        <v>84</v>
      </c>
      <c r="D617" s="193" t="s">
        <v>57</v>
      </c>
      <c r="E617" s="193" t="s">
        <v>895</v>
      </c>
      <c r="F617" s="18" t="s">
        <v>143</v>
      </c>
      <c r="G617" s="72">
        <v>13550</v>
      </c>
    </row>
    <row r="618" spans="1:7" s="60" customFormat="1" x14ac:dyDescent="0.25">
      <c r="A618" s="23" t="s">
        <v>823</v>
      </c>
      <c r="B618" s="24">
        <v>912</v>
      </c>
      <c r="C618" s="25" t="s">
        <v>84</v>
      </c>
      <c r="D618" s="25" t="s">
        <v>57</v>
      </c>
      <c r="E618" s="25" t="s">
        <v>911</v>
      </c>
      <c r="F618" s="25"/>
      <c r="G618" s="75">
        <f>G619</f>
        <v>2829</v>
      </c>
    </row>
    <row r="619" spans="1:7" s="60" customFormat="1" x14ac:dyDescent="0.25">
      <c r="A619" s="189" t="s">
        <v>22</v>
      </c>
      <c r="B619" s="28">
        <v>912</v>
      </c>
      <c r="C619" s="193" t="s">
        <v>84</v>
      </c>
      <c r="D619" s="193" t="s">
        <v>57</v>
      </c>
      <c r="E619" s="193" t="s">
        <v>911</v>
      </c>
      <c r="F619" s="193" t="s">
        <v>15</v>
      </c>
      <c r="G619" s="72">
        <f>G620</f>
        <v>2829</v>
      </c>
    </row>
    <row r="620" spans="1:7" s="60" customFormat="1" ht="31.4" x14ac:dyDescent="0.25">
      <c r="A620" s="189" t="s">
        <v>17</v>
      </c>
      <c r="B620" s="28">
        <v>912</v>
      </c>
      <c r="C620" s="193" t="s">
        <v>84</v>
      </c>
      <c r="D620" s="193" t="s">
        <v>57</v>
      </c>
      <c r="E620" s="193" t="s">
        <v>911</v>
      </c>
      <c r="F620" s="193" t="s">
        <v>16</v>
      </c>
      <c r="G620" s="72">
        <f>G621</f>
        <v>2829</v>
      </c>
    </row>
    <row r="621" spans="1:7" s="60" customFormat="1" ht="31.4" x14ac:dyDescent="0.25">
      <c r="A621" s="190" t="s">
        <v>130</v>
      </c>
      <c r="B621" s="28">
        <v>912</v>
      </c>
      <c r="C621" s="193" t="s">
        <v>84</v>
      </c>
      <c r="D621" s="193" t="s">
        <v>57</v>
      </c>
      <c r="E621" s="193" t="s">
        <v>911</v>
      </c>
      <c r="F621" s="193" t="s">
        <v>134</v>
      </c>
      <c r="G621" s="72">
        <v>2829</v>
      </c>
    </row>
    <row r="622" spans="1:7" s="60" customFormat="1" ht="31.4" x14ac:dyDescent="0.25">
      <c r="A622" s="47" t="s">
        <v>694</v>
      </c>
      <c r="B622" s="20">
        <v>912</v>
      </c>
      <c r="C622" s="21" t="s">
        <v>84</v>
      </c>
      <c r="D622" s="21" t="s">
        <v>57</v>
      </c>
      <c r="E622" s="48" t="s">
        <v>695</v>
      </c>
      <c r="F622" s="67"/>
      <c r="G622" s="22">
        <f>G623</f>
        <v>27998</v>
      </c>
    </row>
    <row r="623" spans="1:7" s="60" customFormat="1" ht="31.4" x14ac:dyDescent="0.25">
      <c r="A623" s="47" t="s">
        <v>300</v>
      </c>
      <c r="B623" s="20">
        <v>912</v>
      </c>
      <c r="C623" s="21" t="s">
        <v>84</v>
      </c>
      <c r="D623" s="21" t="s">
        <v>57</v>
      </c>
      <c r="E623" s="48" t="s">
        <v>720</v>
      </c>
      <c r="F623" s="67"/>
      <c r="G623" s="22">
        <f>G624+G629+G633+G637</f>
        <v>27998</v>
      </c>
    </row>
    <row r="624" spans="1:7" s="60" customFormat="1" x14ac:dyDescent="0.25">
      <c r="A624" s="23" t="s">
        <v>153</v>
      </c>
      <c r="B624" s="24">
        <v>912</v>
      </c>
      <c r="C624" s="25" t="s">
        <v>84</v>
      </c>
      <c r="D624" s="25" t="s">
        <v>57</v>
      </c>
      <c r="E624" s="25" t="s">
        <v>721</v>
      </c>
      <c r="F624" s="25"/>
      <c r="G624" s="26">
        <f>G625</f>
        <v>27615</v>
      </c>
    </row>
    <row r="625" spans="1:7" s="60" customFormat="1" x14ac:dyDescent="0.25">
      <c r="A625" s="189" t="s">
        <v>22</v>
      </c>
      <c r="B625" s="32">
        <v>912</v>
      </c>
      <c r="C625" s="193" t="s">
        <v>84</v>
      </c>
      <c r="D625" s="193" t="s">
        <v>57</v>
      </c>
      <c r="E625" s="193" t="s">
        <v>721</v>
      </c>
      <c r="F625" s="32">
        <v>200</v>
      </c>
      <c r="G625" s="29">
        <f>G626</f>
        <v>27615</v>
      </c>
    </row>
    <row r="626" spans="1:7" s="60" customFormat="1" ht="31.4" x14ac:dyDescent="0.25">
      <c r="A626" s="189" t="s">
        <v>17</v>
      </c>
      <c r="B626" s="32">
        <v>912</v>
      </c>
      <c r="C626" s="193" t="s">
        <v>84</v>
      </c>
      <c r="D626" s="193" t="s">
        <v>57</v>
      </c>
      <c r="E626" s="193" t="s">
        <v>721</v>
      </c>
      <c r="F626" s="32">
        <v>240</v>
      </c>
      <c r="G626" s="29">
        <f>G627+G628</f>
        <v>27615</v>
      </c>
    </row>
    <row r="627" spans="1:7" s="60" customFormat="1" ht="31.4" x14ac:dyDescent="0.25">
      <c r="A627" s="190" t="s">
        <v>130</v>
      </c>
      <c r="B627" s="32">
        <v>912</v>
      </c>
      <c r="C627" s="193" t="s">
        <v>84</v>
      </c>
      <c r="D627" s="193" t="s">
        <v>57</v>
      </c>
      <c r="E627" s="193" t="s">
        <v>721</v>
      </c>
      <c r="F627" s="32">
        <v>244</v>
      </c>
      <c r="G627" s="29">
        <f>28615-1500</f>
        <v>27115</v>
      </c>
    </row>
    <row r="628" spans="1:7" s="60" customFormat="1" ht="31.4" x14ac:dyDescent="0.25">
      <c r="A628" s="189" t="s">
        <v>814</v>
      </c>
      <c r="B628" s="32">
        <v>912</v>
      </c>
      <c r="C628" s="193" t="s">
        <v>84</v>
      </c>
      <c r="D628" s="193" t="s">
        <v>57</v>
      </c>
      <c r="E628" s="193" t="s">
        <v>721</v>
      </c>
      <c r="F628" s="32">
        <v>245</v>
      </c>
      <c r="G628" s="29">
        <v>500</v>
      </c>
    </row>
    <row r="629" spans="1:7" s="60" customFormat="1" x14ac:dyDescent="0.25">
      <c r="A629" s="23" t="s">
        <v>301</v>
      </c>
      <c r="B629" s="24">
        <v>912</v>
      </c>
      <c r="C629" s="25" t="s">
        <v>84</v>
      </c>
      <c r="D629" s="25" t="s">
        <v>57</v>
      </c>
      <c r="E629" s="25" t="s">
        <v>722</v>
      </c>
      <c r="F629" s="24"/>
      <c r="G629" s="26">
        <f>G630</f>
        <v>68</v>
      </c>
    </row>
    <row r="630" spans="1:7" s="60" customFormat="1" x14ac:dyDescent="0.25">
      <c r="A630" s="189" t="s">
        <v>22</v>
      </c>
      <c r="B630" s="32">
        <v>912</v>
      </c>
      <c r="C630" s="193" t="s">
        <v>84</v>
      </c>
      <c r="D630" s="193" t="s">
        <v>57</v>
      </c>
      <c r="E630" s="193" t="s">
        <v>722</v>
      </c>
      <c r="F630" s="32">
        <v>200</v>
      </c>
      <c r="G630" s="29">
        <f>G631</f>
        <v>68</v>
      </c>
    </row>
    <row r="631" spans="1:7" s="60" customFormat="1" ht="31.4" x14ac:dyDescent="0.25">
      <c r="A631" s="189" t="s">
        <v>17</v>
      </c>
      <c r="B631" s="32">
        <v>912</v>
      </c>
      <c r="C631" s="193" t="s">
        <v>84</v>
      </c>
      <c r="D631" s="193" t="s">
        <v>57</v>
      </c>
      <c r="E631" s="193" t="s">
        <v>722</v>
      </c>
      <c r="F631" s="32">
        <v>240</v>
      </c>
      <c r="G631" s="29">
        <f>G632</f>
        <v>68</v>
      </c>
    </row>
    <row r="632" spans="1:7" s="60" customFormat="1" ht="31.4" x14ac:dyDescent="0.25">
      <c r="A632" s="190" t="s">
        <v>130</v>
      </c>
      <c r="B632" s="32">
        <v>912</v>
      </c>
      <c r="C632" s="193" t="s">
        <v>84</v>
      </c>
      <c r="D632" s="193" t="s">
        <v>57</v>
      </c>
      <c r="E632" s="193" t="s">
        <v>722</v>
      </c>
      <c r="F632" s="32">
        <v>244</v>
      </c>
      <c r="G632" s="29">
        <v>68</v>
      </c>
    </row>
    <row r="633" spans="1:7" s="60" customFormat="1" x14ac:dyDescent="0.25">
      <c r="A633" s="23" t="s">
        <v>490</v>
      </c>
      <c r="B633" s="24">
        <v>912</v>
      </c>
      <c r="C633" s="25" t="s">
        <v>84</v>
      </c>
      <c r="D633" s="25" t="s">
        <v>57</v>
      </c>
      <c r="E633" s="25" t="s">
        <v>723</v>
      </c>
      <c r="F633" s="24"/>
      <c r="G633" s="26">
        <f>G634</f>
        <v>150</v>
      </c>
    </row>
    <row r="634" spans="1:7" s="60" customFormat="1" x14ac:dyDescent="0.25">
      <c r="A634" s="189" t="s">
        <v>22</v>
      </c>
      <c r="B634" s="32">
        <v>912</v>
      </c>
      <c r="C634" s="193" t="s">
        <v>84</v>
      </c>
      <c r="D634" s="193" t="s">
        <v>57</v>
      </c>
      <c r="E634" s="193" t="s">
        <v>723</v>
      </c>
      <c r="F634" s="32">
        <v>200</v>
      </c>
      <c r="G634" s="29">
        <f>G635</f>
        <v>150</v>
      </c>
    </row>
    <row r="635" spans="1:7" s="60" customFormat="1" ht="31.4" x14ac:dyDescent="0.25">
      <c r="A635" s="189" t="s">
        <v>17</v>
      </c>
      <c r="B635" s="32">
        <v>912</v>
      </c>
      <c r="C635" s="193" t="s">
        <v>84</v>
      </c>
      <c r="D635" s="193" t="s">
        <v>57</v>
      </c>
      <c r="E635" s="193" t="s">
        <v>723</v>
      </c>
      <c r="F635" s="32">
        <v>240</v>
      </c>
      <c r="G635" s="29">
        <f>G636</f>
        <v>150</v>
      </c>
    </row>
    <row r="636" spans="1:7" s="60" customFormat="1" ht="31.4" x14ac:dyDescent="0.25">
      <c r="A636" s="190" t="s">
        <v>130</v>
      </c>
      <c r="B636" s="32">
        <v>912</v>
      </c>
      <c r="C636" s="193" t="s">
        <v>84</v>
      </c>
      <c r="D636" s="193" t="s">
        <v>57</v>
      </c>
      <c r="E636" s="193" t="s">
        <v>723</v>
      </c>
      <c r="F636" s="32">
        <v>244</v>
      </c>
      <c r="G636" s="29">
        <v>150</v>
      </c>
    </row>
    <row r="637" spans="1:7" s="60" customFormat="1" x14ac:dyDescent="0.25">
      <c r="A637" s="23" t="s">
        <v>500</v>
      </c>
      <c r="B637" s="24">
        <v>912</v>
      </c>
      <c r="C637" s="25" t="s">
        <v>84</v>
      </c>
      <c r="D637" s="25" t="s">
        <v>57</v>
      </c>
      <c r="E637" s="25" t="s">
        <v>724</v>
      </c>
      <c r="F637" s="24"/>
      <c r="G637" s="26">
        <f>G638</f>
        <v>165</v>
      </c>
    </row>
    <row r="638" spans="1:7" s="60" customFormat="1" x14ac:dyDescent="0.25">
      <c r="A638" s="189" t="s">
        <v>22</v>
      </c>
      <c r="B638" s="32">
        <v>912</v>
      </c>
      <c r="C638" s="193" t="s">
        <v>84</v>
      </c>
      <c r="D638" s="193" t="s">
        <v>57</v>
      </c>
      <c r="E638" s="193" t="s">
        <v>724</v>
      </c>
      <c r="F638" s="32">
        <v>200</v>
      </c>
      <c r="G638" s="29">
        <f>G639</f>
        <v>165</v>
      </c>
    </row>
    <row r="639" spans="1:7" s="60" customFormat="1" ht="31.4" x14ac:dyDescent="0.25">
      <c r="A639" s="189" t="s">
        <v>17</v>
      </c>
      <c r="B639" s="32">
        <v>912</v>
      </c>
      <c r="C639" s="193" t="s">
        <v>84</v>
      </c>
      <c r="D639" s="193" t="s">
        <v>57</v>
      </c>
      <c r="E639" s="193" t="s">
        <v>724</v>
      </c>
      <c r="F639" s="32">
        <v>240</v>
      </c>
      <c r="G639" s="29">
        <f>G640</f>
        <v>165</v>
      </c>
    </row>
    <row r="640" spans="1:7" s="60" customFormat="1" ht="31.4" x14ac:dyDescent="0.25">
      <c r="A640" s="190" t="s">
        <v>130</v>
      </c>
      <c r="B640" s="32">
        <v>912</v>
      </c>
      <c r="C640" s="193" t="s">
        <v>84</v>
      </c>
      <c r="D640" s="193" t="s">
        <v>57</v>
      </c>
      <c r="E640" s="193" t="s">
        <v>724</v>
      </c>
      <c r="F640" s="32">
        <v>244</v>
      </c>
      <c r="G640" s="29">
        <v>165</v>
      </c>
    </row>
    <row r="641" spans="1:7" s="60" customFormat="1" x14ac:dyDescent="0.25">
      <c r="A641" s="19" t="s">
        <v>219</v>
      </c>
      <c r="B641" s="20">
        <v>912</v>
      </c>
      <c r="C641" s="21" t="s">
        <v>84</v>
      </c>
      <c r="D641" s="21" t="s">
        <v>84</v>
      </c>
      <c r="E641" s="21"/>
      <c r="F641" s="21"/>
      <c r="G641" s="22">
        <f>G642+G657</f>
        <v>75674</v>
      </c>
    </row>
    <row r="642" spans="1:7" s="60" customFormat="1" ht="31.4" x14ac:dyDescent="0.25">
      <c r="A642" s="19" t="s">
        <v>641</v>
      </c>
      <c r="B642" s="20">
        <v>912</v>
      </c>
      <c r="C642" s="21" t="s">
        <v>84</v>
      </c>
      <c r="D642" s="21" t="s">
        <v>84</v>
      </c>
      <c r="E642" s="48" t="s">
        <v>296</v>
      </c>
      <c r="F642" s="193"/>
      <c r="G642" s="70">
        <f>G643</f>
        <v>31905</v>
      </c>
    </row>
    <row r="643" spans="1:7" s="60" customFormat="1" x14ac:dyDescent="0.25">
      <c r="A643" s="47" t="s">
        <v>811</v>
      </c>
      <c r="B643" s="20">
        <v>912</v>
      </c>
      <c r="C643" s="21" t="s">
        <v>84</v>
      </c>
      <c r="D643" s="21" t="s">
        <v>84</v>
      </c>
      <c r="E643" s="48" t="s">
        <v>813</v>
      </c>
      <c r="F643" s="193"/>
      <c r="G643" s="70">
        <f>G644</f>
        <v>31905</v>
      </c>
    </row>
    <row r="644" spans="1:7" s="60" customFormat="1" x14ac:dyDescent="0.25">
      <c r="A644" s="23" t="s">
        <v>812</v>
      </c>
      <c r="B644" s="24">
        <v>912</v>
      </c>
      <c r="C644" s="25" t="s">
        <v>84</v>
      </c>
      <c r="D644" s="25" t="s">
        <v>84</v>
      </c>
      <c r="E644" s="25" t="s">
        <v>822</v>
      </c>
      <c r="F644" s="25"/>
      <c r="G644" s="75">
        <f>G645+G650+G654</f>
        <v>31905</v>
      </c>
    </row>
    <row r="645" spans="1:7" s="60" customFormat="1" ht="47.05" x14ac:dyDescent="0.25">
      <c r="A645" s="189" t="s">
        <v>29</v>
      </c>
      <c r="B645" s="32">
        <v>912</v>
      </c>
      <c r="C645" s="193" t="s">
        <v>84</v>
      </c>
      <c r="D645" s="193" t="s">
        <v>84</v>
      </c>
      <c r="E645" s="193" t="s">
        <v>822</v>
      </c>
      <c r="F645" s="193" t="s">
        <v>30</v>
      </c>
      <c r="G645" s="72">
        <f>G646</f>
        <v>29722</v>
      </c>
    </row>
    <row r="646" spans="1:7" s="60" customFormat="1" x14ac:dyDescent="0.25">
      <c r="A646" s="189" t="s">
        <v>32</v>
      </c>
      <c r="B646" s="32">
        <v>912</v>
      </c>
      <c r="C646" s="193" t="s">
        <v>84</v>
      </c>
      <c r="D646" s="193" t="s">
        <v>84</v>
      </c>
      <c r="E646" s="193" t="s">
        <v>822</v>
      </c>
      <c r="F646" s="193" t="s">
        <v>31</v>
      </c>
      <c r="G646" s="72">
        <f>G647+G648+G649</f>
        <v>29722</v>
      </c>
    </row>
    <row r="647" spans="1:7" s="60" customFormat="1" x14ac:dyDescent="0.25">
      <c r="A647" s="190" t="s">
        <v>235</v>
      </c>
      <c r="B647" s="32">
        <v>912</v>
      </c>
      <c r="C647" s="193" t="s">
        <v>84</v>
      </c>
      <c r="D647" s="193" t="s">
        <v>84</v>
      </c>
      <c r="E647" s="193" t="s">
        <v>822</v>
      </c>
      <c r="F647" s="193" t="s">
        <v>138</v>
      </c>
      <c r="G647" s="29">
        <f>22076+230</f>
        <v>22306</v>
      </c>
    </row>
    <row r="648" spans="1:7" s="60" customFormat="1" x14ac:dyDescent="0.25">
      <c r="A648" s="190" t="s">
        <v>137</v>
      </c>
      <c r="B648" s="32">
        <v>912</v>
      </c>
      <c r="C648" s="193" t="s">
        <v>84</v>
      </c>
      <c r="D648" s="193" t="s">
        <v>84</v>
      </c>
      <c r="E648" s="193" t="s">
        <v>822</v>
      </c>
      <c r="F648" s="193" t="s">
        <v>139</v>
      </c>
      <c r="G648" s="72">
        <v>520</v>
      </c>
    </row>
    <row r="649" spans="1:7" s="60" customFormat="1" ht="31.4" x14ac:dyDescent="0.25">
      <c r="A649" s="190" t="s">
        <v>241</v>
      </c>
      <c r="B649" s="32">
        <v>912</v>
      </c>
      <c r="C649" s="193" t="s">
        <v>84</v>
      </c>
      <c r="D649" s="193" t="s">
        <v>84</v>
      </c>
      <c r="E649" s="193" t="s">
        <v>822</v>
      </c>
      <c r="F649" s="193" t="s">
        <v>255</v>
      </c>
      <c r="G649" s="72">
        <f>6772+54+70</f>
        <v>6896</v>
      </c>
    </row>
    <row r="650" spans="1:7" s="60" customFormat="1" x14ac:dyDescent="0.25">
      <c r="A650" s="189" t="s">
        <v>22</v>
      </c>
      <c r="B650" s="32">
        <v>912</v>
      </c>
      <c r="C650" s="193" t="s">
        <v>84</v>
      </c>
      <c r="D650" s="193" t="s">
        <v>84</v>
      </c>
      <c r="E650" s="193" t="s">
        <v>822</v>
      </c>
      <c r="F650" s="193" t="s">
        <v>15</v>
      </c>
      <c r="G650" s="72">
        <f>G651</f>
        <v>2170</v>
      </c>
    </row>
    <row r="651" spans="1:7" s="60" customFormat="1" ht="31.4" x14ac:dyDescent="0.25">
      <c r="A651" s="189" t="s">
        <v>17</v>
      </c>
      <c r="B651" s="32">
        <v>912</v>
      </c>
      <c r="C651" s="193" t="s">
        <v>84</v>
      </c>
      <c r="D651" s="193" t="s">
        <v>84</v>
      </c>
      <c r="E651" s="193" t="s">
        <v>822</v>
      </c>
      <c r="F651" s="193" t="s">
        <v>16</v>
      </c>
      <c r="G651" s="72">
        <f>G652+G653</f>
        <v>2170</v>
      </c>
    </row>
    <row r="652" spans="1:7" s="60" customFormat="1" x14ac:dyDescent="0.25">
      <c r="A652" s="62" t="s">
        <v>653</v>
      </c>
      <c r="B652" s="32">
        <v>912</v>
      </c>
      <c r="C652" s="193" t="s">
        <v>84</v>
      </c>
      <c r="D652" s="193" t="s">
        <v>84</v>
      </c>
      <c r="E652" s="193" t="s">
        <v>822</v>
      </c>
      <c r="F652" s="193" t="s">
        <v>566</v>
      </c>
      <c r="G652" s="72">
        <f>1437-300</f>
        <v>1137</v>
      </c>
    </row>
    <row r="653" spans="1:7" s="60" customFormat="1" ht="31.4" x14ac:dyDescent="0.25">
      <c r="A653" s="190" t="s">
        <v>130</v>
      </c>
      <c r="B653" s="32">
        <v>912</v>
      </c>
      <c r="C653" s="193" t="s">
        <v>84</v>
      </c>
      <c r="D653" s="193" t="s">
        <v>84</v>
      </c>
      <c r="E653" s="193" t="s">
        <v>822</v>
      </c>
      <c r="F653" s="193" t="s">
        <v>134</v>
      </c>
      <c r="G653" s="72">
        <f>1043-10</f>
        <v>1033</v>
      </c>
    </row>
    <row r="654" spans="1:7" s="60" customFormat="1" x14ac:dyDescent="0.25">
      <c r="A654" s="35" t="s">
        <v>13</v>
      </c>
      <c r="B654" s="32">
        <v>912</v>
      </c>
      <c r="C654" s="193" t="s">
        <v>84</v>
      </c>
      <c r="D654" s="193" t="s">
        <v>84</v>
      </c>
      <c r="E654" s="193" t="s">
        <v>822</v>
      </c>
      <c r="F654" s="193" t="s">
        <v>14</v>
      </c>
      <c r="G654" s="72">
        <f>G655</f>
        <v>13</v>
      </c>
    </row>
    <row r="655" spans="1:7" s="60" customFormat="1" x14ac:dyDescent="0.25">
      <c r="A655" s="190" t="s">
        <v>34</v>
      </c>
      <c r="B655" s="32">
        <v>912</v>
      </c>
      <c r="C655" s="193" t="s">
        <v>84</v>
      </c>
      <c r="D655" s="193" t="s">
        <v>84</v>
      </c>
      <c r="E655" s="193" t="s">
        <v>822</v>
      </c>
      <c r="F655" s="193" t="s">
        <v>33</v>
      </c>
      <c r="G655" s="72">
        <f>G656</f>
        <v>13</v>
      </c>
    </row>
    <row r="656" spans="1:7" s="60" customFormat="1" x14ac:dyDescent="0.25">
      <c r="A656" s="190" t="s">
        <v>140</v>
      </c>
      <c r="B656" s="32">
        <v>912</v>
      </c>
      <c r="C656" s="193" t="s">
        <v>84</v>
      </c>
      <c r="D656" s="193" t="s">
        <v>84</v>
      </c>
      <c r="E656" s="193" t="s">
        <v>822</v>
      </c>
      <c r="F656" s="193" t="s">
        <v>141</v>
      </c>
      <c r="G656" s="72">
        <f>3+10</f>
        <v>13</v>
      </c>
    </row>
    <row r="657" spans="1:7" s="60" customFormat="1" ht="31.4" x14ac:dyDescent="0.25">
      <c r="A657" s="47" t="s">
        <v>694</v>
      </c>
      <c r="B657" s="20">
        <v>912</v>
      </c>
      <c r="C657" s="21" t="s">
        <v>84</v>
      </c>
      <c r="D657" s="21" t="s">
        <v>84</v>
      </c>
      <c r="E657" s="48" t="s">
        <v>695</v>
      </c>
      <c r="F657" s="67"/>
      <c r="G657" s="22">
        <f>G658</f>
        <v>43769</v>
      </c>
    </row>
    <row r="658" spans="1:7" s="60" customFormat="1" ht="31.4" x14ac:dyDescent="0.25">
      <c r="A658" s="47" t="s">
        <v>300</v>
      </c>
      <c r="B658" s="20">
        <v>912</v>
      </c>
      <c r="C658" s="21" t="s">
        <v>84</v>
      </c>
      <c r="D658" s="21" t="s">
        <v>84</v>
      </c>
      <c r="E658" s="48" t="s">
        <v>720</v>
      </c>
      <c r="F658" s="67"/>
      <c r="G658" s="22">
        <f>G659</f>
        <v>43769</v>
      </c>
    </row>
    <row r="659" spans="1:7" s="60" customFormat="1" x14ac:dyDescent="0.25">
      <c r="A659" s="23" t="s">
        <v>696</v>
      </c>
      <c r="B659" s="24">
        <v>912</v>
      </c>
      <c r="C659" s="25" t="s">
        <v>84</v>
      </c>
      <c r="D659" s="25" t="s">
        <v>84</v>
      </c>
      <c r="E659" s="25" t="s">
        <v>725</v>
      </c>
      <c r="F659" s="25"/>
      <c r="G659" s="26">
        <f>G660+G665+G669</f>
        <v>43769</v>
      </c>
    </row>
    <row r="660" spans="1:7" s="60" customFormat="1" ht="47.05" x14ac:dyDescent="0.25">
      <c r="A660" s="189" t="s">
        <v>29</v>
      </c>
      <c r="B660" s="32">
        <v>912</v>
      </c>
      <c r="C660" s="193" t="s">
        <v>84</v>
      </c>
      <c r="D660" s="193" t="s">
        <v>84</v>
      </c>
      <c r="E660" s="193" t="s">
        <v>725</v>
      </c>
      <c r="F660" s="193" t="s">
        <v>30</v>
      </c>
      <c r="G660" s="29">
        <f>SUM(G661)</f>
        <v>34098</v>
      </c>
    </row>
    <row r="661" spans="1:7" s="60" customFormat="1" x14ac:dyDescent="0.25">
      <c r="A661" s="189" t="s">
        <v>32</v>
      </c>
      <c r="B661" s="32">
        <v>912</v>
      </c>
      <c r="C661" s="193" t="s">
        <v>84</v>
      </c>
      <c r="D661" s="193" t="s">
        <v>84</v>
      </c>
      <c r="E661" s="193" t="s">
        <v>725</v>
      </c>
      <c r="F661" s="193" t="s">
        <v>31</v>
      </c>
      <c r="G661" s="29">
        <f>SUM(G662:G664)</f>
        <v>34098</v>
      </c>
    </row>
    <row r="662" spans="1:7" s="60" customFormat="1" x14ac:dyDescent="0.25">
      <c r="A662" s="190" t="s">
        <v>235</v>
      </c>
      <c r="B662" s="32">
        <v>912</v>
      </c>
      <c r="C662" s="193" t="s">
        <v>84</v>
      </c>
      <c r="D662" s="193" t="s">
        <v>84</v>
      </c>
      <c r="E662" s="193" t="s">
        <v>725</v>
      </c>
      <c r="F662" s="193" t="s">
        <v>138</v>
      </c>
      <c r="G662" s="29">
        <f>20713+1904+1689</f>
        <v>24306</v>
      </c>
    </row>
    <row r="663" spans="1:7" s="60" customFormat="1" x14ac:dyDescent="0.25">
      <c r="A663" s="190" t="s">
        <v>137</v>
      </c>
      <c r="B663" s="32">
        <v>912</v>
      </c>
      <c r="C663" s="193" t="s">
        <v>84</v>
      </c>
      <c r="D663" s="193" t="s">
        <v>84</v>
      </c>
      <c r="E663" s="193" t="s">
        <v>725</v>
      </c>
      <c r="F663" s="193" t="s">
        <v>139</v>
      </c>
      <c r="G663" s="29">
        <f>1578+240+70</f>
        <v>1888</v>
      </c>
    </row>
    <row r="664" spans="1:7" s="60" customFormat="1" ht="31.4" x14ac:dyDescent="0.25">
      <c r="A664" s="190" t="s">
        <v>241</v>
      </c>
      <c r="B664" s="32">
        <v>912</v>
      </c>
      <c r="C664" s="193" t="s">
        <v>84</v>
      </c>
      <c r="D664" s="193" t="s">
        <v>84</v>
      </c>
      <c r="E664" s="193" t="s">
        <v>725</v>
      </c>
      <c r="F664" s="193" t="s">
        <v>255</v>
      </c>
      <c r="G664" s="29">
        <f>6726+647+531</f>
        <v>7904</v>
      </c>
    </row>
    <row r="665" spans="1:7" s="60" customFormat="1" x14ac:dyDescent="0.25">
      <c r="A665" s="189" t="s">
        <v>22</v>
      </c>
      <c r="B665" s="32">
        <v>912</v>
      </c>
      <c r="C665" s="193" t="s">
        <v>84</v>
      </c>
      <c r="D665" s="193" t="s">
        <v>84</v>
      </c>
      <c r="E665" s="193" t="s">
        <v>725</v>
      </c>
      <c r="F665" s="193" t="s">
        <v>15</v>
      </c>
      <c r="G665" s="29">
        <f>G666</f>
        <v>3923</v>
      </c>
    </row>
    <row r="666" spans="1:7" s="60" customFormat="1" ht="31.4" x14ac:dyDescent="0.25">
      <c r="A666" s="189" t="s">
        <v>17</v>
      </c>
      <c r="B666" s="32">
        <v>912</v>
      </c>
      <c r="C666" s="25" t="s">
        <v>84</v>
      </c>
      <c r="D666" s="25" t="s">
        <v>84</v>
      </c>
      <c r="E666" s="193" t="s">
        <v>725</v>
      </c>
      <c r="F666" s="193" t="s">
        <v>16</v>
      </c>
      <c r="G666" s="29">
        <f>G667+G668</f>
        <v>3923</v>
      </c>
    </row>
    <row r="667" spans="1:7" s="60" customFormat="1" x14ac:dyDescent="0.25">
      <c r="A667" s="62" t="s">
        <v>653</v>
      </c>
      <c r="B667" s="32">
        <v>912</v>
      </c>
      <c r="C667" s="25" t="s">
        <v>84</v>
      </c>
      <c r="D667" s="25" t="s">
        <v>84</v>
      </c>
      <c r="E667" s="193" t="s">
        <v>725</v>
      </c>
      <c r="F667" s="193" t="s">
        <v>566</v>
      </c>
      <c r="G667" s="29">
        <f>751+170+200</f>
        <v>1121</v>
      </c>
    </row>
    <row r="668" spans="1:7" s="60" customFormat="1" ht="31.4" x14ac:dyDescent="0.25">
      <c r="A668" s="190" t="s">
        <v>130</v>
      </c>
      <c r="B668" s="32">
        <v>912</v>
      </c>
      <c r="C668" s="193" t="s">
        <v>84</v>
      </c>
      <c r="D668" s="193" t="s">
        <v>84</v>
      </c>
      <c r="E668" s="193" t="s">
        <v>725</v>
      </c>
      <c r="F668" s="193" t="s">
        <v>134</v>
      </c>
      <c r="G668" s="29">
        <f>487+1015+1300</f>
        <v>2802</v>
      </c>
    </row>
    <row r="669" spans="1:7" s="60" customFormat="1" x14ac:dyDescent="0.25">
      <c r="A669" s="35" t="s">
        <v>13</v>
      </c>
      <c r="B669" s="32">
        <v>912</v>
      </c>
      <c r="C669" s="193" t="s">
        <v>84</v>
      </c>
      <c r="D669" s="193" t="s">
        <v>84</v>
      </c>
      <c r="E669" s="193" t="s">
        <v>725</v>
      </c>
      <c r="F669" s="193" t="s">
        <v>14</v>
      </c>
      <c r="G669" s="29">
        <f>G670</f>
        <v>5748</v>
      </c>
    </row>
    <row r="670" spans="1:7" s="60" customFormat="1" x14ac:dyDescent="0.25">
      <c r="A670" s="190" t="s">
        <v>34</v>
      </c>
      <c r="B670" s="32">
        <v>912</v>
      </c>
      <c r="C670" s="193" t="s">
        <v>84</v>
      </c>
      <c r="D670" s="193" t="s">
        <v>84</v>
      </c>
      <c r="E670" s="193" t="s">
        <v>725</v>
      </c>
      <c r="F670" s="193" t="s">
        <v>33</v>
      </c>
      <c r="G670" s="29">
        <f>SUM(G671:G672)</f>
        <v>5748</v>
      </c>
    </row>
    <row r="671" spans="1:7" s="60" customFormat="1" x14ac:dyDescent="0.25">
      <c r="A671" s="190" t="s">
        <v>131</v>
      </c>
      <c r="B671" s="32">
        <v>912</v>
      </c>
      <c r="C671" s="193" t="s">
        <v>84</v>
      </c>
      <c r="D671" s="193" t="s">
        <v>84</v>
      </c>
      <c r="E671" s="193" t="s">
        <v>725</v>
      </c>
      <c r="F671" s="193" t="s">
        <v>135</v>
      </c>
      <c r="G671" s="29">
        <f>48+5698</f>
        <v>5746</v>
      </c>
    </row>
    <row r="672" spans="1:7" s="60" customFormat="1" x14ac:dyDescent="0.25">
      <c r="A672" s="190" t="s">
        <v>140</v>
      </c>
      <c r="B672" s="32">
        <v>912</v>
      </c>
      <c r="C672" s="193" t="s">
        <v>84</v>
      </c>
      <c r="D672" s="193" t="s">
        <v>84</v>
      </c>
      <c r="E672" s="193" t="s">
        <v>725</v>
      </c>
      <c r="F672" s="193" t="s">
        <v>141</v>
      </c>
      <c r="G672" s="29">
        <v>2</v>
      </c>
    </row>
    <row r="673" spans="1:7" s="56" customFormat="1" x14ac:dyDescent="0.25">
      <c r="A673" s="47" t="s">
        <v>201</v>
      </c>
      <c r="B673" s="20">
        <v>912</v>
      </c>
      <c r="C673" s="21" t="s">
        <v>61</v>
      </c>
      <c r="D673" s="193"/>
      <c r="E673" s="193"/>
      <c r="F673" s="32"/>
      <c r="G673" s="22">
        <f t="shared" ref="G673" si="6">G674</f>
        <v>400</v>
      </c>
    </row>
    <row r="674" spans="1:7" s="56" customFormat="1" x14ac:dyDescent="0.25">
      <c r="A674" s="19" t="s">
        <v>348</v>
      </c>
      <c r="B674" s="20">
        <v>912</v>
      </c>
      <c r="C674" s="21" t="s">
        <v>61</v>
      </c>
      <c r="D674" s="21" t="s">
        <v>84</v>
      </c>
      <c r="E674" s="21"/>
      <c r="F674" s="21"/>
      <c r="G674" s="22">
        <f>G675</f>
        <v>400</v>
      </c>
    </row>
    <row r="675" spans="1:7" s="56" customFormat="1" ht="31.4" x14ac:dyDescent="0.25">
      <c r="A675" s="47" t="s">
        <v>620</v>
      </c>
      <c r="B675" s="20">
        <v>912</v>
      </c>
      <c r="C675" s="21" t="s">
        <v>61</v>
      </c>
      <c r="D675" s="21" t="s">
        <v>84</v>
      </c>
      <c r="E675" s="21" t="s">
        <v>349</v>
      </c>
      <c r="F675" s="21"/>
      <c r="G675" s="22">
        <f>G679+G684</f>
        <v>400</v>
      </c>
    </row>
    <row r="676" spans="1:7" s="56" customFormat="1" ht="31.4" x14ac:dyDescent="0.25">
      <c r="A676" s="47" t="s">
        <v>353</v>
      </c>
      <c r="B676" s="20">
        <v>912</v>
      </c>
      <c r="C676" s="21" t="s">
        <v>61</v>
      </c>
      <c r="D676" s="21" t="s">
        <v>84</v>
      </c>
      <c r="E676" s="48" t="s">
        <v>622</v>
      </c>
      <c r="F676" s="24"/>
      <c r="G676" s="22">
        <f>G677</f>
        <v>290</v>
      </c>
    </row>
    <row r="677" spans="1:7" s="56" customFormat="1" x14ac:dyDescent="0.25">
      <c r="A677" s="23" t="s">
        <v>351</v>
      </c>
      <c r="B677" s="24">
        <v>912</v>
      </c>
      <c r="C677" s="25" t="s">
        <v>61</v>
      </c>
      <c r="D677" s="25" t="s">
        <v>84</v>
      </c>
      <c r="E677" s="54" t="s">
        <v>623</v>
      </c>
      <c r="F677" s="24"/>
      <c r="G677" s="26">
        <f>G678</f>
        <v>290</v>
      </c>
    </row>
    <row r="678" spans="1:7" s="56" customFormat="1" x14ac:dyDescent="0.25">
      <c r="A678" s="189" t="s">
        <v>22</v>
      </c>
      <c r="B678" s="28">
        <v>912</v>
      </c>
      <c r="C678" s="193" t="s">
        <v>61</v>
      </c>
      <c r="D678" s="193" t="s">
        <v>84</v>
      </c>
      <c r="E678" s="193" t="s">
        <v>352</v>
      </c>
      <c r="F678" s="32">
        <v>200</v>
      </c>
      <c r="G678" s="29">
        <f>G679</f>
        <v>290</v>
      </c>
    </row>
    <row r="679" spans="1:7" s="56" customFormat="1" ht="31.4" x14ac:dyDescent="0.25">
      <c r="A679" s="189" t="s">
        <v>17</v>
      </c>
      <c r="B679" s="28">
        <v>912</v>
      </c>
      <c r="C679" s="193" t="s">
        <v>61</v>
      </c>
      <c r="D679" s="193" t="s">
        <v>84</v>
      </c>
      <c r="E679" s="193" t="s">
        <v>352</v>
      </c>
      <c r="F679" s="32">
        <v>240</v>
      </c>
      <c r="G679" s="29">
        <f>G680</f>
        <v>290</v>
      </c>
    </row>
    <row r="680" spans="1:7" s="56" customFormat="1" ht="31.4" x14ac:dyDescent="0.25">
      <c r="A680" s="190" t="s">
        <v>130</v>
      </c>
      <c r="B680" s="28">
        <v>912</v>
      </c>
      <c r="C680" s="193" t="s">
        <v>61</v>
      </c>
      <c r="D680" s="193" t="s">
        <v>84</v>
      </c>
      <c r="E680" s="193" t="s">
        <v>352</v>
      </c>
      <c r="F680" s="32">
        <v>244</v>
      </c>
      <c r="G680" s="29">
        <v>290</v>
      </c>
    </row>
    <row r="681" spans="1:7" s="56" customFormat="1" ht="16.399999999999999" x14ac:dyDescent="0.3">
      <c r="A681" s="47" t="s">
        <v>350</v>
      </c>
      <c r="B681" s="20">
        <v>912</v>
      </c>
      <c r="C681" s="21" t="s">
        <v>61</v>
      </c>
      <c r="D681" s="21" t="s">
        <v>84</v>
      </c>
      <c r="E681" s="48" t="s">
        <v>624</v>
      </c>
      <c r="F681" s="50"/>
      <c r="G681" s="22">
        <f>G682</f>
        <v>110</v>
      </c>
    </row>
    <row r="682" spans="1:7" s="56" customFormat="1" x14ac:dyDescent="0.25">
      <c r="A682" s="23" t="s">
        <v>621</v>
      </c>
      <c r="B682" s="24">
        <v>912</v>
      </c>
      <c r="C682" s="25" t="s">
        <v>61</v>
      </c>
      <c r="D682" s="25" t="s">
        <v>84</v>
      </c>
      <c r="E682" s="54" t="s">
        <v>625</v>
      </c>
      <c r="F682" s="25"/>
      <c r="G682" s="26">
        <f>G683</f>
        <v>110</v>
      </c>
    </row>
    <row r="683" spans="1:7" s="56" customFormat="1" x14ac:dyDescent="0.25">
      <c r="A683" s="189" t="s">
        <v>22</v>
      </c>
      <c r="B683" s="28">
        <v>912</v>
      </c>
      <c r="C683" s="193" t="s">
        <v>61</v>
      </c>
      <c r="D683" s="193" t="s">
        <v>84</v>
      </c>
      <c r="E683" s="53" t="s">
        <v>625</v>
      </c>
      <c r="F683" s="32">
        <v>200</v>
      </c>
      <c r="G683" s="29">
        <f>G684</f>
        <v>110</v>
      </c>
    </row>
    <row r="684" spans="1:7" s="56" customFormat="1" ht="31.4" x14ac:dyDescent="0.25">
      <c r="A684" s="189" t="s">
        <v>17</v>
      </c>
      <c r="B684" s="28">
        <v>912</v>
      </c>
      <c r="C684" s="193" t="s">
        <v>61</v>
      </c>
      <c r="D684" s="193" t="s">
        <v>84</v>
      </c>
      <c r="E684" s="53" t="s">
        <v>625</v>
      </c>
      <c r="F684" s="32">
        <v>240</v>
      </c>
      <c r="G684" s="29">
        <f>G685</f>
        <v>110</v>
      </c>
    </row>
    <row r="685" spans="1:7" s="56" customFormat="1" ht="31.4" x14ac:dyDescent="0.25">
      <c r="A685" s="190" t="s">
        <v>130</v>
      </c>
      <c r="B685" s="28">
        <v>912</v>
      </c>
      <c r="C685" s="193" t="s">
        <v>61</v>
      </c>
      <c r="D685" s="193" t="s">
        <v>84</v>
      </c>
      <c r="E685" s="53" t="s">
        <v>625</v>
      </c>
      <c r="F685" s="32">
        <v>244</v>
      </c>
      <c r="G685" s="29">
        <v>110</v>
      </c>
    </row>
    <row r="686" spans="1:7" ht="18.55" x14ac:dyDescent="0.3">
      <c r="A686" s="36" t="s">
        <v>69</v>
      </c>
      <c r="B686" s="20">
        <v>912</v>
      </c>
      <c r="C686" s="37" t="s">
        <v>68</v>
      </c>
      <c r="D686" s="37"/>
      <c r="E686" s="37"/>
      <c r="F686" s="37"/>
      <c r="G686" s="83">
        <f>G687+G708+G767</f>
        <v>1705123.7400000002</v>
      </c>
    </row>
    <row r="687" spans="1:7" x14ac:dyDescent="0.25">
      <c r="A687" s="38" t="s">
        <v>67</v>
      </c>
      <c r="B687" s="20">
        <v>912</v>
      </c>
      <c r="C687" s="21" t="s">
        <v>68</v>
      </c>
      <c r="D687" s="21" t="s">
        <v>64</v>
      </c>
      <c r="E687" s="39"/>
      <c r="F687" s="18"/>
      <c r="G687" s="22">
        <f>G688</f>
        <v>972874</v>
      </c>
    </row>
    <row r="688" spans="1:7" ht="31.4" x14ac:dyDescent="0.25">
      <c r="A688" s="40" t="s">
        <v>511</v>
      </c>
      <c r="B688" s="207">
        <v>912</v>
      </c>
      <c r="C688" s="21" t="s">
        <v>68</v>
      </c>
      <c r="D688" s="21" t="s">
        <v>64</v>
      </c>
      <c r="E688" s="21" t="s">
        <v>314</v>
      </c>
      <c r="F688" s="21"/>
      <c r="G688" s="22">
        <f t="shared" ref="G688" si="7">G689</f>
        <v>972874</v>
      </c>
    </row>
    <row r="689" spans="1:7" ht="16.399999999999999" x14ac:dyDescent="0.3">
      <c r="A689" s="204" t="s">
        <v>6</v>
      </c>
      <c r="B689" s="212">
        <v>912</v>
      </c>
      <c r="C689" s="206" t="s">
        <v>68</v>
      </c>
      <c r="D689" s="51" t="s">
        <v>64</v>
      </c>
      <c r="E689" s="51" t="s">
        <v>315</v>
      </c>
      <c r="F689" s="51"/>
      <c r="G689" s="52">
        <f>G690</f>
        <v>972874</v>
      </c>
    </row>
    <row r="690" spans="1:7" ht="47.8" x14ac:dyDescent="0.3">
      <c r="A690" s="47" t="s">
        <v>483</v>
      </c>
      <c r="B690" s="210">
        <v>912</v>
      </c>
      <c r="C690" s="21" t="s">
        <v>68</v>
      </c>
      <c r="D690" s="21" t="s">
        <v>64</v>
      </c>
      <c r="E690" s="48" t="s">
        <v>243</v>
      </c>
      <c r="F690" s="51"/>
      <c r="G690" s="22">
        <f>G691</f>
        <v>972874</v>
      </c>
    </row>
    <row r="691" spans="1:7" ht="31.4" x14ac:dyDescent="0.25">
      <c r="A691" s="96" t="s">
        <v>501</v>
      </c>
      <c r="B691" s="24">
        <v>912</v>
      </c>
      <c r="C691" s="25" t="s">
        <v>68</v>
      </c>
      <c r="D691" s="25" t="s">
        <v>64</v>
      </c>
      <c r="E691" s="101" t="s">
        <v>456</v>
      </c>
      <c r="F691" s="193"/>
      <c r="G691" s="26">
        <f>G692+G696+G700+G704</f>
        <v>972874</v>
      </c>
    </row>
    <row r="692" spans="1:7" x14ac:dyDescent="0.25">
      <c r="A692" s="96" t="s">
        <v>202</v>
      </c>
      <c r="B692" s="102">
        <v>912</v>
      </c>
      <c r="C692" s="25" t="s">
        <v>68</v>
      </c>
      <c r="D692" s="25" t="s">
        <v>64</v>
      </c>
      <c r="E692" s="101" t="s">
        <v>245</v>
      </c>
      <c r="F692" s="25"/>
      <c r="G692" s="26">
        <f>G693</f>
        <v>314834</v>
      </c>
    </row>
    <row r="693" spans="1:7" x14ac:dyDescent="0.25">
      <c r="A693" s="31" t="s">
        <v>484</v>
      </c>
      <c r="B693" s="32">
        <v>912</v>
      </c>
      <c r="C693" s="193" t="s">
        <v>68</v>
      </c>
      <c r="D693" s="193" t="s">
        <v>64</v>
      </c>
      <c r="E693" s="78" t="s">
        <v>245</v>
      </c>
      <c r="F693" s="18" t="s">
        <v>36</v>
      </c>
      <c r="G693" s="29">
        <f>G694</f>
        <v>314834</v>
      </c>
    </row>
    <row r="694" spans="1:7" x14ac:dyDescent="0.25">
      <c r="A694" s="189" t="s">
        <v>35</v>
      </c>
      <c r="B694" s="32">
        <v>912</v>
      </c>
      <c r="C694" s="193" t="s">
        <v>68</v>
      </c>
      <c r="D694" s="193" t="s">
        <v>64</v>
      </c>
      <c r="E694" s="78" t="s">
        <v>245</v>
      </c>
      <c r="F694" s="18">
        <v>410</v>
      </c>
      <c r="G694" s="29">
        <f>G695</f>
        <v>314834</v>
      </c>
    </row>
    <row r="695" spans="1:7" ht="31.4" x14ac:dyDescent="0.25">
      <c r="A695" s="189" t="s">
        <v>142</v>
      </c>
      <c r="B695" s="32">
        <v>912</v>
      </c>
      <c r="C695" s="193" t="s">
        <v>68</v>
      </c>
      <c r="D695" s="193" t="s">
        <v>64</v>
      </c>
      <c r="E695" s="78" t="s">
        <v>245</v>
      </c>
      <c r="F695" s="18" t="s">
        <v>143</v>
      </c>
      <c r="G695" s="29">
        <f>305319+13039-2849-675</f>
        <v>314834</v>
      </c>
    </row>
    <row r="696" spans="1:7" x14ac:dyDescent="0.25">
      <c r="A696" s="96" t="s">
        <v>203</v>
      </c>
      <c r="B696" s="102">
        <v>912</v>
      </c>
      <c r="C696" s="25" t="s">
        <v>68</v>
      </c>
      <c r="D696" s="25" t="s">
        <v>64</v>
      </c>
      <c r="E696" s="101" t="s">
        <v>246</v>
      </c>
      <c r="F696" s="25"/>
      <c r="G696" s="26">
        <f>G697</f>
        <v>268752</v>
      </c>
    </row>
    <row r="697" spans="1:7" x14ac:dyDescent="0.25">
      <c r="A697" s="31" t="s">
        <v>484</v>
      </c>
      <c r="B697" s="32">
        <v>912</v>
      </c>
      <c r="C697" s="193" t="s">
        <v>68</v>
      </c>
      <c r="D697" s="193" t="s">
        <v>64</v>
      </c>
      <c r="E697" s="78" t="s">
        <v>246</v>
      </c>
      <c r="F697" s="18" t="s">
        <v>36</v>
      </c>
      <c r="G697" s="29">
        <f>G698</f>
        <v>268752</v>
      </c>
    </row>
    <row r="698" spans="1:7" x14ac:dyDescent="0.25">
      <c r="A698" s="189" t="s">
        <v>35</v>
      </c>
      <c r="B698" s="32">
        <v>912</v>
      </c>
      <c r="C698" s="193" t="s">
        <v>68</v>
      </c>
      <c r="D698" s="193" t="s">
        <v>64</v>
      </c>
      <c r="E698" s="78" t="s">
        <v>246</v>
      </c>
      <c r="F698" s="18">
        <v>410</v>
      </c>
      <c r="G698" s="29">
        <f>G699</f>
        <v>268752</v>
      </c>
    </row>
    <row r="699" spans="1:7" ht="31.4" x14ac:dyDescent="0.25">
      <c r="A699" s="189" t="s">
        <v>142</v>
      </c>
      <c r="B699" s="32">
        <v>912</v>
      </c>
      <c r="C699" s="193" t="s">
        <v>68</v>
      </c>
      <c r="D699" s="193" t="s">
        <v>64</v>
      </c>
      <c r="E699" s="78" t="s">
        <v>246</v>
      </c>
      <c r="F699" s="18" t="s">
        <v>143</v>
      </c>
      <c r="G699" s="29">
        <f>270582+15170-17000</f>
        <v>268752</v>
      </c>
    </row>
    <row r="700" spans="1:7" x14ac:dyDescent="0.25">
      <c r="A700" s="96" t="s">
        <v>204</v>
      </c>
      <c r="B700" s="102">
        <v>912</v>
      </c>
      <c r="C700" s="25" t="s">
        <v>68</v>
      </c>
      <c r="D700" s="25" t="s">
        <v>64</v>
      </c>
      <c r="E700" s="101" t="s">
        <v>247</v>
      </c>
      <c r="F700" s="25"/>
      <c r="G700" s="26">
        <f>G701</f>
        <v>236983</v>
      </c>
    </row>
    <row r="701" spans="1:7" x14ac:dyDescent="0.25">
      <c r="A701" s="31" t="s">
        <v>484</v>
      </c>
      <c r="B701" s="32">
        <v>912</v>
      </c>
      <c r="C701" s="193" t="s">
        <v>68</v>
      </c>
      <c r="D701" s="193" t="s">
        <v>64</v>
      </c>
      <c r="E701" s="78" t="s">
        <v>247</v>
      </c>
      <c r="F701" s="18" t="s">
        <v>36</v>
      </c>
      <c r="G701" s="29">
        <f>G702</f>
        <v>236983</v>
      </c>
    </row>
    <row r="702" spans="1:7" x14ac:dyDescent="0.25">
      <c r="A702" s="189" t="s">
        <v>35</v>
      </c>
      <c r="B702" s="32">
        <v>912</v>
      </c>
      <c r="C702" s="193" t="s">
        <v>68</v>
      </c>
      <c r="D702" s="193" t="s">
        <v>64</v>
      </c>
      <c r="E702" s="78" t="s">
        <v>247</v>
      </c>
      <c r="F702" s="18">
        <v>410</v>
      </c>
      <c r="G702" s="29">
        <f>G703</f>
        <v>236983</v>
      </c>
    </row>
    <row r="703" spans="1:7" ht="31.4" x14ac:dyDescent="0.25">
      <c r="A703" s="189" t="s">
        <v>142</v>
      </c>
      <c r="B703" s="32">
        <v>912</v>
      </c>
      <c r="C703" s="193" t="s">
        <v>68</v>
      </c>
      <c r="D703" s="193" t="s">
        <v>64</v>
      </c>
      <c r="E703" s="78" t="s">
        <v>247</v>
      </c>
      <c r="F703" s="18" t="s">
        <v>143</v>
      </c>
      <c r="G703" s="29">
        <f>216737+20136+110</f>
        <v>236983</v>
      </c>
    </row>
    <row r="704" spans="1:7" ht="31.4" x14ac:dyDescent="0.25">
      <c r="A704" s="96" t="s">
        <v>472</v>
      </c>
      <c r="B704" s="102">
        <v>912</v>
      </c>
      <c r="C704" s="25" t="s">
        <v>68</v>
      </c>
      <c r="D704" s="25" t="s">
        <v>64</v>
      </c>
      <c r="E704" s="101" t="s">
        <v>248</v>
      </c>
      <c r="F704" s="25"/>
      <c r="G704" s="26">
        <f>G705</f>
        <v>152305</v>
      </c>
    </row>
    <row r="705" spans="1:16368" x14ac:dyDescent="0.25">
      <c r="A705" s="31" t="s">
        <v>484</v>
      </c>
      <c r="B705" s="32">
        <v>912</v>
      </c>
      <c r="C705" s="193" t="s">
        <v>68</v>
      </c>
      <c r="D705" s="193" t="s">
        <v>64</v>
      </c>
      <c r="E705" s="78" t="s">
        <v>248</v>
      </c>
      <c r="F705" s="18" t="s">
        <v>36</v>
      </c>
      <c r="G705" s="29">
        <f>G706</f>
        <v>152305</v>
      </c>
    </row>
    <row r="706" spans="1:16368" x14ac:dyDescent="0.25">
      <c r="A706" s="189" t="s">
        <v>35</v>
      </c>
      <c r="B706" s="32">
        <v>912</v>
      </c>
      <c r="C706" s="193" t="s">
        <v>68</v>
      </c>
      <c r="D706" s="193" t="s">
        <v>64</v>
      </c>
      <c r="E706" s="78" t="s">
        <v>248</v>
      </c>
      <c r="F706" s="18">
        <v>410</v>
      </c>
      <c r="G706" s="29">
        <f>G707</f>
        <v>152305</v>
      </c>
    </row>
    <row r="707" spans="1:16368" ht="31.4" x14ac:dyDescent="0.25">
      <c r="A707" s="189" t="s">
        <v>142</v>
      </c>
      <c r="B707" s="32">
        <v>912</v>
      </c>
      <c r="C707" s="193" t="s">
        <v>68</v>
      </c>
      <c r="D707" s="193" t="s">
        <v>64</v>
      </c>
      <c r="E707" s="78" t="s">
        <v>248</v>
      </c>
      <c r="F707" s="18" t="s">
        <v>143</v>
      </c>
      <c r="G707" s="29">
        <f>132380+22366-9000+5884+675</f>
        <v>152305</v>
      </c>
    </row>
    <row r="708" spans="1:16368" x14ac:dyDescent="0.25">
      <c r="A708" s="38" t="s">
        <v>99</v>
      </c>
      <c r="B708" s="20">
        <v>912</v>
      </c>
      <c r="C708" s="21" t="s">
        <v>68</v>
      </c>
      <c r="D708" s="21" t="s">
        <v>54</v>
      </c>
      <c r="E708" s="39" t="s">
        <v>96</v>
      </c>
      <c r="F708" s="18"/>
      <c r="G708" s="22">
        <f>G709+G725+G751+G720</f>
        <v>731014.74000000011</v>
      </c>
    </row>
    <row r="709" spans="1:16368" ht="31.4" x14ac:dyDescent="0.25">
      <c r="A709" s="40" t="s">
        <v>511</v>
      </c>
      <c r="B709" s="20">
        <v>912</v>
      </c>
      <c r="C709" s="21" t="s">
        <v>68</v>
      </c>
      <c r="D709" s="20" t="s">
        <v>54</v>
      </c>
      <c r="E709" s="21" t="s">
        <v>314</v>
      </c>
      <c r="F709" s="21"/>
      <c r="G709" s="22">
        <f>G710</f>
        <v>75155.940000000017</v>
      </c>
    </row>
    <row r="710" spans="1:16368" ht="16.399999999999999" x14ac:dyDescent="0.3">
      <c r="A710" s="58" t="s">
        <v>7</v>
      </c>
      <c r="B710" s="50">
        <v>912</v>
      </c>
      <c r="C710" s="51" t="s">
        <v>68</v>
      </c>
      <c r="D710" s="51" t="s">
        <v>54</v>
      </c>
      <c r="E710" s="51" t="s">
        <v>382</v>
      </c>
      <c r="F710" s="51"/>
      <c r="G710" s="52">
        <f>G711</f>
        <v>75155.940000000017</v>
      </c>
    </row>
    <row r="711" spans="1:16368" ht="47.05" x14ac:dyDescent="0.25">
      <c r="A711" s="40" t="s">
        <v>383</v>
      </c>
      <c r="B711" s="20">
        <v>912</v>
      </c>
      <c r="C711" s="21" t="s">
        <v>68</v>
      </c>
      <c r="D711" s="21" t="s">
        <v>54</v>
      </c>
      <c r="E711" s="48" t="s">
        <v>384</v>
      </c>
      <c r="F711" s="67"/>
      <c r="G711" s="22">
        <f>G712+G716</f>
        <v>75155.940000000017</v>
      </c>
    </row>
    <row r="712" spans="1:16368" ht="31.4" x14ac:dyDescent="0.25">
      <c r="A712" s="106" t="s">
        <v>208</v>
      </c>
      <c r="B712" s="24">
        <v>912</v>
      </c>
      <c r="C712" s="25" t="s">
        <v>68</v>
      </c>
      <c r="D712" s="25" t="s">
        <v>54</v>
      </c>
      <c r="E712" s="101" t="s">
        <v>385</v>
      </c>
      <c r="F712" s="193"/>
      <c r="G712" s="107">
        <f t="shared" ref="G712:G714" si="8">G713</f>
        <v>73424.000000000015</v>
      </c>
    </row>
    <row r="713" spans="1:16368" x14ac:dyDescent="0.25">
      <c r="A713" s="108" t="s">
        <v>481</v>
      </c>
      <c r="B713" s="32">
        <v>912</v>
      </c>
      <c r="C713" s="193" t="s">
        <v>68</v>
      </c>
      <c r="D713" s="193" t="s">
        <v>54</v>
      </c>
      <c r="E713" s="39" t="s">
        <v>385</v>
      </c>
      <c r="F713" s="18" t="s">
        <v>36</v>
      </c>
      <c r="G713" s="29">
        <f t="shared" si="8"/>
        <v>73424.000000000015</v>
      </c>
    </row>
    <row r="714" spans="1:16368" x14ac:dyDescent="0.25">
      <c r="A714" s="62" t="s">
        <v>35</v>
      </c>
      <c r="B714" s="32">
        <v>912</v>
      </c>
      <c r="C714" s="193" t="s">
        <v>68</v>
      </c>
      <c r="D714" s="193" t="s">
        <v>54</v>
      </c>
      <c r="E714" s="39" t="s">
        <v>385</v>
      </c>
      <c r="F714" s="18">
        <v>410</v>
      </c>
      <c r="G714" s="29">
        <f t="shared" si="8"/>
        <v>73424.000000000015</v>
      </c>
    </row>
    <row r="715" spans="1:16368" ht="31.4" x14ac:dyDescent="0.25">
      <c r="A715" s="62" t="s">
        <v>142</v>
      </c>
      <c r="B715" s="32">
        <v>912</v>
      </c>
      <c r="C715" s="193" t="s">
        <v>68</v>
      </c>
      <c r="D715" s="193" t="s">
        <v>54</v>
      </c>
      <c r="E715" s="39" t="s">
        <v>385</v>
      </c>
      <c r="F715" s="18" t="s">
        <v>143</v>
      </c>
      <c r="G715" s="29">
        <f>192305+15020.85+1000-4896.86-130004.99</f>
        <v>73424.000000000015</v>
      </c>
    </row>
    <row r="716" spans="1:16368" ht="31.4" x14ac:dyDescent="0.25">
      <c r="A716" s="59" t="s">
        <v>759</v>
      </c>
      <c r="B716" s="24">
        <v>912</v>
      </c>
      <c r="C716" s="25" t="s">
        <v>68</v>
      </c>
      <c r="D716" s="25" t="s">
        <v>54</v>
      </c>
      <c r="E716" s="54" t="s">
        <v>760</v>
      </c>
      <c r="F716" s="25"/>
      <c r="G716" s="75">
        <f t="shared" ref="G716:G717" si="9">G717</f>
        <v>1731.9400000000005</v>
      </c>
    </row>
    <row r="717" spans="1:16368" x14ac:dyDescent="0.25">
      <c r="A717" s="108" t="s">
        <v>493</v>
      </c>
      <c r="B717" s="32">
        <v>912</v>
      </c>
      <c r="C717" s="193" t="s">
        <v>68</v>
      </c>
      <c r="D717" s="193" t="s">
        <v>54</v>
      </c>
      <c r="E717" s="39" t="s">
        <v>760</v>
      </c>
      <c r="F717" s="18" t="s">
        <v>36</v>
      </c>
      <c r="G717" s="72">
        <f t="shared" si="9"/>
        <v>1731.9400000000005</v>
      </c>
    </row>
    <row r="718" spans="1:16368" x14ac:dyDescent="0.25">
      <c r="A718" s="62" t="s">
        <v>35</v>
      </c>
      <c r="B718" s="32">
        <v>912</v>
      </c>
      <c r="C718" s="193" t="s">
        <v>68</v>
      </c>
      <c r="D718" s="193" t="s">
        <v>54</v>
      </c>
      <c r="E718" s="39" t="s">
        <v>760</v>
      </c>
      <c r="F718" s="18">
        <v>410</v>
      </c>
      <c r="G718" s="72">
        <f>G719</f>
        <v>1731.9400000000005</v>
      </c>
    </row>
    <row r="719" spans="1:16368" ht="31.4" x14ac:dyDescent="0.25">
      <c r="A719" s="62" t="s">
        <v>142</v>
      </c>
      <c r="B719" s="32">
        <v>912</v>
      </c>
      <c r="C719" s="193" t="s">
        <v>68</v>
      </c>
      <c r="D719" s="193" t="s">
        <v>54</v>
      </c>
      <c r="E719" s="39" t="s">
        <v>760</v>
      </c>
      <c r="F719" s="18" t="s">
        <v>143</v>
      </c>
      <c r="G719" s="72">
        <f>0+17319.41-15587.47</f>
        <v>1731.9400000000005</v>
      </c>
    </row>
    <row r="720" spans="1:16368" s="196" customFormat="1" ht="31.4" x14ac:dyDescent="0.25">
      <c r="A720" s="40" t="s">
        <v>879</v>
      </c>
      <c r="B720" s="20">
        <v>912</v>
      </c>
      <c r="C720" s="21" t="s">
        <v>68</v>
      </c>
      <c r="D720" s="21" t="s">
        <v>54</v>
      </c>
      <c r="E720" s="21" t="s">
        <v>227</v>
      </c>
      <c r="F720" s="21"/>
      <c r="G720" s="22">
        <f t="shared" ref="G720:G723" si="10">G721</f>
        <v>147531.4</v>
      </c>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c r="FQ720" s="4"/>
      <c r="FR720" s="4"/>
      <c r="FS720" s="4"/>
      <c r="FT720" s="4"/>
      <c r="FU720" s="4"/>
      <c r="FV720" s="4"/>
      <c r="FW720" s="4"/>
      <c r="FX720" s="4"/>
      <c r="FY720" s="4"/>
      <c r="FZ720" s="4"/>
      <c r="GA720" s="4"/>
      <c r="GB720" s="4"/>
      <c r="GC720" s="4"/>
      <c r="GD720" s="4"/>
      <c r="GE720" s="4"/>
      <c r="GF720" s="4"/>
      <c r="GG720" s="4"/>
      <c r="GH720" s="4"/>
      <c r="GI720" s="4"/>
      <c r="GJ720" s="4"/>
      <c r="GK720" s="4"/>
      <c r="GL720" s="4"/>
      <c r="GM720" s="4"/>
      <c r="GN720" s="4"/>
      <c r="GO720" s="4"/>
      <c r="GP720" s="4"/>
      <c r="GQ720" s="4"/>
      <c r="GR720" s="4"/>
      <c r="GS720" s="4"/>
      <c r="GT720" s="4"/>
      <c r="GU720" s="4"/>
      <c r="GV720" s="4"/>
      <c r="GW720" s="4"/>
      <c r="GX720" s="4"/>
      <c r="GY720" s="4"/>
      <c r="GZ720" s="4"/>
      <c r="HA720" s="4"/>
      <c r="HB720" s="4"/>
      <c r="HC720" s="4"/>
      <c r="HD720" s="4"/>
      <c r="HE720" s="4"/>
      <c r="HF720" s="4"/>
      <c r="HG720" s="4"/>
      <c r="HH720" s="4"/>
      <c r="HI720" s="4"/>
      <c r="HJ720" s="4"/>
      <c r="HK720" s="4"/>
      <c r="HL720" s="4"/>
      <c r="HM720" s="4"/>
      <c r="HN720" s="4"/>
      <c r="HO720" s="4"/>
      <c r="HP720" s="4"/>
      <c r="HQ720" s="4"/>
      <c r="HR720" s="4"/>
      <c r="HS720" s="4"/>
      <c r="HT720" s="4"/>
      <c r="HU720" s="4"/>
      <c r="HV720" s="4"/>
      <c r="HW720" s="4"/>
      <c r="HX720" s="4"/>
      <c r="HY720" s="4"/>
      <c r="HZ720" s="4"/>
      <c r="IA720" s="4"/>
      <c r="IB720" s="4"/>
      <c r="IC720" s="4"/>
      <c r="ID720" s="4"/>
      <c r="IE720" s="4"/>
      <c r="IF720" s="4"/>
      <c r="IG720" s="4"/>
      <c r="IH720" s="4"/>
      <c r="II720" s="4"/>
      <c r="IJ720" s="4"/>
      <c r="IK720" s="4"/>
      <c r="IL720" s="4"/>
      <c r="IM720" s="4"/>
      <c r="IN720" s="4"/>
      <c r="IO720" s="4"/>
      <c r="IP720" s="4"/>
      <c r="IQ720" s="4"/>
      <c r="IR720" s="4"/>
      <c r="IS720" s="4"/>
      <c r="IT720" s="4"/>
      <c r="IU720" s="4"/>
      <c r="IV720" s="4"/>
      <c r="IW720" s="4"/>
      <c r="IX720" s="4"/>
      <c r="IY720" s="4"/>
      <c r="IZ720" s="4"/>
      <c r="JA720" s="4"/>
      <c r="JB720" s="4"/>
      <c r="JC720" s="4"/>
      <c r="JD720" s="4"/>
      <c r="JE720" s="4"/>
      <c r="JF720" s="4"/>
      <c r="JG720" s="4"/>
      <c r="JH720" s="4"/>
      <c r="JI720" s="4"/>
      <c r="JJ720" s="4"/>
      <c r="JK720" s="4"/>
      <c r="JL720" s="4"/>
      <c r="JM720" s="4"/>
      <c r="JN720" s="4"/>
      <c r="JO720" s="4"/>
      <c r="JP720" s="4"/>
      <c r="JQ720" s="4"/>
      <c r="JR720" s="4"/>
      <c r="JS720" s="4"/>
      <c r="JT720" s="4"/>
      <c r="JU720" s="4"/>
      <c r="JV720" s="4"/>
      <c r="JW720" s="4"/>
      <c r="JX720" s="4"/>
      <c r="JY720" s="4"/>
      <c r="JZ720" s="4"/>
      <c r="KA720" s="4"/>
      <c r="KB720" s="4"/>
      <c r="KC720" s="4"/>
      <c r="KD720" s="4"/>
      <c r="KE720" s="4"/>
      <c r="KF720" s="4"/>
      <c r="KG720" s="4"/>
      <c r="KH720" s="4"/>
      <c r="KI720" s="4"/>
      <c r="KJ720" s="4"/>
      <c r="KK720" s="4"/>
      <c r="KL720" s="4"/>
      <c r="KM720" s="4"/>
      <c r="KN720" s="4"/>
      <c r="KO720" s="4"/>
      <c r="KP720" s="4"/>
      <c r="KQ720" s="4"/>
      <c r="KR720" s="4"/>
      <c r="KS720" s="4"/>
      <c r="KT720" s="4"/>
      <c r="KU720" s="4"/>
      <c r="KV720" s="4"/>
      <c r="KW720" s="4"/>
      <c r="KX720" s="4"/>
      <c r="KY720" s="4"/>
      <c r="KZ720" s="4"/>
      <c r="LA720" s="4"/>
      <c r="LB720" s="4"/>
      <c r="LC720" s="4"/>
      <c r="LD720" s="4"/>
      <c r="LE720" s="4"/>
      <c r="LF720" s="4"/>
      <c r="LG720" s="4"/>
      <c r="LH720" s="4"/>
      <c r="LI720" s="4"/>
      <c r="LJ720" s="4"/>
      <c r="LK720" s="4"/>
      <c r="LL720" s="4"/>
      <c r="LM720" s="4"/>
      <c r="LN720" s="4"/>
      <c r="LO720" s="4"/>
      <c r="LP720" s="4"/>
      <c r="LQ720" s="4"/>
      <c r="LR720" s="4"/>
      <c r="LS720" s="4"/>
      <c r="LT720" s="4"/>
      <c r="LU720" s="4"/>
      <c r="LV720" s="4"/>
      <c r="LW720" s="4"/>
      <c r="LX720" s="4"/>
      <c r="LY720" s="4"/>
      <c r="LZ720" s="4"/>
      <c r="MA720" s="4"/>
      <c r="MB720" s="4"/>
      <c r="MC720" s="4"/>
      <c r="MD720" s="4"/>
      <c r="ME720" s="4"/>
      <c r="MF720" s="4"/>
      <c r="MG720" s="4"/>
      <c r="MH720" s="4"/>
      <c r="MI720" s="4"/>
      <c r="MJ720" s="4"/>
      <c r="MK720" s="4"/>
      <c r="ML720" s="4"/>
      <c r="MM720" s="4"/>
      <c r="MN720" s="4"/>
      <c r="MO720" s="4"/>
      <c r="MP720" s="4"/>
      <c r="MQ720" s="4"/>
      <c r="MR720" s="4"/>
      <c r="MS720" s="4"/>
      <c r="MT720" s="4"/>
      <c r="MU720" s="4"/>
      <c r="MV720" s="4"/>
      <c r="MW720" s="4"/>
      <c r="MX720" s="4"/>
      <c r="MY720" s="4"/>
      <c r="MZ720" s="4"/>
      <c r="NA720" s="4"/>
      <c r="NB720" s="4"/>
      <c r="NC720" s="4"/>
      <c r="ND720" s="4"/>
      <c r="NE720" s="4"/>
      <c r="NF720" s="4"/>
      <c r="NG720" s="4"/>
      <c r="NH720" s="4"/>
      <c r="NI720" s="4"/>
      <c r="NJ720" s="4"/>
      <c r="NK720" s="4"/>
      <c r="NL720" s="4"/>
      <c r="NM720" s="4"/>
      <c r="NN720" s="4"/>
      <c r="NO720" s="4"/>
      <c r="NP720" s="4"/>
      <c r="NQ720" s="4"/>
      <c r="NR720" s="4"/>
      <c r="NS720" s="4"/>
      <c r="NT720" s="4"/>
      <c r="NU720" s="4"/>
      <c r="NV720" s="4"/>
      <c r="NW720" s="4"/>
      <c r="NX720" s="4"/>
      <c r="NY720" s="4"/>
      <c r="NZ720" s="4"/>
      <c r="OA720" s="4"/>
      <c r="OB720" s="4"/>
      <c r="OC720" s="4"/>
      <c r="OD720" s="4"/>
      <c r="OE720" s="4"/>
      <c r="OF720" s="4"/>
      <c r="OG720" s="4"/>
      <c r="OH720" s="4"/>
      <c r="OI720" s="4"/>
      <c r="OJ720" s="4"/>
      <c r="OK720" s="4"/>
      <c r="OL720" s="4"/>
      <c r="OM720" s="4"/>
      <c r="ON720" s="4"/>
      <c r="OO720" s="4"/>
      <c r="OP720" s="4"/>
      <c r="OQ720" s="4"/>
      <c r="OR720" s="4"/>
      <c r="OS720" s="4"/>
      <c r="OT720" s="4"/>
      <c r="OU720" s="4"/>
      <c r="OV720" s="4"/>
      <c r="OW720" s="4"/>
      <c r="OX720" s="4"/>
      <c r="OY720" s="4"/>
      <c r="OZ720" s="4"/>
      <c r="PA720" s="4"/>
      <c r="PB720" s="4"/>
      <c r="PC720" s="4"/>
      <c r="PD720" s="4"/>
      <c r="PE720" s="4"/>
      <c r="PF720" s="4"/>
      <c r="PG720" s="4"/>
      <c r="PH720" s="4"/>
      <c r="PI720" s="4"/>
      <c r="PJ720" s="4"/>
      <c r="PK720" s="4"/>
      <c r="PL720" s="4"/>
      <c r="PM720" s="4"/>
      <c r="PN720" s="4"/>
      <c r="PO720" s="4"/>
      <c r="PP720" s="4"/>
      <c r="PQ720" s="4"/>
      <c r="PR720" s="4"/>
      <c r="PS720" s="4"/>
      <c r="PT720" s="4"/>
      <c r="PU720" s="4"/>
      <c r="PV720" s="4"/>
      <c r="PW720" s="4"/>
      <c r="PX720" s="4"/>
      <c r="PY720" s="4"/>
      <c r="PZ720" s="4"/>
      <c r="QA720" s="4"/>
      <c r="QB720" s="4"/>
      <c r="QC720" s="4"/>
      <c r="QD720" s="4"/>
      <c r="QE720" s="4"/>
      <c r="QF720" s="4"/>
      <c r="QG720" s="4"/>
      <c r="QH720" s="4"/>
      <c r="QI720" s="4"/>
      <c r="QJ720" s="4"/>
      <c r="QK720" s="4"/>
      <c r="QL720" s="4"/>
      <c r="QM720" s="4"/>
      <c r="QN720" s="4"/>
      <c r="QO720" s="4"/>
      <c r="QP720" s="4"/>
      <c r="QQ720" s="4"/>
      <c r="QR720" s="4"/>
      <c r="QS720" s="4"/>
      <c r="QT720" s="4"/>
      <c r="QU720" s="4"/>
      <c r="QV720" s="4"/>
      <c r="QW720" s="4"/>
      <c r="QX720" s="4"/>
      <c r="QY720" s="4"/>
      <c r="QZ720" s="4"/>
      <c r="RA720" s="4"/>
      <c r="RB720" s="4"/>
      <c r="RC720" s="4"/>
      <c r="RD720" s="4"/>
      <c r="RE720" s="4"/>
      <c r="RF720" s="4"/>
      <c r="RG720" s="4"/>
      <c r="RH720" s="4"/>
      <c r="RI720" s="4"/>
      <c r="RJ720" s="4"/>
      <c r="RK720" s="4"/>
      <c r="RL720" s="4"/>
      <c r="RM720" s="4"/>
      <c r="RN720" s="4"/>
      <c r="RO720" s="4"/>
      <c r="RP720" s="4"/>
      <c r="RQ720" s="4"/>
      <c r="RR720" s="4"/>
      <c r="RS720" s="4"/>
      <c r="RT720" s="4"/>
      <c r="RU720" s="4"/>
      <c r="RV720" s="4"/>
      <c r="RW720" s="4"/>
      <c r="RX720" s="4"/>
      <c r="RY720" s="4"/>
      <c r="RZ720" s="4"/>
      <c r="SA720" s="4"/>
      <c r="SB720" s="4"/>
      <c r="SC720" s="4"/>
      <c r="SD720" s="4"/>
      <c r="SE720" s="4"/>
      <c r="SF720" s="4"/>
      <c r="SG720" s="4"/>
      <c r="SH720" s="4"/>
      <c r="SI720" s="4"/>
      <c r="SJ720" s="4"/>
      <c r="SK720" s="4"/>
      <c r="SL720" s="4"/>
      <c r="SM720" s="4"/>
      <c r="SN720" s="4"/>
      <c r="SO720" s="4"/>
      <c r="SP720" s="4"/>
      <c r="SQ720" s="4"/>
      <c r="SR720" s="4"/>
      <c r="SS720" s="4"/>
      <c r="ST720" s="4"/>
      <c r="SU720" s="4"/>
      <c r="SV720" s="4"/>
      <c r="SW720" s="4"/>
      <c r="SX720" s="4"/>
      <c r="SY720" s="4"/>
      <c r="SZ720" s="4"/>
      <c r="TA720" s="4"/>
      <c r="TB720" s="4"/>
      <c r="TC720" s="4"/>
      <c r="TD720" s="4"/>
      <c r="TE720" s="4"/>
      <c r="TF720" s="4"/>
      <c r="TG720" s="4"/>
      <c r="TH720" s="4"/>
      <c r="TI720" s="4"/>
      <c r="TJ720" s="4"/>
      <c r="TK720" s="4"/>
      <c r="TL720" s="4"/>
      <c r="TM720" s="4"/>
      <c r="TN720" s="4"/>
      <c r="TO720" s="4"/>
      <c r="TP720" s="4"/>
      <c r="TQ720" s="4"/>
      <c r="TR720" s="4"/>
      <c r="TS720" s="4"/>
      <c r="TT720" s="4"/>
      <c r="TU720" s="4"/>
      <c r="TV720" s="4"/>
      <c r="TW720" s="4"/>
      <c r="TX720" s="4"/>
      <c r="TY720" s="4"/>
      <c r="TZ720" s="4"/>
      <c r="UA720" s="4"/>
      <c r="UB720" s="4"/>
      <c r="UC720" s="4"/>
      <c r="UD720" s="4"/>
      <c r="UE720" s="4"/>
      <c r="UF720" s="4"/>
      <c r="UG720" s="4"/>
      <c r="UH720" s="4"/>
      <c r="UI720" s="4"/>
      <c r="UJ720" s="4"/>
      <c r="UK720" s="4"/>
      <c r="UL720" s="4"/>
      <c r="UM720" s="4"/>
      <c r="UN720" s="4"/>
      <c r="UO720" s="4"/>
      <c r="UP720" s="4"/>
      <c r="UQ720" s="4"/>
      <c r="UR720" s="4"/>
      <c r="US720" s="4"/>
      <c r="UT720" s="4"/>
      <c r="UU720" s="4"/>
      <c r="UV720" s="4"/>
      <c r="UW720" s="4"/>
      <c r="UX720" s="4"/>
      <c r="UY720" s="4"/>
      <c r="UZ720" s="4"/>
      <c r="VA720" s="4"/>
      <c r="VB720" s="4"/>
      <c r="VC720" s="4"/>
      <c r="VD720" s="4"/>
      <c r="VE720" s="4"/>
      <c r="VF720" s="4"/>
      <c r="VG720" s="4"/>
      <c r="VH720" s="4"/>
      <c r="VI720" s="4"/>
      <c r="VJ720" s="4"/>
      <c r="VK720" s="4"/>
      <c r="VL720" s="4"/>
      <c r="VM720" s="4"/>
      <c r="VN720" s="4"/>
      <c r="VO720" s="4"/>
      <c r="VP720" s="4"/>
      <c r="VQ720" s="4"/>
      <c r="VR720" s="4"/>
      <c r="VS720" s="4"/>
      <c r="VT720" s="4"/>
      <c r="VU720" s="4"/>
      <c r="VV720" s="4"/>
      <c r="VW720" s="4"/>
      <c r="VX720" s="4"/>
      <c r="VY720" s="4"/>
      <c r="VZ720" s="4"/>
      <c r="WA720" s="4"/>
      <c r="WB720" s="4"/>
      <c r="WC720" s="4"/>
      <c r="WD720" s="4"/>
      <c r="WE720" s="4"/>
      <c r="WF720" s="4"/>
      <c r="WG720" s="4"/>
      <c r="WH720" s="4"/>
      <c r="WI720" s="4"/>
      <c r="WJ720" s="4"/>
      <c r="WK720" s="4"/>
      <c r="WL720" s="4"/>
      <c r="WM720" s="4"/>
      <c r="WN720" s="4"/>
      <c r="WO720" s="4"/>
      <c r="WP720" s="4"/>
      <c r="WQ720" s="4"/>
      <c r="WR720" s="4"/>
      <c r="WS720" s="4"/>
      <c r="WT720" s="4"/>
      <c r="WU720" s="4"/>
      <c r="WV720" s="4"/>
      <c r="WW720" s="4"/>
      <c r="WX720" s="4"/>
      <c r="WY720" s="4"/>
      <c r="WZ720" s="4"/>
      <c r="XA720" s="4"/>
      <c r="XB720" s="4"/>
      <c r="XC720" s="4"/>
      <c r="XD720" s="4"/>
      <c r="XE720" s="4"/>
      <c r="XF720" s="4"/>
      <c r="XG720" s="4"/>
      <c r="XH720" s="4"/>
      <c r="XI720" s="4"/>
      <c r="XJ720" s="4"/>
      <c r="XK720" s="4"/>
      <c r="XL720" s="4"/>
      <c r="XM720" s="4"/>
      <c r="XN720" s="4"/>
      <c r="XO720" s="4"/>
      <c r="XP720" s="4"/>
      <c r="XQ720" s="4"/>
      <c r="XR720" s="4"/>
      <c r="XS720" s="4"/>
      <c r="XT720" s="4"/>
      <c r="XU720" s="4"/>
      <c r="XV720" s="4"/>
      <c r="XW720" s="4"/>
      <c r="XX720" s="4"/>
      <c r="XY720" s="4"/>
      <c r="XZ720" s="4"/>
      <c r="YA720" s="4"/>
      <c r="YB720" s="4"/>
      <c r="YC720" s="4"/>
      <c r="YD720" s="4"/>
      <c r="YE720" s="4"/>
      <c r="YF720" s="4"/>
      <c r="YG720" s="4"/>
      <c r="YH720" s="4"/>
      <c r="YI720" s="4"/>
      <c r="YJ720" s="4"/>
      <c r="YK720" s="4"/>
      <c r="YL720" s="4"/>
      <c r="YM720" s="4"/>
      <c r="YN720" s="4"/>
      <c r="YO720" s="4"/>
      <c r="YP720" s="4"/>
      <c r="YQ720" s="4"/>
      <c r="YR720" s="4"/>
      <c r="YS720" s="4"/>
      <c r="YT720" s="4"/>
      <c r="YU720" s="4"/>
      <c r="YV720" s="4"/>
      <c r="YW720" s="4"/>
      <c r="YX720" s="4"/>
      <c r="YY720" s="4"/>
      <c r="YZ720" s="4"/>
      <c r="ZA720" s="4"/>
      <c r="ZB720" s="4"/>
      <c r="ZC720" s="4"/>
      <c r="ZD720" s="4"/>
      <c r="ZE720" s="4"/>
      <c r="ZF720" s="4"/>
      <c r="ZG720" s="4"/>
      <c r="ZH720" s="4"/>
      <c r="ZI720" s="4"/>
      <c r="ZJ720" s="4"/>
      <c r="ZK720" s="4"/>
      <c r="ZL720" s="4"/>
      <c r="ZM720" s="4"/>
      <c r="ZN720" s="4"/>
      <c r="ZO720" s="4"/>
      <c r="ZP720" s="4"/>
      <c r="ZQ720" s="4"/>
      <c r="ZR720" s="4"/>
      <c r="ZS720" s="4"/>
      <c r="ZT720" s="4"/>
      <c r="ZU720" s="4"/>
      <c r="ZV720" s="4"/>
      <c r="ZW720" s="4"/>
      <c r="ZX720" s="4"/>
      <c r="ZY720" s="4"/>
      <c r="ZZ720" s="4"/>
      <c r="AAA720" s="4"/>
      <c r="AAB720" s="4"/>
      <c r="AAC720" s="4"/>
      <c r="AAD720" s="4"/>
      <c r="AAE720" s="4"/>
      <c r="AAF720" s="4"/>
      <c r="AAG720" s="4"/>
      <c r="AAH720" s="4"/>
      <c r="AAI720" s="4"/>
      <c r="AAJ720" s="4"/>
      <c r="AAK720" s="4"/>
      <c r="AAL720" s="4"/>
      <c r="AAM720" s="4"/>
      <c r="AAN720" s="4"/>
      <c r="AAO720" s="4"/>
      <c r="AAP720" s="4"/>
      <c r="AAQ720" s="4"/>
      <c r="AAR720" s="4"/>
      <c r="AAS720" s="4"/>
      <c r="AAT720" s="4"/>
      <c r="AAU720" s="4"/>
      <c r="AAV720" s="4"/>
      <c r="AAW720" s="4"/>
      <c r="AAX720" s="4"/>
      <c r="AAY720" s="4"/>
      <c r="AAZ720" s="4"/>
      <c r="ABA720" s="4"/>
      <c r="ABB720" s="4"/>
      <c r="ABC720" s="4"/>
      <c r="ABD720" s="4"/>
      <c r="ABE720" s="4"/>
      <c r="ABF720" s="4"/>
      <c r="ABG720" s="4"/>
      <c r="ABH720" s="4"/>
      <c r="ABI720" s="4"/>
      <c r="ABJ720" s="4"/>
      <c r="ABK720" s="4"/>
      <c r="ABL720" s="4"/>
      <c r="ABM720" s="4"/>
      <c r="ABN720" s="4"/>
      <c r="ABO720" s="4"/>
      <c r="ABP720" s="4"/>
      <c r="ABQ720" s="4"/>
      <c r="ABR720" s="4"/>
      <c r="ABS720" s="4"/>
      <c r="ABT720" s="4"/>
      <c r="ABU720" s="4"/>
      <c r="ABV720" s="4"/>
      <c r="ABW720" s="4"/>
      <c r="ABX720" s="4"/>
      <c r="ABY720" s="4"/>
      <c r="ABZ720" s="4"/>
      <c r="ACA720" s="4"/>
      <c r="ACB720" s="4"/>
      <c r="ACC720" s="4"/>
      <c r="ACD720" s="4"/>
      <c r="ACE720" s="4"/>
      <c r="ACF720" s="4"/>
      <c r="ACG720" s="4"/>
      <c r="ACH720" s="4"/>
      <c r="ACI720" s="4"/>
      <c r="ACJ720" s="4"/>
      <c r="ACK720" s="4"/>
      <c r="ACL720" s="4"/>
      <c r="ACM720" s="4"/>
      <c r="ACN720" s="4"/>
      <c r="ACO720" s="4"/>
      <c r="ACP720" s="4"/>
      <c r="ACQ720" s="4"/>
      <c r="ACR720" s="4"/>
      <c r="ACS720" s="4"/>
      <c r="ACT720" s="4"/>
      <c r="ACU720" s="4"/>
      <c r="ACV720" s="4"/>
      <c r="ACW720" s="4"/>
      <c r="ACX720" s="4"/>
      <c r="ACY720" s="4"/>
      <c r="ACZ720" s="4"/>
      <c r="ADA720" s="4"/>
      <c r="ADB720" s="4"/>
      <c r="ADC720" s="4"/>
      <c r="ADD720" s="4"/>
      <c r="ADE720" s="4"/>
      <c r="ADF720" s="4"/>
      <c r="ADG720" s="4"/>
      <c r="ADH720" s="4"/>
      <c r="ADI720" s="4"/>
      <c r="ADJ720" s="4"/>
      <c r="ADK720" s="4"/>
      <c r="ADL720" s="4"/>
      <c r="ADM720" s="4"/>
      <c r="ADN720" s="4"/>
      <c r="ADO720" s="4"/>
      <c r="ADP720" s="4"/>
      <c r="ADQ720" s="4"/>
      <c r="ADR720" s="4"/>
      <c r="ADS720" s="4"/>
      <c r="ADT720" s="4"/>
      <c r="ADU720" s="4"/>
      <c r="ADV720" s="4"/>
      <c r="ADW720" s="4"/>
      <c r="ADX720" s="4"/>
      <c r="ADY720" s="4"/>
      <c r="ADZ720" s="4"/>
      <c r="AEA720" s="4"/>
      <c r="AEB720" s="4"/>
      <c r="AEC720" s="4"/>
      <c r="AED720" s="4"/>
      <c r="AEE720" s="4"/>
      <c r="AEF720" s="4"/>
      <c r="AEG720" s="4"/>
      <c r="AEH720" s="4"/>
      <c r="AEI720" s="4"/>
      <c r="AEJ720" s="4"/>
      <c r="AEK720" s="4"/>
      <c r="AEL720" s="4"/>
      <c r="AEM720" s="4"/>
      <c r="AEN720" s="4"/>
      <c r="AEO720" s="4"/>
      <c r="AEP720" s="4"/>
      <c r="AEQ720" s="4"/>
      <c r="AER720" s="4"/>
      <c r="AES720" s="4"/>
      <c r="AET720" s="4"/>
      <c r="AEU720" s="4"/>
      <c r="AEV720" s="4"/>
      <c r="AEW720" s="4"/>
      <c r="AEX720" s="4"/>
      <c r="AEY720" s="4"/>
      <c r="AEZ720" s="4"/>
      <c r="AFA720" s="4"/>
      <c r="AFB720" s="4"/>
      <c r="AFC720" s="4"/>
      <c r="AFD720" s="4"/>
      <c r="AFE720" s="4"/>
      <c r="AFF720" s="4"/>
      <c r="AFG720" s="4"/>
      <c r="AFH720" s="4"/>
      <c r="AFI720" s="4"/>
      <c r="AFJ720" s="4"/>
      <c r="AFK720" s="4"/>
      <c r="AFL720" s="4"/>
      <c r="AFM720" s="4"/>
      <c r="AFN720" s="4"/>
      <c r="AFO720" s="4"/>
      <c r="AFP720" s="4"/>
      <c r="AFQ720" s="4"/>
      <c r="AFR720" s="4"/>
      <c r="AFS720" s="4"/>
      <c r="AFT720" s="4"/>
      <c r="AFU720" s="4"/>
      <c r="AFV720" s="4"/>
      <c r="AFW720" s="4"/>
      <c r="AFX720" s="4"/>
      <c r="AFY720" s="4"/>
      <c r="AFZ720" s="4"/>
      <c r="AGA720" s="4"/>
      <c r="AGB720" s="4"/>
      <c r="AGC720" s="4"/>
      <c r="AGD720" s="4"/>
      <c r="AGE720" s="4"/>
      <c r="AGF720" s="4"/>
      <c r="AGG720" s="4"/>
      <c r="AGH720" s="4"/>
      <c r="AGI720" s="4"/>
      <c r="AGJ720" s="4"/>
      <c r="AGK720" s="4"/>
      <c r="AGL720" s="4"/>
      <c r="AGM720" s="4"/>
      <c r="AGN720" s="4"/>
      <c r="AGO720" s="4"/>
      <c r="AGP720" s="4"/>
      <c r="AGQ720" s="4"/>
      <c r="AGR720" s="4"/>
      <c r="AGS720" s="4"/>
      <c r="AGT720" s="4"/>
      <c r="AGU720" s="4"/>
      <c r="AGV720" s="4"/>
      <c r="AGW720" s="4"/>
      <c r="AGX720" s="4"/>
      <c r="AGY720" s="4"/>
      <c r="AGZ720" s="4"/>
      <c r="AHA720" s="4"/>
      <c r="AHB720" s="4"/>
      <c r="AHC720" s="4"/>
      <c r="AHD720" s="4"/>
      <c r="AHE720" s="4"/>
      <c r="AHF720" s="4"/>
      <c r="AHG720" s="4"/>
      <c r="AHH720" s="4"/>
      <c r="AHI720" s="4"/>
      <c r="AHJ720" s="4"/>
      <c r="AHK720" s="4"/>
      <c r="AHL720" s="4"/>
      <c r="AHM720" s="4"/>
      <c r="AHN720" s="4"/>
      <c r="AHO720" s="4"/>
      <c r="AHP720" s="4"/>
      <c r="AHQ720" s="4"/>
      <c r="AHR720" s="4"/>
      <c r="AHS720" s="4"/>
      <c r="AHT720" s="4"/>
      <c r="AHU720" s="4"/>
      <c r="AHV720" s="4"/>
      <c r="AHW720" s="4"/>
      <c r="AHX720" s="4"/>
      <c r="AHY720" s="4"/>
      <c r="AHZ720" s="4"/>
      <c r="AIA720" s="4"/>
      <c r="AIB720" s="4"/>
      <c r="AIC720" s="4"/>
      <c r="AID720" s="4"/>
      <c r="AIE720" s="4"/>
      <c r="AIF720" s="4"/>
      <c r="AIG720" s="4"/>
      <c r="AIH720" s="4"/>
      <c r="AII720" s="4"/>
      <c r="AIJ720" s="4"/>
      <c r="AIK720" s="4"/>
      <c r="AIL720" s="4"/>
      <c r="AIM720" s="4"/>
      <c r="AIN720" s="4"/>
      <c r="AIO720" s="4"/>
      <c r="AIP720" s="4"/>
      <c r="AIQ720" s="4"/>
      <c r="AIR720" s="4"/>
      <c r="AIS720" s="4"/>
      <c r="AIT720" s="4"/>
      <c r="AIU720" s="4"/>
      <c r="AIV720" s="4"/>
      <c r="AIW720" s="4"/>
      <c r="AIX720" s="4"/>
      <c r="AIY720" s="4"/>
      <c r="AIZ720" s="4"/>
      <c r="AJA720" s="4"/>
      <c r="AJB720" s="4"/>
      <c r="AJC720" s="4"/>
      <c r="AJD720" s="4"/>
      <c r="AJE720" s="4"/>
      <c r="AJF720" s="4"/>
      <c r="AJG720" s="4"/>
      <c r="AJH720" s="4"/>
      <c r="AJI720" s="4"/>
      <c r="AJJ720" s="4"/>
      <c r="AJK720" s="4"/>
      <c r="AJL720" s="4"/>
      <c r="AJM720" s="4"/>
      <c r="AJN720" s="4"/>
      <c r="AJO720" s="4"/>
      <c r="AJP720" s="4"/>
      <c r="AJQ720" s="4"/>
      <c r="AJR720" s="4"/>
      <c r="AJS720" s="4"/>
      <c r="AJT720" s="4"/>
      <c r="AJU720" s="4"/>
      <c r="AJV720" s="4"/>
      <c r="AJW720" s="4"/>
      <c r="AJX720" s="4"/>
      <c r="AJY720" s="4"/>
      <c r="AJZ720" s="4"/>
      <c r="AKA720" s="4"/>
      <c r="AKB720" s="4"/>
      <c r="AKC720" s="4"/>
      <c r="AKD720" s="4"/>
      <c r="AKE720" s="4"/>
      <c r="AKF720" s="4"/>
      <c r="AKG720" s="4"/>
      <c r="AKH720" s="4"/>
      <c r="AKI720" s="4"/>
      <c r="AKJ720" s="4"/>
      <c r="AKK720" s="4"/>
      <c r="AKL720" s="4"/>
      <c r="AKM720" s="4"/>
      <c r="AKN720" s="4"/>
      <c r="AKO720" s="4"/>
      <c r="AKP720" s="4"/>
      <c r="AKQ720" s="4"/>
      <c r="AKR720" s="4"/>
      <c r="AKS720" s="4"/>
      <c r="AKT720" s="4"/>
      <c r="AKU720" s="4"/>
      <c r="AKV720" s="4"/>
      <c r="AKW720" s="4"/>
      <c r="AKX720" s="4"/>
      <c r="AKY720" s="4"/>
      <c r="AKZ720" s="4"/>
      <c r="ALA720" s="4"/>
      <c r="ALB720" s="4"/>
      <c r="ALC720" s="4"/>
      <c r="ALD720" s="4"/>
      <c r="ALE720" s="4"/>
      <c r="ALF720" s="4"/>
      <c r="ALG720" s="4"/>
      <c r="ALH720" s="4"/>
      <c r="ALI720" s="4"/>
      <c r="ALJ720" s="4"/>
      <c r="ALK720" s="4"/>
      <c r="ALL720" s="4"/>
      <c r="ALM720" s="4"/>
      <c r="ALN720" s="4"/>
      <c r="ALO720" s="4"/>
      <c r="ALP720" s="4"/>
      <c r="ALQ720" s="4"/>
      <c r="ALR720" s="4"/>
      <c r="ALS720" s="4"/>
      <c r="ALT720" s="4"/>
      <c r="ALU720" s="4"/>
      <c r="ALV720" s="4"/>
      <c r="ALW720" s="4"/>
      <c r="ALX720" s="4"/>
      <c r="ALY720" s="4"/>
      <c r="ALZ720" s="4"/>
      <c r="AMA720" s="4"/>
      <c r="AMB720" s="4"/>
      <c r="AMC720" s="4"/>
      <c r="AMD720" s="4"/>
      <c r="AME720" s="4"/>
      <c r="AMF720" s="4"/>
      <c r="AMG720" s="4"/>
      <c r="AMH720" s="4"/>
      <c r="AMI720" s="4"/>
      <c r="AMJ720" s="4"/>
      <c r="AMK720" s="4"/>
      <c r="AML720" s="4"/>
      <c r="AMM720" s="4"/>
      <c r="AMN720" s="4"/>
      <c r="AMO720" s="4"/>
      <c r="AMP720" s="4"/>
      <c r="AMQ720" s="4"/>
      <c r="AMR720" s="4"/>
      <c r="AMS720" s="4"/>
      <c r="AMT720" s="4"/>
      <c r="AMU720" s="4"/>
      <c r="AMV720" s="4"/>
      <c r="AMW720" s="4"/>
      <c r="AMX720" s="4"/>
      <c r="AMY720" s="4"/>
      <c r="AMZ720" s="4"/>
      <c r="ANA720" s="4"/>
      <c r="ANB720" s="4"/>
      <c r="ANC720" s="4"/>
      <c r="AND720" s="4"/>
      <c r="ANE720" s="4"/>
      <c r="ANF720" s="4"/>
      <c r="ANG720" s="4"/>
      <c r="ANH720" s="4"/>
      <c r="ANI720" s="4"/>
      <c r="ANJ720" s="4"/>
      <c r="ANK720" s="4"/>
      <c r="ANL720" s="4"/>
      <c r="ANM720" s="4"/>
      <c r="ANN720" s="4"/>
      <c r="ANO720" s="4"/>
      <c r="ANP720" s="4"/>
      <c r="ANQ720" s="4"/>
      <c r="ANR720" s="4"/>
      <c r="ANS720" s="4"/>
      <c r="ANT720" s="4"/>
      <c r="ANU720" s="4"/>
      <c r="ANV720" s="4"/>
      <c r="ANW720" s="4"/>
      <c r="ANX720" s="4"/>
      <c r="ANY720" s="4"/>
      <c r="ANZ720" s="4"/>
      <c r="AOA720" s="4"/>
      <c r="AOB720" s="4"/>
      <c r="AOC720" s="4"/>
      <c r="AOD720" s="4"/>
      <c r="AOE720" s="4"/>
      <c r="AOF720" s="4"/>
      <c r="AOG720" s="4"/>
      <c r="AOH720" s="4"/>
      <c r="AOI720" s="4"/>
      <c r="AOJ720" s="4"/>
      <c r="AOK720" s="4"/>
      <c r="AOL720" s="4"/>
      <c r="AOM720" s="4"/>
      <c r="AON720" s="4"/>
      <c r="AOO720" s="4"/>
      <c r="AOP720" s="4"/>
      <c r="AOQ720" s="4"/>
      <c r="AOR720" s="4"/>
      <c r="AOS720" s="4"/>
      <c r="AOT720" s="4"/>
      <c r="AOU720" s="4"/>
      <c r="AOV720" s="4"/>
      <c r="AOW720" s="4"/>
      <c r="AOX720" s="4"/>
      <c r="AOY720" s="4"/>
      <c r="AOZ720" s="4"/>
      <c r="APA720" s="4"/>
      <c r="APB720" s="4"/>
      <c r="APC720" s="4"/>
      <c r="APD720" s="4"/>
      <c r="APE720" s="4"/>
      <c r="APF720" s="4"/>
      <c r="APG720" s="4"/>
      <c r="APH720" s="4"/>
      <c r="API720" s="4"/>
      <c r="APJ720" s="4"/>
      <c r="APK720" s="4"/>
      <c r="APL720" s="4"/>
      <c r="APM720" s="4"/>
      <c r="APN720" s="4"/>
      <c r="APO720" s="4"/>
      <c r="APP720" s="4"/>
      <c r="APQ720" s="4"/>
      <c r="APR720" s="4"/>
      <c r="APS720" s="4"/>
      <c r="APT720" s="4"/>
      <c r="APU720" s="4"/>
      <c r="APV720" s="4"/>
      <c r="APW720" s="4"/>
      <c r="APX720" s="4"/>
      <c r="APY720" s="4"/>
      <c r="APZ720" s="4"/>
      <c r="AQA720" s="4"/>
      <c r="AQB720" s="4"/>
      <c r="AQC720" s="4"/>
      <c r="AQD720" s="4"/>
      <c r="AQE720" s="4"/>
      <c r="AQF720" s="4"/>
      <c r="AQG720" s="4"/>
      <c r="AQH720" s="4"/>
      <c r="AQI720" s="4"/>
      <c r="AQJ720" s="4"/>
      <c r="AQK720" s="4"/>
      <c r="AQL720" s="4"/>
      <c r="AQM720" s="4"/>
      <c r="AQN720" s="4"/>
      <c r="AQO720" s="4"/>
      <c r="AQP720" s="4"/>
      <c r="AQQ720" s="4"/>
      <c r="AQR720" s="4"/>
      <c r="AQS720" s="4"/>
      <c r="AQT720" s="4"/>
      <c r="AQU720" s="4"/>
      <c r="AQV720" s="4"/>
      <c r="AQW720" s="4"/>
      <c r="AQX720" s="4"/>
      <c r="AQY720" s="4"/>
      <c r="AQZ720" s="4"/>
      <c r="ARA720" s="4"/>
      <c r="ARB720" s="4"/>
      <c r="ARC720" s="4"/>
      <c r="ARD720" s="4"/>
      <c r="ARE720" s="4"/>
      <c r="ARF720" s="4"/>
      <c r="ARG720" s="4"/>
      <c r="ARH720" s="4"/>
      <c r="ARI720" s="4"/>
      <c r="ARJ720" s="4"/>
      <c r="ARK720" s="4"/>
      <c r="ARL720" s="4"/>
      <c r="ARM720" s="4"/>
      <c r="ARN720" s="4"/>
      <c r="ARO720" s="4"/>
      <c r="ARP720" s="4"/>
      <c r="ARQ720" s="4"/>
      <c r="ARR720" s="4"/>
      <c r="ARS720" s="4"/>
      <c r="ART720" s="4"/>
      <c r="ARU720" s="4"/>
      <c r="ARV720" s="4"/>
      <c r="ARW720" s="4"/>
      <c r="ARX720" s="4"/>
      <c r="ARY720" s="4"/>
      <c r="ARZ720" s="4"/>
      <c r="ASA720" s="4"/>
      <c r="ASB720" s="4"/>
      <c r="ASC720" s="4"/>
      <c r="ASD720" s="4"/>
      <c r="ASE720" s="4"/>
      <c r="ASF720" s="4"/>
      <c r="ASG720" s="4"/>
      <c r="ASH720" s="4"/>
      <c r="ASI720" s="4"/>
      <c r="ASJ720" s="4"/>
      <c r="ASK720" s="4"/>
      <c r="ASL720" s="4"/>
      <c r="ASM720" s="4"/>
      <c r="ASN720" s="4"/>
      <c r="ASO720" s="4"/>
      <c r="ASP720" s="4"/>
      <c r="ASQ720" s="4"/>
      <c r="ASR720" s="4"/>
      <c r="ASS720" s="4"/>
      <c r="AST720" s="4"/>
      <c r="ASU720" s="4"/>
      <c r="ASV720" s="4"/>
      <c r="ASW720" s="4"/>
      <c r="ASX720" s="4"/>
      <c r="ASY720" s="4"/>
      <c r="ASZ720" s="4"/>
      <c r="ATA720" s="4"/>
      <c r="ATB720" s="4"/>
      <c r="ATC720" s="4"/>
      <c r="ATD720" s="4"/>
      <c r="ATE720" s="4"/>
      <c r="ATF720" s="4"/>
      <c r="ATG720" s="4"/>
      <c r="ATH720" s="4"/>
      <c r="ATI720" s="4"/>
      <c r="ATJ720" s="4"/>
      <c r="ATK720" s="4"/>
      <c r="ATL720" s="4"/>
      <c r="ATM720" s="4"/>
      <c r="ATN720" s="4"/>
      <c r="ATO720" s="4"/>
      <c r="ATP720" s="4"/>
      <c r="ATQ720" s="4"/>
      <c r="ATR720" s="4"/>
      <c r="ATS720" s="4"/>
      <c r="ATT720" s="4"/>
      <c r="ATU720" s="4"/>
      <c r="ATV720" s="4"/>
      <c r="ATW720" s="4"/>
      <c r="ATX720" s="4"/>
      <c r="ATY720" s="4"/>
      <c r="ATZ720" s="4"/>
      <c r="AUA720" s="4"/>
      <c r="AUB720" s="4"/>
      <c r="AUC720" s="4"/>
      <c r="AUD720" s="4"/>
      <c r="AUE720" s="4"/>
      <c r="AUF720" s="4"/>
      <c r="AUG720" s="4"/>
      <c r="AUH720" s="4"/>
      <c r="AUI720" s="4"/>
      <c r="AUJ720" s="4"/>
      <c r="AUK720" s="4"/>
      <c r="AUL720" s="4"/>
      <c r="AUM720" s="4"/>
      <c r="AUN720" s="4"/>
      <c r="AUO720" s="4"/>
      <c r="AUP720" s="4"/>
      <c r="AUQ720" s="4"/>
      <c r="AUR720" s="4"/>
      <c r="AUS720" s="4"/>
      <c r="AUT720" s="4"/>
      <c r="AUU720" s="4"/>
      <c r="AUV720" s="4"/>
      <c r="AUW720" s="4"/>
      <c r="AUX720" s="4"/>
      <c r="AUY720" s="4"/>
      <c r="AUZ720" s="4"/>
      <c r="AVA720" s="4"/>
      <c r="AVB720" s="4"/>
      <c r="AVC720" s="4"/>
      <c r="AVD720" s="4"/>
      <c r="AVE720" s="4"/>
      <c r="AVF720" s="4"/>
      <c r="AVG720" s="4"/>
      <c r="AVH720" s="4"/>
      <c r="AVI720" s="4"/>
      <c r="AVJ720" s="4"/>
      <c r="AVK720" s="4"/>
      <c r="AVL720" s="4"/>
      <c r="AVM720" s="4"/>
      <c r="AVN720" s="4"/>
      <c r="AVO720" s="4"/>
      <c r="AVP720" s="4"/>
      <c r="AVQ720" s="4"/>
      <c r="AVR720" s="4"/>
      <c r="AVS720" s="4"/>
      <c r="AVT720" s="4"/>
      <c r="AVU720" s="4"/>
      <c r="AVV720" s="4"/>
      <c r="AVW720" s="4"/>
      <c r="AVX720" s="4"/>
      <c r="AVY720" s="4"/>
      <c r="AVZ720" s="4"/>
      <c r="AWA720" s="4"/>
      <c r="AWB720" s="4"/>
      <c r="AWC720" s="4"/>
      <c r="AWD720" s="4"/>
      <c r="AWE720" s="4"/>
      <c r="AWF720" s="4"/>
      <c r="AWG720" s="4"/>
      <c r="AWH720" s="4"/>
      <c r="AWI720" s="4"/>
      <c r="AWJ720" s="4"/>
      <c r="AWK720" s="4"/>
      <c r="AWL720" s="4"/>
      <c r="AWM720" s="4"/>
      <c r="AWN720" s="4"/>
      <c r="AWO720" s="4"/>
      <c r="AWP720" s="4"/>
      <c r="AWQ720" s="4"/>
      <c r="AWR720" s="4"/>
      <c r="AWS720" s="4"/>
      <c r="AWT720" s="4"/>
      <c r="AWU720" s="4"/>
      <c r="AWV720" s="4"/>
      <c r="AWW720" s="4"/>
      <c r="AWX720" s="4"/>
      <c r="AWY720" s="4"/>
      <c r="AWZ720" s="4"/>
      <c r="AXA720" s="4"/>
      <c r="AXB720" s="4"/>
      <c r="AXC720" s="4"/>
      <c r="AXD720" s="4"/>
      <c r="AXE720" s="4"/>
      <c r="AXF720" s="4"/>
      <c r="AXG720" s="4"/>
      <c r="AXH720" s="4"/>
      <c r="AXI720" s="4"/>
      <c r="AXJ720" s="4"/>
      <c r="AXK720" s="4"/>
      <c r="AXL720" s="4"/>
      <c r="AXM720" s="4"/>
      <c r="AXN720" s="4"/>
      <c r="AXO720" s="4"/>
      <c r="AXP720" s="4"/>
      <c r="AXQ720" s="4"/>
      <c r="AXR720" s="4"/>
      <c r="AXS720" s="4"/>
      <c r="AXT720" s="4"/>
      <c r="AXU720" s="4"/>
      <c r="AXV720" s="4"/>
      <c r="AXW720" s="4"/>
      <c r="AXX720" s="4"/>
      <c r="AXY720" s="4"/>
      <c r="AXZ720" s="4"/>
      <c r="AYA720" s="4"/>
      <c r="AYB720" s="4"/>
      <c r="AYC720" s="4"/>
      <c r="AYD720" s="4"/>
      <c r="AYE720" s="4"/>
      <c r="AYF720" s="4"/>
      <c r="AYG720" s="4"/>
      <c r="AYH720" s="4"/>
      <c r="AYI720" s="4"/>
      <c r="AYJ720" s="4"/>
      <c r="AYK720" s="4"/>
      <c r="AYL720" s="4"/>
      <c r="AYM720" s="4"/>
      <c r="AYN720" s="4"/>
      <c r="AYO720" s="4"/>
      <c r="AYP720" s="4"/>
      <c r="AYQ720" s="4"/>
      <c r="AYR720" s="4"/>
      <c r="AYS720" s="4"/>
      <c r="AYT720" s="4"/>
      <c r="AYU720" s="4"/>
      <c r="AYV720" s="4"/>
      <c r="AYW720" s="4"/>
      <c r="AYX720" s="4"/>
      <c r="AYY720" s="4"/>
      <c r="AYZ720" s="4"/>
      <c r="AZA720" s="4"/>
      <c r="AZB720" s="4"/>
      <c r="AZC720" s="4"/>
      <c r="AZD720" s="4"/>
      <c r="AZE720" s="4"/>
      <c r="AZF720" s="4"/>
      <c r="AZG720" s="4"/>
      <c r="AZH720" s="4"/>
      <c r="AZI720" s="4"/>
      <c r="AZJ720" s="4"/>
      <c r="AZK720" s="4"/>
      <c r="AZL720" s="4"/>
      <c r="AZM720" s="4"/>
      <c r="AZN720" s="4"/>
      <c r="AZO720" s="4"/>
      <c r="AZP720" s="4"/>
      <c r="AZQ720" s="4"/>
      <c r="AZR720" s="4"/>
      <c r="AZS720" s="4"/>
      <c r="AZT720" s="4"/>
      <c r="AZU720" s="4"/>
      <c r="AZV720" s="4"/>
      <c r="AZW720" s="4"/>
      <c r="AZX720" s="4"/>
      <c r="AZY720" s="4"/>
      <c r="AZZ720" s="4"/>
      <c r="BAA720" s="4"/>
      <c r="BAB720" s="4"/>
      <c r="BAC720" s="4"/>
      <c r="BAD720" s="4"/>
      <c r="BAE720" s="4"/>
      <c r="BAF720" s="4"/>
      <c r="BAG720" s="4"/>
      <c r="BAH720" s="4"/>
      <c r="BAI720" s="4"/>
      <c r="BAJ720" s="4"/>
      <c r="BAK720" s="4"/>
      <c r="BAL720" s="4"/>
      <c r="BAM720" s="4"/>
      <c r="BAN720" s="4"/>
      <c r="BAO720" s="4"/>
      <c r="BAP720" s="4"/>
      <c r="BAQ720" s="4"/>
      <c r="BAR720" s="4"/>
      <c r="BAS720" s="4"/>
      <c r="BAT720" s="4"/>
      <c r="BAU720" s="4"/>
      <c r="BAV720" s="4"/>
      <c r="BAW720" s="4"/>
      <c r="BAX720" s="4"/>
      <c r="BAY720" s="4"/>
      <c r="BAZ720" s="4"/>
      <c r="BBA720" s="4"/>
      <c r="BBB720" s="4"/>
      <c r="BBC720" s="4"/>
      <c r="BBD720" s="4"/>
      <c r="BBE720" s="4"/>
      <c r="BBF720" s="4"/>
      <c r="BBG720" s="4"/>
      <c r="BBH720" s="4"/>
      <c r="BBI720" s="4"/>
      <c r="BBJ720" s="4"/>
      <c r="BBK720" s="4"/>
      <c r="BBL720" s="4"/>
      <c r="BBM720" s="4"/>
      <c r="BBN720" s="4"/>
      <c r="BBO720" s="4"/>
      <c r="BBP720" s="4"/>
      <c r="BBQ720" s="4"/>
      <c r="BBR720" s="4"/>
      <c r="BBS720" s="4"/>
      <c r="BBT720" s="4"/>
      <c r="BBU720" s="4"/>
      <c r="BBV720" s="4"/>
      <c r="BBW720" s="4"/>
      <c r="BBX720" s="4"/>
      <c r="BBY720" s="4"/>
      <c r="BBZ720" s="4"/>
      <c r="BCA720" s="4"/>
      <c r="BCB720" s="4"/>
      <c r="BCC720" s="4"/>
      <c r="BCD720" s="4"/>
      <c r="BCE720" s="4"/>
      <c r="BCF720" s="4"/>
      <c r="BCG720" s="4"/>
      <c r="BCH720" s="4"/>
      <c r="BCI720" s="4"/>
      <c r="BCJ720" s="4"/>
      <c r="BCK720" s="4"/>
      <c r="BCL720" s="4"/>
      <c r="BCM720" s="4"/>
      <c r="BCN720" s="4"/>
      <c r="BCO720" s="4"/>
      <c r="BCP720" s="4"/>
      <c r="BCQ720" s="4"/>
      <c r="BCR720" s="4"/>
      <c r="BCS720" s="4"/>
      <c r="BCT720" s="4"/>
      <c r="BCU720" s="4"/>
      <c r="BCV720" s="4"/>
      <c r="BCW720" s="4"/>
      <c r="BCX720" s="4"/>
      <c r="BCY720" s="4"/>
      <c r="BCZ720" s="4"/>
      <c r="BDA720" s="4"/>
      <c r="BDB720" s="4"/>
      <c r="BDC720" s="4"/>
      <c r="BDD720" s="4"/>
      <c r="BDE720" s="4"/>
      <c r="BDF720" s="4"/>
      <c r="BDG720" s="4"/>
      <c r="BDH720" s="4"/>
      <c r="BDI720" s="4"/>
      <c r="BDJ720" s="4"/>
      <c r="BDK720" s="4"/>
      <c r="BDL720" s="4"/>
      <c r="BDM720" s="4"/>
      <c r="BDN720" s="4"/>
      <c r="BDO720" s="4"/>
      <c r="BDP720" s="4"/>
      <c r="BDQ720" s="4"/>
      <c r="BDR720" s="4"/>
      <c r="BDS720" s="4"/>
      <c r="BDT720" s="4"/>
      <c r="BDU720" s="4"/>
      <c r="BDV720" s="4"/>
      <c r="BDW720" s="4"/>
      <c r="BDX720" s="4"/>
      <c r="BDY720" s="4"/>
      <c r="BDZ720" s="4"/>
      <c r="BEA720" s="4"/>
      <c r="BEB720" s="4"/>
      <c r="BEC720" s="4"/>
      <c r="BED720" s="4"/>
      <c r="BEE720" s="4"/>
      <c r="BEF720" s="4"/>
      <c r="BEG720" s="4"/>
      <c r="BEH720" s="4"/>
      <c r="BEI720" s="4"/>
      <c r="BEJ720" s="4"/>
      <c r="BEK720" s="4"/>
      <c r="BEL720" s="4"/>
      <c r="BEM720" s="4"/>
      <c r="BEN720" s="4"/>
      <c r="BEO720" s="4"/>
      <c r="BEP720" s="4"/>
      <c r="BEQ720" s="4"/>
      <c r="BER720" s="4"/>
      <c r="BES720" s="4"/>
      <c r="BET720" s="4"/>
      <c r="BEU720" s="4"/>
      <c r="BEV720" s="4"/>
      <c r="BEW720" s="4"/>
      <c r="BEX720" s="4"/>
      <c r="BEY720" s="4"/>
      <c r="BEZ720" s="4"/>
      <c r="BFA720" s="4"/>
      <c r="BFB720" s="4"/>
      <c r="BFC720" s="4"/>
      <c r="BFD720" s="4"/>
      <c r="BFE720" s="4"/>
      <c r="BFF720" s="4"/>
      <c r="BFG720" s="4"/>
      <c r="BFH720" s="4"/>
      <c r="BFI720" s="4"/>
      <c r="BFJ720" s="4"/>
      <c r="BFK720" s="4"/>
      <c r="BFL720" s="4"/>
      <c r="BFM720" s="4"/>
      <c r="BFN720" s="4"/>
      <c r="BFO720" s="4"/>
      <c r="BFP720" s="4"/>
      <c r="BFQ720" s="4"/>
      <c r="BFR720" s="4"/>
      <c r="BFS720" s="4"/>
      <c r="BFT720" s="4"/>
      <c r="BFU720" s="4"/>
      <c r="BFV720" s="4"/>
      <c r="BFW720" s="4"/>
      <c r="BFX720" s="4"/>
      <c r="BFY720" s="4"/>
      <c r="BFZ720" s="4"/>
      <c r="BGA720" s="4"/>
      <c r="BGB720" s="4"/>
      <c r="BGC720" s="4"/>
      <c r="BGD720" s="4"/>
      <c r="BGE720" s="4"/>
      <c r="BGF720" s="4"/>
      <c r="BGG720" s="4"/>
      <c r="BGH720" s="4"/>
      <c r="BGI720" s="4"/>
      <c r="BGJ720" s="4"/>
      <c r="BGK720" s="4"/>
      <c r="BGL720" s="4"/>
      <c r="BGM720" s="4"/>
      <c r="BGN720" s="4"/>
      <c r="BGO720" s="4"/>
      <c r="BGP720" s="4"/>
      <c r="BGQ720" s="4"/>
      <c r="BGR720" s="4"/>
      <c r="BGS720" s="4"/>
      <c r="BGT720" s="4"/>
      <c r="BGU720" s="4"/>
      <c r="BGV720" s="4"/>
      <c r="BGW720" s="4"/>
      <c r="BGX720" s="4"/>
      <c r="BGY720" s="4"/>
      <c r="BGZ720" s="4"/>
      <c r="BHA720" s="4"/>
      <c r="BHB720" s="4"/>
      <c r="BHC720" s="4"/>
      <c r="BHD720" s="4"/>
      <c r="BHE720" s="4"/>
      <c r="BHF720" s="4"/>
      <c r="BHG720" s="4"/>
      <c r="BHH720" s="4"/>
      <c r="BHI720" s="4"/>
      <c r="BHJ720" s="4"/>
      <c r="BHK720" s="4"/>
      <c r="BHL720" s="4"/>
      <c r="BHM720" s="4"/>
      <c r="BHN720" s="4"/>
      <c r="BHO720" s="4"/>
      <c r="BHP720" s="4"/>
      <c r="BHQ720" s="4"/>
      <c r="BHR720" s="4"/>
      <c r="BHS720" s="4"/>
      <c r="BHT720" s="4"/>
      <c r="BHU720" s="4"/>
      <c r="BHV720" s="4"/>
      <c r="BHW720" s="4"/>
      <c r="BHX720" s="4"/>
      <c r="BHY720" s="4"/>
      <c r="BHZ720" s="4"/>
      <c r="BIA720" s="4"/>
      <c r="BIB720" s="4"/>
      <c r="BIC720" s="4"/>
      <c r="BID720" s="4"/>
      <c r="BIE720" s="4"/>
      <c r="BIF720" s="4"/>
      <c r="BIG720" s="4"/>
      <c r="BIH720" s="4"/>
      <c r="BII720" s="4"/>
      <c r="BIJ720" s="4"/>
      <c r="BIK720" s="4"/>
      <c r="BIL720" s="4"/>
      <c r="BIM720" s="4"/>
      <c r="BIN720" s="4"/>
      <c r="BIO720" s="4"/>
      <c r="BIP720" s="4"/>
      <c r="BIQ720" s="4"/>
      <c r="BIR720" s="4"/>
      <c r="BIS720" s="4"/>
      <c r="BIT720" s="4"/>
      <c r="BIU720" s="4"/>
      <c r="BIV720" s="4"/>
      <c r="BIW720" s="4"/>
      <c r="BIX720" s="4"/>
      <c r="BIY720" s="4"/>
      <c r="BIZ720" s="4"/>
      <c r="BJA720" s="4"/>
      <c r="BJB720" s="4"/>
      <c r="BJC720" s="4"/>
      <c r="BJD720" s="4"/>
      <c r="BJE720" s="4"/>
      <c r="BJF720" s="4"/>
      <c r="BJG720" s="4"/>
      <c r="BJH720" s="4"/>
      <c r="BJI720" s="4"/>
      <c r="BJJ720" s="4"/>
      <c r="BJK720" s="4"/>
      <c r="BJL720" s="4"/>
      <c r="BJM720" s="4"/>
      <c r="BJN720" s="4"/>
      <c r="BJO720" s="4"/>
      <c r="BJP720" s="4"/>
      <c r="BJQ720" s="4"/>
      <c r="BJR720" s="4"/>
      <c r="BJS720" s="4"/>
      <c r="BJT720" s="4"/>
      <c r="BJU720" s="4"/>
      <c r="BJV720" s="4"/>
      <c r="BJW720" s="4"/>
      <c r="BJX720" s="4"/>
      <c r="BJY720" s="4"/>
      <c r="BJZ720" s="4"/>
      <c r="BKA720" s="4"/>
      <c r="BKB720" s="4"/>
      <c r="BKC720" s="4"/>
      <c r="BKD720" s="4"/>
      <c r="BKE720" s="4"/>
      <c r="BKF720" s="4"/>
      <c r="BKG720" s="4"/>
      <c r="BKH720" s="4"/>
      <c r="BKI720" s="4"/>
      <c r="BKJ720" s="4"/>
      <c r="BKK720" s="4"/>
      <c r="BKL720" s="4"/>
      <c r="BKM720" s="4"/>
      <c r="BKN720" s="4"/>
      <c r="BKO720" s="4"/>
      <c r="BKP720" s="4"/>
      <c r="BKQ720" s="4"/>
      <c r="BKR720" s="4"/>
      <c r="BKS720" s="4"/>
      <c r="BKT720" s="4"/>
      <c r="BKU720" s="4"/>
      <c r="BKV720" s="4"/>
      <c r="BKW720" s="4"/>
      <c r="BKX720" s="4"/>
      <c r="BKY720" s="4"/>
      <c r="BKZ720" s="4"/>
      <c r="BLA720" s="4"/>
      <c r="BLB720" s="4"/>
      <c r="BLC720" s="4"/>
      <c r="BLD720" s="4"/>
      <c r="BLE720" s="4"/>
      <c r="BLF720" s="4"/>
      <c r="BLG720" s="4"/>
      <c r="BLH720" s="4"/>
      <c r="BLI720" s="4"/>
      <c r="BLJ720" s="4"/>
      <c r="BLK720" s="4"/>
      <c r="BLL720" s="4"/>
      <c r="BLM720" s="4"/>
      <c r="BLN720" s="4"/>
      <c r="BLO720" s="4"/>
      <c r="BLP720" s="4"/>
      <c r="BLQ720" s="4"/>
      <c r="BLR720" s="4"/>
      <c r="BLS720" s="4"/>
      <c r="BLT720" s="4"/>
      <c r="BLU720" s="4"/>
      <c r="BLV720" s="4"/>
      <c r="BLW720" s="4"/>
      <c r="BLX720" s="4"/>
      <c r="BLY720" s="4"/>
      <c r="BLZ720" s="4"/>
      <c r="BMA720" s="4"/>
      <c r="BMB720" s="4"/>
      <c r="BMC720" s="4"/>
      <c r="BMD720" s="4"/>
      <c r="BME720" s="4"/>
      <c r="BMF720" s="4"/>
      <c r="BMG720" s="4"/>
      <c r="BMH720" s="4"/>
      <c r="BMI720" s="4"/>
      <c r="BMJ720" s="4"/>
      <c r="BMK720" s="4"/>
      <c r="BML720" s="4"/>
      <c r="BMM720" s="4"/>
      <c r="BMN720" s="4"/>
      <c r="BMO720" s="4"/>
      <c r="BMP720" s="4"/>
      <c r="BMQ720" s="4"/>
      <c r="BMR720" s="4"/>
      <c r="BMS720" s="4"/>
      <c r="BMT720" s="4"/>
      <c r="BMU720" s="4"/>
      <c r="BMV720" s="4"/>
      <c r="BMW720" s="4"/>
      <c r="BMX720" s="4"/>
      <c r="BMY720" s="4"/>
      <c r="BMZ720" s="4"/>
      <c r="BNA720" s="4"/>
      <c r="BNB720" s="4"/>
      <c r="BNC720" s="4"/>
      <c r="BND720" s="4"/>
      <c r="BNE720" s="4"/>
      <c r="BNF720" s="4"/>
      <c r="BNG720" s="4"/>
      <c r="BNH720" s="4"/>
      <c r="BNI720" s="4"/>
      <c r="BNJ720" s="4"/>
      <c r="BNK720" s="4"/>
      <c r="BNL720" s="4"/>
      <c r="BNM720" s="4"/>
      <c r="BNN720" s="4"/>
      <c r="BNO720" s="4"/>
      <c r="BNP720" s="4"/>
      <c r="BNQ720" s="4"/>
      <c r="BNR720" s="4"/>
      <c r="BNS720" s="4"/>
      <c r="BNT720" s="4"/>
      <c r="BNU720" s="4"/>
      <c r="BNV720" s="4"/>
      <c r="BNW720" s="4"/>
      <c r="BNX720" s="4"/>
      <c r="BNY720" s="4"/>
      <c r="BNZ720" s="4"/>
      <c r="BOA720" s="4"/>
      <c r="BOB720" s="4"/>
      <c r="BOC720" s="4"/>
      <c r="BOD720" s="4"/>
      <c r="BOE720" s="4"/>
      <c r="BOF720" s="4"/>
      <c r="BOG720" s="4"/>
      <c r="BOH720" s="4"/>
      <c r="BOI720" s="4"/>
      <c r="BOJ720" s="4"/>
      <c r="BOK720" s="4"/>
      <c r="BOL720" s="4"/>
      <c r="BOM720" s="4"/>
      <c r="BON720" s="4"/>
      <c r="BOO720" s="4"/>
      <c r="BOP720" s="4"/>
      <c r="BOQ720" s="4"/>
      <c r="BOR720" s="4"/>
      <c r="BOS720" s="4"/>
      <c r="BOT720" s="4"/>
      <c r="BOU720" s="4"/>
      <c r="BOV720" s="4"/>
      <c r="BOW720" s="4"/>
      <c r="BOX720" s="4"/>
      <c r="BOY720" s="4"/>
      <c r="BOZ720" s="4"/>
      <c r="BPA720" s="4"/>
      <c r="BPB720" s="4"/>
      <c r="BPC720" s="4"/>
      <c r="BPD720" s="4"/>
      <c r="BPE720" s="4"/>
      <c r="BPF720" s="4"/>
      <c r="BPG720" s="4"/>
      <c r="BPH720" s="4"/>
      <c r="BPI720" s="4"/>
      <c r="BPJ720" s="4"/>
      <c r="BPK720" s="4"/>
      <c r="BPL720" s="4"/>
      <c r="BPM720" s="4"/>
      <c r="BPN720" s="4"/>
      <c r="BPO720" s="4"/>
      <c r="BPP720" s="4"/>
      <c r="BPQ720" s="4"/>
      <c r="BPR720" s="4"/>
      <c r="BPS720" s="4"/>
      <c r="BPT720" s="4"/>
      <c r="BPU720" s="4"/>
      <c r="BPV720" s="4"/>
      <c r="BPW720" s="4"/>
      <c r="BPX720" s="4"/>
      <c r="BPY720" s="4"/>
      <c r="BPZ720" s="4"/>
      <c r="BQA720" s="4"/>
      <c r="BQB720" s="4"/>
      <c r="BQC720" s="4"/>
      <c r="BQD720" s="4"/>
      <c r="BQE720" s="4"/>
      <c r="BQF720" s="4"/>
      <c r="BQG720" s="4"/>
      <c r="BQH720" s="4"/>
      <c r="BQI720" s="4"/>
      <c r="BQJ720" s="4"/>
      <c r="BQK720" s="4"/>
      <c r="BQL720" s="4"/>
      <c r="BQM720" s="4"/>
      <c r="BQN720" s="4"/>
      <c r="BQO720" s="4"/>
      <c r="BQP720" s="4"/>
      <c r="BQQ720" s="4"/>
      <c r="BQR720" s="4"/>
      <c r="BQS720" s="4"/>
      <c r="BQT720" s="4"/>
      <c r="BQU720" s="4"/>
      <c r="BQV720" s="4"/>
      <c r="BQW720" s="4"/>
      <c r="BQX720" s="4"/>
      <c r="BQY720" s="4"/>
      <c r="BQZ720" s="4"/>
      <c r="BRA720" s="4"/>
      <c r="BRB720" s="4"/>
      <c r="BRC720" s="4"/>
      <c r="BRD720" s="4"/>
      <c r="BRE720" s="4"/>
      <c r="BRF720" s="4"/>
      <c r="BRG720" s="4"/>
      <c r="BRH720" s="4"/>
      <c r="BRI720" s="4"/>
      <c r="BRJ720" s="4"/>
      <c r="BRK720" s="4"/>
      <c r="BRL720" s="4"/>
      <c r="BRM720" s="4"/>
      <c r="BRN720" s="4"/>
      <c r="BRO720" s="4"/>
      <c r="BRP720" s="4"/>
      <c r="BRQ720" s="4"/>
      <c r="BRR720" s="4"/>
      <c r="BRS720" s="4"/>
      <c r="BRT720" s="4"/>
      <c r="BRU720" s="4"/>
      <c r="BRV720" s="4"/>
      <c r="BRW720" s="4"/>
      <c r="BRX720" s="4"/>
      <c r="BRY720" s="4"/>
      <c r="BRZ720" s="4"/>
      <c r="BSA720" s="4"/>
      <c r="BSB720" s="4"/>
      <c r="BSC720" s="4"/>
      <c r="BSD720" s="4"/>
      <c r="BSE720" s="4"/>
      <c r="BSF720" s="4"/>
      <c r="BSG720" s="4"/>
      <c r="BSH720" s="4"/>
      <c r="BSI720" s="4"/>
      <c r="BSJ720" s="4"/>
      <c r="BSK720" s="4"/>
      <c r="BSL720" s="4"/>
      <c r="BSM720" s="4"/>
      <c r="BSN720" s="4"/>
      <c r="BSO720" s="4"/>
      <c r="BSP720" s="4"/>
      <c r="BSQ720" s="4"/>
      <c r="BSR720" s="4"/>
      <c r="BSS720" s="4"/>
      <c r="BST720" s="4"/>
      <c r="BSU720" s="4"/>
      <c r="BSV720" s="4"/>
      <c r="BSW720" s="4"/>
      <c r="BSX720" s="4"/>
      <c r="BSY720" s="4"/>
      <c r="BSZ720" s="4"/>
      <c r="BTA720" s="4"/>
      <c r="BTB720" s="4"/>
      <c r="BTC720" s="4"/>
      <c r="BTD720" s="4"/>
      <c r="BTE720" s="4"/>
      <c r="BTF720" s="4"/>
      <c r="BTG720" s="4"/>
      <c r="BTH720" s="4"/>
      <c r="BTI720" s="4"/>
      <c r="BTJ720" s="4"/>
      <c r="BTK720" s="4"/>
      <c r="BTL720" s="4"/>
      <c r="BTM720" s="4"/>
      <c r="BTN720" s="4"/>
      <c r="BTO720" s="4"/>
      <c r="BTP720" s="4"/>
      <c r="BTQ720" s="4"/>
      <c r="BTR720" s="4"/>
      <c r="BTS720" s="4"/>
      <c r="BTT720" s="4"/>
      <c r="BTU720" s="4"/>
      <c r="BTV720" s="4"/>
      <c r="BTW720" s="4"/>
      <c r="BTX720" s="4"/>
      <c r="BTY720" s="4"/>
      <c r="BTZ720" s="4"/>
      <c r="BUA720" s="4"/>
      <c r="BUB720" s="4"/>
      <c r="BUC720" s="4"/>
      <c r="BUD720" s="4"/>
      <c r="BUE720" s="4"/>
      <c r="BUF720" s="4"/>
      <c r="BUG720" s="4"/>
      <c r="BUH720" s="4"/>
      <c r="BUI720" s="4"/>
      <c r="BUJ720" s="4"/>
      <c r="BUK720" s="4"/>
      <c r="BUL720" s="4"/>
      <c r="BUM720" s="4"/>
      <c r="BUN720" s="4"/>
      <c r="BUO720" s="4"/>
      <c r="BUP720" s="4"/>
      <c r="BUQ720" s="4"/>
      <c r="BUR720" s="4"/>
      <c r="BUS720" s="4"/>
      <c r="BUT720" s="4"/>
      <c r="BUU720" s="4"/>
      <c r="BUV720" s="4"/>
      <c r="BUW720" s="4"/>
      <c r="BUX720" s="4"/>
      <c r="BUY720" s="4"/>
      <c r="BUZ720" s="4"/>
      <c r="BVA720" s="4"/>
      <c r="BVB720" s="4"/>
      <c r="BVC720" s="4"/>
      <c r="BVD720" s="4"/>
      <c r="BVE720" s="4"/>
      <c r="BVF720" s="4"/>
      <c r="BVG720" s="4"/>
      <c r="BVH720" s="4"/>
      <c r="BVI720" s="4"/>
      <c r="BVJ720" s="4"/>
      <c r="BVK720" s="4"/>
      <c r="BVL720" s="4"/>
      <c r="BVM720" s="4"/>
      <c r="BVN720" s="4"/>
      <c r="BVO720" s="4"/>
      <c r="BVP720" s="4"/>
      <c r="BVQ720" s="4"/>
      <c r="BVR720" s="4"/>
      <c r="BVS720" s="4"/>
      <c r="BVT720" s="4"/>
      <c r="BVU720" s="4"/>
      <c r="BVV720" s="4"/>
      <c r="BVW720" s="4"/>
      <c r="BVX720" s="4"/>
      <c r="BVY720" s="4"/>
      <c r="BVZ720" s="4"/>
      <c r="BWA720" s="4"/>
      <c r="BWB720" s="4"/>
      <c r="BWC720" s="4"/>
      <c r="BWD720" s="4"/>
      <c r="BWE720" s="4"/>
      <c r="BWF720" s="4"/>
      <c r="BWG720" s="4"/>
      <c r="BWH720" s="4"/>
      <c r="BWI720" s="4"/>
      <c r="BWJ720" s="4"/>
      <c r="BWK720" s="4"/>
      <c r="BWL720" s="4"/>
      <c r="BWM720" s="4"/>
      <c r="BWN720" s="4"/>
      <c r="BWO720" s="4"/>
      <c r="BWP720" s="4"/>
      <c r="BWQ720" s="4"/>
      <c r="BWR720" s="4"/>
      <c r="BWS720" s="4"/>
      <c r="BWT720" s="4"/>
      <c r="BWU720" s="4"/>
      <c r="BWV720" s="4"/>
      <c r="BWW720" s="4"/>
      <c r="BWX720" s="4"/>
      <c r="BWY720" s="4"/>
      <c r="BWZ720" s="4"/>
      <c r="BXA720" s="4"/>
      <c r="BXB720" s="4"/>
      <c r="BXC720" s="4"/>
      <c r="BXD720" s="4"/>
      <c r="BXE720" s="4"/>
      <c r="BXF720" s="4"/>
      <c r="BXG720" s="4"/>
      <c r="BXH720" s="4"/>
      <c r="BXI720" s="4"/>
      <c r="BXJ720" s="4"/>
      <c r="BXK720" s="4"/>
      <c r="BXL720" s="4"/>
      <c r="BXM720" s="4"/>
      <c r="BXN720" s="4"/>
      <c r="BXO720" s="4"/>
      <c r="BXP720" s="4"/>
      <c r="BXQ720" s="4"/>
      <c r="BXR720" s="4"/>
      <c r="BXS720" s="4"/>
      <c r="BXT720" s="4"/>
      <c r="BXU720" s="4"/>
      <c r="BXV720" s="4"/>
      <c r="BXW720" s="4"/>
      <c r="BXX720" s="4"/>
      <c r="BXY720" s="4"/>
      <c r="BXZ720" s="4"/>
      <c r="BYA720" s="4"/>
      <c r="BYB720" s="4"/>
      <c r="BYC720" s="4"/>
      <c r="BYD720" s="4"/>
      <c r="BYE720" s="4"/>
      <c r="BYF720" s="4"/>
      <c r="BYG720" s="4"/>
      <c r="BYH720" s="4"/>
      <c r="BYI720" s="4"/>
      <c r="BYJ720" s="4"/>
      <c r="BYK720" s="4"/>
      <c r="BYL720" s="4"/>
      <c r="BYM720" s="4"/>
      <c r="BYN720" s="4"/>
      <c r="BYO720" s="4"/>
      <c r="BYP720" s="4"/>
      <c r="BYQ720" s="4"/>
      <c r="BYR720" s="4"/>
      <c r="BYS720" s="4"/>
      <c r="BYT720" s="4"/>
      <c r="BYU720" s="4"/>
      <c r="BYV720" s="4"/>
      <c r="BYW720" s="4"/>
      <c r="BYX720" s="4"/>
      <c r="BYY720" s="4"/>
      <c r="BYZ720" s="4"/>
      <c r="BZA720" s="4"/>
      <c r="BZB720" s="4"/>
      <c r="BZC720" s="4"/>
      <c r="BZD720" s="4"/>
      <c r="BZE720" s="4"/>
      <c r="BZF720" s="4"/>
      <c r="BZG720" s="4"/>
      <c r="BZH720" s="4"/>
      <c r="BZI720" s="4"/>
      <c r="BZJ720" s="4"/>
      <c r="BZK720" s="4"/>
      <c r="BZL720" s="4"/>
      <c r="BZM720" s="4"/>
      <c r="BZN720" s="4"/>
      <c r="BZO720" s="4"/>
      <c r="BZP720" s="4"/>
      <c r="BZQ720" s="4"/>
      <c r="BZR720" s="4"/>
      <c r="BZS720" s="4"/>
      <c r="BZT720" s="4"/>
      <c r="BZU720" s="4"/>
      <c r="BZV720" s="4"/>
      <c r="BZW720" s="4"/>
      <c r="BZX720" s="4"/>
      <c r="BZY720" s="4"/>
      <c r="BZZ720" s="4"/>
      <c r="CAA720" s="4"/>
      <c r="CAB720" s="4"/>
      <c r="CAC720" s="4"/>
      <c r="CAD720" s="4"/>
      <c r="CAE720" s="4"/>
      <c r="CAF720" s="4"/>
      <c r="CAG720" s="4"/>
      <c r="CAH720" s="4"/>
      <c r="CAI720" s="4"/>
      <c r="CAJ720" s="4"/>
      <c r="CAK720" s="4"/>
      <c r="CAL720" s="4"/>
      <c r="CAM720" s="4"/>
      <c r="CAN720" s="4"/>
      <c r="CAO720" s="4"/>
      <c r="CAP720" s="4"/>
      <c r="CAQ720" s="4"/>
      <c r="CAR720" s="4"/>
      <c r="CAS720" s="4"/>
      <c r="CAT720" s="4"/>
      <c r="CAU720" s="4"/>
      <c r="CAV720" s="4"/>
      <c r="CAW720" s="4"/>
      <c r="CAX720" s="4"/>
      <c r="CAY720" s="4"/>
      <c r="CAZ720" s="4"/>
      <c r="CBA720" s="4"/>
      <c r="CBB720" s="4"/>
      <c r="CBC720" s="4"/>
      <c r="CBD720" s="4"/>
      <c r="CBE720" s="4"/>
      <c r="CBF720" s="4"/>
      <c r="CBG720" s="4"/>
      <c r="CBH720" s="4"/>
      <c r="CBI720" s="4"/>
      <c r="CBJ720" s="4"/>
      <c r="CBK720" s="4"/>
      <c r="CBL720" s="4"/>
      <c r="CBM720" s="4"/>
      <c r="CBN720" s="4"/>
      <c r="CBO720" s="4"/>
      <c r="CBP720" s="4"/>
      <c r="CBQ720" s="4"/>
      <c r="CBR720" s="4"/>
      <c r="CBS720" s="4"/>
      <c r="CBT720" s="4"/>
      <c r="CBU720" s="4"/>
      <c r="CBV720" s="4"/>
      <c r="CBW720" s="4"/>
      <c r="CBX720" s="4"/>
      <c r="CBY720" s="4"/>
      <c r="CBZ720" s="4"/>
      <c r="CCA720" s="4"/>
      <c r="CCB720" s="4"/>
      <c r="CCC720" s="4"/>
      <c r="CCD720" s="4"/>
      <c r="CCE720" s="4"/>
      <c r="CCF720" s="4"/>
      <c r="CCG720" s="4"/>
      <c r="CCH720" s="4"/>
      <c r="CCI720" s="4"/>
      <c r="CCJ720" s="4"/>
      <c r="CCK720" s="4"/>
      <c r="CCL720" s="4"/>
      <c r="CCM720" s="4"/>
      <c r="CCN720" s="4"/>
      <c r="CCO720" s="4"/>
      <c r="CCP720" s="4"/>
      <c r="CCQ720" s="4"/>
      <c r="CCR720" s="4"/>
      <c r="CCS720" s="4"/>
      <c r="CCT720" s="4"/>
      <c r="CCU720" s="4"/>
      <c r="CCV720" s="4"/>
      <c r="CCW720" s="4"/>
      <c r="CCX720" s="4"/>
      <c r="CCY720" s="4"/>
      <c r="CCZ720" s="4"/>
      <c r="CDA720" s="4"/>
      <c r="CDB720" s="4"/>
      <c r="CDC720" s="4"/>
      <c r="CDD720" s="4"/>
      <c r="CDE720" s="4"/>
      <c r="CDF720" s="4"/>
      <c r="CDG720" s="4"/>
      <c r="CDH720" s="4"/>
      <c r="CDI720" s="4"/>
      <c r="CDJ720" s="4"/>
      <c r="CDK720" s="4"/>
      <c r="CDL720" s="4"/>
      <c r="CDM720" s="4"/>
      <c r="CDN720" s="4"/>
      <c r="CDO720" s="4"/>
      <c r="CDP720" s="4"/>
      <c r="CDQ720" s="4"/>
      <c r="CDR720" s="4"/>
      <c r="CDS720" s="4"/>
      <c r="CDT720" s="4"/>
      <c r="CDU720" s="4"/>
      <c r="CDV720" s="4"/>
      <c r="CDW720" s="4"/>
      <c r="CDX720" s="4"/>
      <c r="CDY720" s="4"/>
      <c r="CDZ720" s="4"/>
      <c r="CEA720" s="4"/>
      <c r="CEB720" s="4"/>
      <c r="CEC720" s="4"/>
      <c r="CED720" s="4"/>
      <c r="CEE720" s="4"/>
      <c r="CEF720" s="4"/>
      <c r="CEG720" s="4"/>
      <c r="CEH720" s="4"/>
      <c r="CEI720" s="4"/>
      <c r="CEJ720" s="4"/>
      <c r="CEK720" s="4"/>
      <c r="CEL720" s="4"/>
      <c r="CEM720" s="4"/>
      <c r="CEN720" s="4"/>
      <c r="CEO720" s="4"/>
      <c r="CEP720" s="4"/>
      <c r="CEQ720" s="4"/>
      <c r="CER720" s="4"/>
      <c r="CES720" s="4"/>
      <c r="CET720" s="4"/>
      <c r="CEU720" s="4"/>
      <c r="CEV720" s="4"/>
      <c r="CEW720" s="4"/>
      <c r="CEX720" s="4"/>
      <c r="CEY720" s="4"/>
      <c r="CEZ720" s="4"/>
      <c r="CFA720" s="4"/>
      <c r="CFB720" s="4"/>
      <c r="CFC720" s="4"/>
      <c r="CFD720" s="4"/>
      <c r="CFE720" s="4"/>
      <c r="CFF720" s="4"/>
      <c r="CFG720" s="4"/>
      <c r="CFH720" s="4"/>
      <c r="CFI720" s="4"/>
      <c r="CFJ720" s="4"/>
      <c r="CFK720" s="4"/>
      <c r="CFL720" s="4"/>
      <c r="CFM720" s="4"/>
      <c r="CFN720" s="4"/>
      <c r="CFO720" s="4"/>
      <c r="CFP720" s="4"/>
      <c r="CFQ720" s="4"/>
      <c r="CFR720" s="4"/>
      <c r="CFS720" s="4"/>
      <c r="CFT720" s="4"/>
      <c r="CFU720" s="4"/>
      <c r="CFV720" s="4"/>
      <c r="CFW720" s="4"/>
      <c r="CFX720" s="4"/>
      <c r="CFY720" s="4"/>
      <c r="CFZ720" s="4"/>
      <c r="CGA720" s="4"/>
      <c r="CGB720" s="4"/>
      <c r="CGC720" s="4"/>
      <c r="CGD720" s="4"/>
      <c r="CGE720" s="4"/>
      <c r="CGF720" s="4"/>
      <c r="CGG720" s="4"/>
      <c r="CGH720" s="4"/>
      <c r="CGI720" s="4"/>
      <c r="CGJ720" s="4"/>
      <c r="CGK720" s="4"/>
      <c r="CGL720" s="4"/>
      <c r="CGM720" s="4"/>
      <c r="CGN720" s="4"/>
      <c r="CGO720" s="4"/>
      <c r="CGP720" s="4"/>
      <c r="CGQ720" s="4"/>
      <c r="CGR720" s="4"/>
      <c r="CGS720" s="4"/>
      <c r="CGT720" s="4"/>
      <c r="CGU720" s="4"/>
      <c r="CGV720" s="4"/>
      <c r="CGW720" s="4"/>
      <c r="CGX720" s="4"/>
      <c r="CGY720" s="4"/>
      <c r="CGZ720" s="4"/>
      <c r="CHA720" s="4"/>
      <c r="CHB720" s="4"/>
      <c r="CHC720" s="4"/>
      <c r="CHD720" s="4"/>
      <c r="CHE720" s="4"/>
      <c r="CHF720" s="4"/>
      <c r="CHG720" s="4"/>
      <c r="CHH720" s="4"/>
      <c r="CHI720" s="4"/>
      <c r="CHJ720" s="4"/>
      <c r="CHK720" s="4"/>
      <c r="CHL720" s="4"/>
      <c r="CHM720" s="4"/>
      <c r="CHN720" s="4"/>
      <c r="CHO720" s="4"/>
      <c r="CHP720" s="4"/>
      <c r="CHQ720" s="4"/>
      <c r="CHR720" s="4"/>
      <c r="CHS720" s="4"/>
      <c r="CHT720" s="4"/>
      <c r="CHU720" s="4"/>
      <c r="CHV720" s="4"/>
      <c r="CHW720" s="4"/>
      <c r="CHX720" s="4"/>
      <c r="CHY720" s="4"/>
      <c r="CHZ720" s="4"/>
      <c r="CIA720" s="4"/>
      <c r="CIB720" s="4"/>
      <c r="CIC720" s="4"/>
      <c r="CID720" s="4"/>
      <c r="CIE720" s="4"/>
      <c r="CIF720" s="4"/>
      <c r="CIG720" s="4"/>
      <c r="CIH720" s="4"/>
      <c r="CII720" s="4"/>
      <c r="CIJ720" s="4"/>
      <c r="CIK720" s="4"/>
      <c r="CIL720" s="4"/>
      <c r="CIM720" s="4"/>
      <c r="CIN720" s="4"/>
      <c r="CIO720" s="4"/>
      <c r="CIP720" s="4"/>
      <c r="CIQ720" s="4"/>
      <c r="CIR720" s="4"/>
      <c r="CIS720" s="4"/>
      <c r="CIT720" s="4"/>
      <c r="CIU720" s="4"/>
      <c r="CIV720" s="4"/>
      <c r="CIW720" s="4"/>
      <c r="CIX720" s="4"/>
      <c r="CIY720" s="4"/>
      <c r="CIZ720" s="4"/>
      <c r="CJA720" s="4"/>
      <c r="CJB720" s="4"/>
      <c r="CJC720" s="4"/>
      <c r="CJD720" s="4"/>
      <c r="CJE720" s="4"/>
      <c r="CJF720" s="4"/>
      <c r="CJG720" s="4"/>
      <c r="CJH720" s="4"/>
      <c r="CJI720" s="4"/>
      <c r="CJJ720" s="4"/>
      <c r="CJK720" s="4"/>
      <c r="CJL720" s="4"/>
      <c r="CJM720" s="4"/>
      <c r="CJN720" s="4"/>
      <c r="CJO720" s="4"/>
      <c r="CJP720" s="4"/>
      <c r="CJQ720" s="4"/>
      <c r="CJR720" s="4"/>
      <c r="CJS720" s="4"/>
      <c r="CJT720" s="4"/>
      <c r="CJU720" s="4"/>
      <c r="CJV720" s="4"/>
      <c r="CJW720" s="4"/>
      <c r="CJX720" s="4"/>
      <c r="CJY720" s="4"/>
      <c r="CJZ720" s="4"/>
      <c r="CKA720" s="4"/>
      <c r="CKB720" s="4"/>
      <c r="CKC720" s="4"/>
      <c r="CKD720" s="4"/>
      <c r="CKE720" s="4"/>
      <c r="CKF720" s="4"/>
      <c r="CKG720" s="4"/>
      <c r="CKH720" s="4"/>
      <c r="CKI720" s="4"/>
      <c r="CKJ720" s="4"/>
      <c r="CKK720" s="4"/>
      <c r="CKL720" s="4"/>
      <c r="CKM720" s="4"/>
      <c r="CKN720" s="4"/>
      <c r="CKO720" s="4"/>
      <c r="CKP720" s="4"/>
      <c r="CKQ720" s="4"/>
      <c r="CKR720" s="4"/>
      <c r="CKS720" s="4"/>
      <c r="CKT720" s="4"/>
      <c r="CKU720" s="4"/>
      <c r="CKV720" s="4"/>
      <c r="CKW720" s="4"/>
      <c r="CKX720" s="4"/>
      <c r="CKY720" s="4"/>
      <c r="CKZ720" s="4"/>
      <c r="CLA720" s="4"/>
      <c r="CLB720" s="4"/>
      <c r="CLC720" s="4"/>
      <c r="CLD720" s="4"/>
      <c r="CLE720" s="4"/>
      <c r="CLF720" s="4"/>
      <c r="CLG720" s="4"/>
      <c r="CLH720" s="4"/>
      <c r="CLI720" s="4"/>
      <c r="CLJ720" s="4"/>
      <c r="CLK720" s="4"/>
      <c r="CLL720" s="4"/>
      <c r="CLM720" s="4"/>
      <c r="CLN720" s="4"/>
      <c r="CLO720" s="4"/>
      <c r="CLP720" s="4"/>
      <c r="CLQ720" s="4"/>
      <c r="CLR720" s="4"/>
      <c r="CLS720" s="4"/>
      <c r="CLT720" s="4"/>
      <c r="CLU720" s="4"/>
      <c r="CLV720" s="4"/>
      <c r="CLW720" s="4"/>
      <c r="CLX720" s="4"/>
      <c r="CLY720" s="4"/>
      <c r="CLZ720" s="4"/>
      <c r="CMA720" s="4"/>
      <c r="CMB720" s="4"/>
      <c r="CMC720" s="4"/>
      <c r="CMD720" s="4"/>
      <c r="CME720" s="4"/>
      <c r="CMF720" s="4"/>
      <c r="CMG720" s="4"/>
      <c r="CMH720" s="4"/>
      <c r="CMI720" s="4"/>
      <c r="CMJ720" s="4"/>
      <c r="CMK720" s="4"/>
      <c r="CML720" s="4"/>
      <c r="CMM720" s="4"/>
      <c r="CMN720" s="4"/>
      <c r="CMO720" s="4"/>
      <c r="CMP720" s="4"/>
      <c r="CMQ720" s="4"/>
      <c r="CMR720" s="4"/>
      <c r="CMS720" s="4"/>
      <c r="CMT720" s="4"/>
      <c r="CMU720" s="4"/>
      <c r="CMV720" s="4"/>
      <c r="CMW720" s="4"/>
      <c r="CMX720" s="4"/>
      <c r="CMY720" s="4"/>
      <c r="CMZ720" s="4"/>
      <c r="CNA720" s="4"/>
      <c r="CNB720" s="4"/>
      <c r="CNC720" s="4"/>
      <c r="CND720" s="4"/>
      <c r="CNE720" s="4"/>
      <c r="CNF720" s="4"/>
      <c r="CNG720" s="4"/>
      <c r="CNH720" s="4"/>
      <c r="CNI720" s="4"/>
      <c r="CNJ720" s="4"/>
      <c r="CNK720" s="4"/>
      <c r="CNL720" s="4"/>
      <c r="CNM720" s="4"/>
      <c r="CNN720" s="4"/>
      <c r="CNO720" s="4"/>
      <c r="CNP720" s="4"/>
      <c r="CNQ720" s="4"/>
      <c r="CNR720" s="4"/>
      <c r="CNS720" s="4"/>
      <c r="CNT720" s="4"/>
      <c r="CNU720" s="4"/>
      <c r="CNV720" s="4"/>
      <c r="CNW720" s="4"/>
      <c r="CNX720" s="4"/>
      <c r="CNY720" s="4"/>
      <c r="CNZ720" s="4"/>
      <c r="COA720" s="4"/>
      <c r="COB720" s="4"/>
      <c r="COC720" s="4"/>
      <c r="COD720" s="4"/>
      <c r="COE720" s="4"/>
      <c r="COF720" s="4"/>
      <c r="COG720" s="4"/>
      <c r="COH720" s="4"/>
      <c r="COI720" s="4"/>
      <c r="COJ720" s="4"/>
      <c r="COK720" s="4"/>
      <c r="COL720" s="4"/>
      <c r="COM720" s="4"/>
      <c r="CON720" s="4"/>
      <c r="COO720" s="4"/>
      <c r="COP720" s="4"/>
      <c r="COQ720" s="4"/>
      <c r="COR720" s="4"/>
      <c r="COS720" s="4"/>
      <c r="COT720" s="4"/>
      <c r="COU720" s="4"/>
      <c r="COV720" s="4"/>
      <c r="COW720" s="4"/>
      <c r="COX720" s="4"/>
      <c r="COY720" s="4"/>
      <c r="COZ720" s="4"/>
      <c r="CPA720" s="4"/>
      <c r="CPB720" s="4"/>
      <c r="CPC720" s="4"/>
      <c r="CPD720" s="4"/>
      <c r="CPE720" s="4"/>
      <c r="CPF720" s="4"/>
      <c r="CPG720" s="4"/>
      <c r="CPH720" s="4"/>
      <c r="CPI720" s="4"/>
      <c r="CPJ720" s="4"/>
      <c r="CPK720" s="4"/>
      <c r="CPL720" s="4"/>
      <c r="CPM720" s="4"/>
      <c r="CPN720" s="4"/>
      <c r="CPO720" s="4"/>
      <c r="CPP720" s="4"/>
      <c r="CPQ720" s="4"/>
      <c r="CPR720" s="4"/>
      <c r="CPS720" s="4"/>
      <c r="CPT720" s="4"/>
      <c r="CPU720" s="4"/>
      <c r="CPV720" s="4"/>
      <c r="CPW720" s="4"/>
      <c r="CPX720" s="4"/>
      <c r="CPY720" s="4"/>
      <c r="CPZ720" s="4"/>
      <c r="CQA720" s="4"/>
      <c r="CQB720" s="4"/>
      <c r="CQC720" s="4"/>
      <c r="CQD720" s="4"/>
      <c r="CQE720" s="4"/>
      <c r="CQF720" s="4"/>
      <c r="CQG720" s="4"/>
      <c r="CQH720" s="4"/>
      <c r="CQI720" s="4"/>
      <c r="CQJ720" s="4"/>
      <c r="CQK720" s="4"/>
      <c r="CQL720" s="4"/>
      <c r="CQM720" s="4"/>
      <c r="CQN720" s="4"/>
      <c r="CQO720" s="4"/>
      <c r="CQP720" s="4"/>
      <c r="CQQ720" s="4"/>
      <c r="CQR720" s="4"/>
      <c r="CQS720" s="4"/>
      <c r="CQT720" s="4"/>
      <c r="CQU720" s="4"/>
      <c r="CQV720" s="4"/>
      <c r="CQW720" s="4"/>
      <c r="CQX720" s="4"/>
      <c r="CQY720" s="4"/>
      <c r="CQZ720" s="4"/>
      <c r="CRA720" s="4"/>
      <c r="CRB720" s="4"/>
      <c r="CRC720" s="4"/>
      <c r="CRD720" s="4"/>
      <c r="CRE720" s="4"/>
      <c r="CRF720" s="4"/>
      <c r="CRG720" s="4"/>
      <c r="CRH720" s="4"/>
      <c r="CRI720" s="4"/>
      <c r="CRJ720" s="4"/>
      <c r="CRK720" s="4"/>
      <c r="CRL720" s="4"/>
      <c r="CRM720" s="4"/>
      <c r="CRN720" s="4"/>
      <c r="CRO720" s="4"/>
      <c r="CRP720" s="4"/>
      <c r="CRQ720" s="4"/>
      <c r="CRR720" s="4"/>
      <c r="CRS720" s="4"/>
      <c r="CRT720" s="4"/>
      <c r="CRU720" s="4"/>
      <c r="CRV720" s="4"/>
      <c r="CRW720" s="4"/>
      <c r="CRX720" s="4"/>
      <c r="CRY720" s="4"/>
      <c r="CRZ720" s="4"/>
      <c r="CSA720" s="4"/>
      <c r="CSB720" s="4"/>
      <c r="CSC720" s="4"/>
      <c r="CSD720" s="4"/>
      <c r="CSE720" s="4"/>
      <c r="CSF720" s="4"/>
      <c r="CSG720" s="4"/>
      <c r="CSH720" s="4"/>
      <c r="CSI720" s="4"/>
      <c r="CSJ720" s="4"/>
      <c r="CSK720" s="4"/>
      <c r="CSL720" s="4"/>
      <c r="CSM720" s="4"/>
      <c r="CSN720" s="4"/>
      <c r="CSO720" s="4"/>
      <c r="CSP720" s="4"/>
      <c r="CSQ720" s="4"/>
      <c r="CSR720" s="4"/>
      <c r="CSS720" s="4"/>
      <c r="CST720" s="4"/>
      <c r="CSU720" s="4"/>
      <c r="CSV720" s="4"/>
      <c r="CSW720" s="4"/>
      <c r="CSX720" s="4"/>
      <c r="CSY720" s="4"/>
      <c r="CSZ720" s="4"/>
      <c r="CTA720" s="4"/>
      <c r="CTB720" s="4"/>
      <c r="CTC720" s="4"/>
      <c r="CTD720" s="4"/>
      <c r="CTE720" s="4"/>
      <c r="CTF720" s="4"/>
      <c r="CTG720" s="4"/>
      <c r="CTH720" s="4"/>
      <c r="CTI720" s="4"/>
      <c r="CTJ720" s="4"/>
      <c r="CTK720" s="4"/>
      <c r="CTL720" s="4"/>
      <c r="CTM720" s="4"/>
      <c r="CTN720" s="4"/>
      <c r="CTO720" s="4"/>
      <c r="CTP720" s="4"/>
      <c r="CTQ720" s="4"/>
      <c r="CTR720" s="4"/>
      <c r="CTS720" s="4"/>
      <c r="CTT720" s="4"/>
      <c r="CTU720" s="4"/>
      <c r="CTV720" s="4"/>
      <c r="CTW720" s="4"/>
      <c r="CTX720" s="4"/>
      <c r="CTY720" s="4"/>
      <c r="CTZ720" s="4"/>
      <c r="CUA720" s="4"/>
      <c r="CUB720" s="4"/>
      <c r="CUC720" s="4"/>
      <c r="CUD720" s="4"/>
      <c r="CUE720" s="4"/>
      <c r="CUF720" s="4"/>
      <c r="CUG720" s="4"/>
      <c r="CUH720" s="4"/>
      <c r="CUI720" s="4"/>
      <c r="CUJ720" s="4"/>
      <c r="CUK720" s="4"/>
      <c r="CUL720" s="4"/>
      <c r="CUM720" s="4"/>
      <c r="CUN720" s="4"/>
      <c r="CUO720" s="4"/>
      <c r="CUP720" s="4"/>
      <c r="CUQ720" s="4"/>
      <c r="CUR720" s="4"/>
      <c r="CUS720" s="4"/>
      <c r="CUT720" s="4"/>
      <c r="CUU720" s="4"/>
      <c r="CUV720" s="4"/>
      <c r="CUW720" s="4"/>
      <c r="CUX720" s="4"/>
      <c r="CUY720" s="4"/>
      <c r="CUZ720" s="4"/>
      <c r="CVA720" s="4"/>
      <c r="CVB720" s="4"/>
      <c r="CVC720" s="4"/>
      <c r="CVD720" s="4"/>
      <c r="CVE720" s="4"/>
      <c r="CVF720" s="4"/>
      <c r="CVG720" s="4"/>
      <c r="CVH720" s="4"/>
      <c r="CVI720" s="4"/>
      <c r="CVJ720" s="4"/>
      <c r="CVK720" s="4"/>
      <c r="CVL720" s="4"/>
      <c r="CVM720" s="4"/>
      <c r="CVN720" s="4"/>
      <c r="CVO720" s="4"/>
      <c r="CVP720" s="4"/>
      <c r="CVQ720" s="4"/>
      <c r="CVR720" s="4"/>
      <c r="CVS720" s="4"/>
      <c r="CVT720" s="4"/>
      <c r="CVU720" s="4"/>
      <c r="CVV720" s="4"/>
      <c r="CVW720" s="4"/>
      <c r="CVX720" s="4"/>
      <c r="CVY720" s="4"/>
      <c r="CVZ720" s="4"/>
      <c r="CWA720" s="4"/>
      <c r="CWB720" s="4"/>
      <c r="CWC720" s="4"/>
      <c r="CWD720" s="4"/>
      <c r="CWE720" s="4"/>
      <c r="CWF720" s="4"/>
      <c r="CWG720" s="4"/>
      <c r="CWH720" s="4"/>
      <c r="CWI720" s="4"/>
      <c r="CWJ720" s="4"/>
      <c r="CWK720" s="4"/>
      <c r="CWL720" s="4"/>
      <c r="CWM720" s="4"/>
      <c r="CWN720" s="4"/>
      <c r="CWO720" s="4"/>
      <c r="CWP720" s="4"/>
      <c r="CWQ720" s="4"/>
      <c r="CWR720" s="4"/>
      <c r="CWS720" s="4"/>
      <c r="CWT720" s="4"/>
      <c r="CWU720" s="4"/>
      <c r="CWV720" s="4"/>
      <c r="CWW720" s="4"/>
      <c r="CWX720" s="4"/>
      <c r="CWY720" s="4"/>
      <c r="CWZ720" s="4"/>
      <c r="CXA720" s="4"/>
      <c r="CXB720" s="4"/>
      <c r="CXC720" s="4"/>
      <c r="CXD720" s="4"/>
      <c r="CXE720" s="4"/>
      <c r="CXF720" s="4"/>
      <c r="CXG720" s="4"/>
      <c r="CXH720" s="4"/>
      <c r="CXI720" s="4"/>
      <c r="CXJ720" s="4"/>
      <c r="CXK720" s="4"/>
      <c r="CXL720" s="4"/>
      <c r="CXM720" s="4"/>
      <c r="CXN720" s="4"/>
      <c r="CXO720" s="4"/>
      <c r="CXP720" s="4"/>
      <c r="CXQ720" s="4"/>
      <c r="CXR720" s="4"/>
      <c r="CXS720" s="4"/>
      <c r="CXT720" s="4"/>
      <c r="CXU720" s="4"/>
      <c r="CXV720" s="4"/>
      <c r="CXW720" s="4"/>
      <c r="CXX720" s="4"/>
      <c r="CXY720" s="4"/>
      <c r="CXZ720" s="4"/>
      <c r="CYA720" s="4"/>
      <c r="CYB720" s="4"/>
      <c r="CYC720" s="4"/>
      <c r="CYD720" s="4"/>
      <c r="CYE720" s="4"/>
      <c r="CYF720" s="4"/>
      <c r="CYG720" s="4"/>
      <c r="CYH720" s="4"/>
      <c r="CYI720" s="4"/>
      <c r="CYJ720" s="4"/>
      <c r="CYK720" s="4"/>
      <c r="CYL720" s="4"/>
      <c r="CYM720" s="4"/>
      <c r="CYN720" s="4"/>
      <c r="CYO720" s="4"/>
      <c r="CYP720" s="4"/>
      <c r="CYQ720" s="4"/>
      <c r="CYR720" s="4"/>
      <c r="CYS720" s="4"/>
      <c r="CYT720" s="4"/>
      <c r="CYU720" s="4"/>
      <c r="CYV720" s="4"/>
      <c r="CYW720" s="4"/>
      <c r="CYX720" s="4"/>
      <c r="CYY720" s="4"/>
      <c r="CYZ720" s="4"/>
      <c r="CZA720" s="4"/>
      <c r="CZB720" s="4"/>
      <c r="CZC720" s="4"/>
      <c r="CZD720" s="4"/>
      <c r="CZE720" s="4"/>
      <c r="CZF720" s="4"/>
      <c r="CZG720" s="4"/>
      <c r="CZH720" s="4"/>
      <c r="CZI720" s="4"/>
      <c r="CZJ720" s="4"/>
      <c r="CZK720" s="4"/>
      <c r="CZL720" s="4"/>
      <c r="CZM720" s="4"/>
      <c r="CZN720" s="4"/>
      <c r="CZO720" s="4"/>
      <c r="CZP720" s="4"/>
      <c r="CZQ720" s="4"/>
      <c r="CZR720" s="4"/>
      <c r="CZS720" s="4"/>
      <c r="CZT720" s="4"/>
      <c r="CZU720" s="4"/>
      <c r="CZV720" s="4"/>
      <c r="CZW720" s="4"/>
      <c r="CZX720" s="4"/>
      <c r="CZY720" s="4"/>
      <c r="CZZ720" s="4"/>
      <c r="DAA720" s="4"/>
      <c r="DAB720" s="4"/>
      <c r="DAC720" s="4"/>
      <c r="DAD720" s="4"/>
      <c r="DAE720" s="4"/>
      <c r="DAF720" s="4"/>
      <c r="DAG720" s="4"/>
      <c r="DAH720" s="4"/>
      <c r="DAI720" s="4"/>
      <c r="DAJ720" s="4"/>
      <c r="DAK720" s="4"/>
      <c r="DAL720" s="4"/>
      <c r="DAM720" s="4"/>
      <c r="DAN720" s="4"/>
      <c r="DAO720" s="4"/>
      <c r="DAP720" s="4"/>
      <c r="DAQ720" s="4"/>
      <c r="DAR720" s="4"/>
      <c r="DAS720" s="4"/>
      <c r="DAT720" s="4"/>
      <c r="DAU720" s="4"/>
      <c r="DAV720" s="4"/>
      <c r="DAW720" s="4"/>
      <c r="DAX720" s="4"/>
      <c r="DAY720" s="4"/>
      <c r="DAZ720" s="4"/>
      <c r="DBA720" s="4"/>
      <c r="DBB720" s="4"/>
      <c r="DBC720" s="4"/>
      <c r="DBD720" s="4"/>
      <c r="DBE720" s="4"/>
      <c r="DBF720" s="4"/>
      <c r="DBG720" s="4"/>
      <c r="DBH720" s="4"/>
      <c r="DBI720" s="4"/>
      <c r="DBJ720" s="4"/>
      <c r="DBK720" s="4"/>
      <c r="DBL720" s="4"/>
      <c r="DBM720" s="4"/>
      <c r="DBN720" s="4"/>
      <c r="DBO720" s="4"/>
      <c r="DBP720" s="4"/>
      <c r="DBQ720" s="4"/>
      <c r="DBR720" s="4"/>
      <c r="DBS720" s="4"/>
      <c r="DBT720" s="4"/>
      <c r="DBU720" s="4"/>
      <c r="DBV720" s="4"/>
      <c r="DBW720" s="4"/>
      <c r="DBX720" s="4"/>
      <c r="DBY720" s="4"/>
      <c r="DBZ720" s="4"/>
      <c r="DCA720" s="4"/>
      <c r="DCB720" s="4"/>
      <c r="DCC720" s="4"/>
      <c r="DCD720" s="4"/>
      <c r="DCE720" s="4"/>
      <c r="DCF720" s="4"/>
      <c r="DCG720" s="4"/>
      <c r="DCH720" s="4"/>
      <c r="DCI720" s="4"/>
      <c r="DCJ720" s="4"/>
      <c r="DCK720" s="4"/>
      <c r="DCL720" s="4"/>
      <c r="DCM720" s="4"/>
      <c r="DCN720" s="4"/>
      <c r="DCO720" s="4"/>
      <c r="DCP720" s="4"/>
      <c r="DCQ720" s="4"/>
      <c r="DCR720" s="4"/>
      <c r="DCS720" s="4"/>
      <c r="DCT720" s="4"/>
      <c r="DCU720" s="4"/>
      <c r="DCV720" s="4"/>
      <c r="DCW720" s="4"/>
      <c r="DCX720" s="4"/>
      <c r="DCY720" s="4"/>
      <c r="DCZ720" s="4"/>
      <c r="DDA720" s="4"/>
      <c r="DDB720" s="4"/>
      <c r="DDC720" s="4"/>
      <c r="DDD720" s="4"/>
      <c r="DDE720" s="4"/>
      <c r="DDF720" s="4"/>
      <c r="DDG720" s="4"/>
      <c r="DDH720" s="4"/>
      <c r="DDI720" s="4"/>
      <c r="DDJ720" s="4"/>
      <c r="DDK720" s="4"/>
      <c r="DDL720" s="4"/>
      <c r="DDM720" s="4"/>
      <c r="DDN720" s="4"/>
      <c r="DDO720" s="4"/>
      <c r="DDP720" s="4"/>
      <c r="DDQ720" s="4"/>
      <c r="DDR720" s="4"/>
      <c r="DDS720" s="4"/>
      <c r="DDT720" s="4"/>
      <c r="DDU720" s="4"/>
      <c r="DDV720" s="4"/>
      <c r="DDW720" s="4"/>
      <c r="DDX720" s="4"/>
      <c r="DDY720" s="4"/>
      <c r="DDZ720" s="4"/>
      <c r="DEA720" s="4"/>
      <c r="DEB720" s="4"/>
      <c r="DEC720" s="4"/>
      <c r="DED720" s="4"/>
      <c r="DEE720" s="4"/>
      <c r="DEF720" s="4"/>
      <c r="DEG720" s="4"/>
      <c r="DEH720" s="4"/>
      <c r="DEI720" s="4"/>
      <c r="DEJ720" s="4"/>
      <c r="DEK720" s="4"/>
      <c r="DEL720" s="4"/>
      <c r="DEM720" s="4"/>
      <c r="DEN720" s="4"/>
      <c r="DEO720" s="4"/>
      <c r="DEP720" s="4"/>
      <c r="DEQ720" s="4"/>
      <c r="DER720" s="4"/>
      <c r="DES720" s="4"/>
      <c r="DET720" s="4"/>
      <c r="DEU720" s="4"/>
      <c r="DEV720" s="4"/>
      <c r="DEW720" s="4"/>
      <c r="DEX720" s="4"/>
      <c r="DEY720" s="4"/>
      <c r="DEZ720" s="4"/>
      <c r="DFA720" s="4"/>
      <c r="DFB720" s="4"/>
      <c r="DFC720" s="4"/>
      <c r="DFD720" s="4"/>
      <c r="DFE720" s="4"/>
      <c r="DFF720" s="4"/>
      <c r="DFG720" s="4"/>
      <c r="DFH720" s="4"/>
      <c r="DFI720" s="4"/>
      <c r="DFJ720" s="4"/>
      <c r="DFK720" s="4"/>
      <c r="DFL720" s="4"/>
      <c r="DFM720" s="4"/>
      <c r="DFN720" s="4"/>
      <c r="DFO720" s="4"/>
      <c r="DFP720" s="4"/>
      <c r="DFQ720" s="4"/>
      <c r="DFR720" s="4"/>
      <c r="DFS720" s="4"/>
      <c r="DFT720" s="4"/>
      <c r="DFU720" s="4"/>
      <c r="DFV720" s="4"/>
      <c r="DFW720" s="4"/>
      <c r="DFX720" s="4"/>
      <c r="DFY720" s="4"/>
      <c r="DFZ720" s="4"/>
      <c r="DGA720" s="4"/>
      <c r="DGB720" s="4"/>
      <c r="DGC720" s="4"/>
      <c r="DGD720" s="4"/>
      <c r="DGE720" s="4"/>
      <c r="DGF720" s="4"/>
      <c r="DGG720" s="4"/>
      <c r="DGH720" s="4"/>
      <c r="DGI720" s="4"/>
      <c r="DGJ720" s="4"/>
      <c r="DGK720" s="4"/>
      <c r="DGL720" s="4"/>
      <c r="DGM720" s="4"/>
      <c r="DGN720" s="4"/>
      <c r="DGO720" s="4"/>
      <c r="DGP720" s="4"/>
      <c r="DGQ720" s="4"/>
      <c r="DGR720" s="4"/>
      <c r="DGS720" s="4"/>
      <c r="DGT720" s="4"/>
      <c r="DGU720" s="4"/>
      <c r="DGV720" s="4"/>
      <c r="DGW720" s="4"/>
      <c r="DGX720" s="4"/>
      <c r="DGY720" s="4"/>
      <c r="DGZ720" s="4"/>
      <c r="DHA720" s="4"/>
      <c r="DHB720" s="4"/>
      <c r="DHC720" s="4"/>
      <c r="DHD720" s="4"/>
      <c r="DHE720" s="4"/>
      <c r="DHF720" s="4"/>
      <c r="DHG720" s="4"/>
      <c r="DHH720" s="4"/>
      <c r="DHI720" s="4"/>
      <c r="DHJ720" s="4"/>
      <c r="DHK720" s="4"/>
      <c r="DHL720" s="4"/>
      <c r="DHM720" s="4"/>
      <c r="DHN720" s="4"/>
      <c r="DHO720" s="4"/>
      <c r="DHP720" s="4"/>
      <c r="DHQ720" s="4"/>
      <c r="DHR720" s="4"/>
      <c r="DHS720" s="4"/>
      <c r="DHT720" s="4"/>
      <c r="DHU720" s="4"/>
      <c r="DHV720" s="4"/>
      <c r="DHW720" s="4"/>
      <c r="DHX720" s="4"/>
      <c r="DHY720" s="4"/>
      <c r="DHZ720" s="4"/>
      <c r="DIA720" s="4"/>
      <c r="DIB720" s="4"/>
      <c r="DIC720" s="4"/>
      <c r="DID720" s="4"/>
      <c r="DIE720" s="4"/>
      <c r="DIF720" s="4"/>
      <c r="DIG720" s="4"/>
      <c r="DIH720" s="4"/>
      <c r="DII720" s="4"/>
      <c r="DIJ720" s="4"/>
      <c r="DIK720" s="4"/>
      <c r="DIL720" s="4"/>
      <c r="DIM720" s="4"/>
      <c r="DIN720" s="4"/>
      <c r="DIO720" s="4"/>
      <c r="DIP720" s="4"/>
      <c r="DIQ720" s="4"/>
      <c r="DIR720" s="4"/>
      <c r="DIS720" s="4"/>
      <c r="DIT720" s="4"/>
      <c r="DIU720" s="4"/>
      <c r="DIV720" s="4"/>
      <c r="DIW720" s="4"/>
      <c r="DIX720" s="4"/>
      <c r="DIY720" s="4"/>
      <c r="DIZ720" s="4"/>
      <c r="DJA720" s="4"/>
      <c r="DJB720" s="4"/>
      <c r="DJC720" s="4"/>
      <c r="DJD720" s="4"/>
      <c r="DJE720" s="4"/>
      <c r="DJF720" s="4"/>
      <c r="DJG720" s="4"/>
      <c r="DJH720" s="4"/>
      <c r="DJI720" s="4"/>
      <c r="DJJ720" s="4"/>
      <c r="DJK720" s="4"/>
      <c r="DJL720" s="4"/>
      <c r="DJM720" s="4"/>
      <c r="DJN720" s="4"/>
      <c r="DJO720" s="4"/>
      <c r="DJP720" s="4"/>
      <c r="DJQ720" s="4"/>
      <c r="DJR720" s="4"/>
      <c r="DJS720" s="4"/>
      <c r="DJT720" s="4"/>
      <c r="DJU720" s="4"/>
      <c r="DJV720" s="4"/>
      <c r="DJW720" s="4"/>
      <c r="DJX720" s="4"/>
      <c r="DJY720" s="4"/>
      <c r="DJZ720" s="4"/>
      <c r="DKA720" s="4"/>
      <c r="DKB720" s="4"/>
      <c r="DKC720" s="4"/>
      <c r="DKD720" s="4"/>
      <c r="DKE720" s="4"/>
      <c r="DKF720" s="4"/>
      <c r="DKG720" s="4"/>
      <c r="DKH720" s="4"/>
      <c r="DKI720" s="4"/>
      <c r="DKJ720" s="4"/>
      <c r="DKK720" s="4"/>
      <c r="DKL720" s="4"/>
      <c r="DKM720" s="4"/>
      <c r="DKN720" s="4"/>
      <c r="DKO720" s="4"/>
      <c r="DKP720" s="4"/>
      <c r="DKQ720" s="4"/>
      <c r="DKR720" s="4"/>
      <c r="DKS720" s="4"/>
      <c r="DKT720" s="4"/>
      <c r="DKU720" s="4"/>
      <c r="DKV720" s="4"/>
      <c r="DKW720" s="4"/>
      <c r="DKX720" s="4"/>
      <c r="DKY720" s="4"/>
      <c r="DKZ720" s="4"/>
      <c r="DLA720" s="4"/>
      <c r="DLB720" s="4"/>
      <c r="DLC720" s="4"/>
      <c r="DLD720" s="4"/>
      <c r="DLE720" s="4"/>
      <c r="DLF720" s="4"/>
      <c r="DLG720" s="4"/>
      <c r="DLH720" s="4"/>
      <c r="DLI720" s="4"/>
      <c r="DLJ720" s="4"/>
      <c r="DLK720" s="4"/>
      <c r="DLL720" s="4"/>
      <c r="DLM720" s="4"/>
      <c r="DLN720" s="4"/>
      <c r="DLO720" s="4"/>
      <c r="DLP720" s="4"/>
      <c r="DLQ720" s="4"/>
      <c r="DLR720" s="4"/>
      <c r="DLS720" s="4"/>
      <c r="DLT720" s="4"/>
      <c r="DLU720" s="4"/>
      <c r="DLV720" s="4"/>
      <c r="DLW720" s="4"/>
      <c r="DLX720" s="4"/>
      <c r="DLY720" s="4"/>
      <c r="DLZ720" s="4"/>
      <c r="DMA720" s="4"/>
      <c r="DMB720" s="4"/>
      <c r="DMC720" s="4"/>
      <c r="DMD720" s="4"/>
      <c r="DME720" s="4"/>
      <c r="DMF720" s="4"/>
      <c r="DMG720" s="4"/>
      <c r="DMH720" s="4"/>
      <c r="DMI720" s="4"/>
      <c r="DMJ720" s="4"/>
      <c r="DMK720" s="4"/>
      <c r="DML720" s="4"/>
      <c r="DMM720" s="4"/>
      <c r="DMN720" s="4"/>
      <c r="DMO720" s="4"/>
      <c r="DMP720" s="4"/>
      <c r="DMQ720" s="4"/>
      <c r="DMR720" s="4"/>
      <c r="DMS720" s="4"/>
      <c r="DMT720" s="4"/>
      <c r="DMU720" s="4"/>
      <c r="DMV720" s="4"/>
      <c r="DMW720" s="4"/>
      <c r="DMX720" s="4"/>
      <c r="DMY720" s="4"/>
      <c r="DMZ720" s="4"/>
      <c r="DNA720" s="4"/>
      <c r="DNB720" s="4"/>
      <c r="DNC720" s="4"/>
      <c r="DND720" s="4"/>
      <c r="DNE720" s="4"/>
      <c r="DNF720" s="4"/>
      <c r="DNG720" s="4"/>
      <c r="DNH720" s="4"/>
      <c r="DNI720" s="4"/>
      <c r="DNJ720" s="4"/>
      <c r="DNK720" s="4"/>
      <c r="DNL720" s="4"/>
      <c r="DNM720" s="4"/>
      <c r="DNN720" s="4"/>
      <c r="DNO720" s="4"/>
      <c r="DNP720" s="4"/>
      <c r="DNQ720" s="4"/>
      <c r="DNR720" s="4"/>
      <c r="DNS720" s="4"/>
      <c r="DNT720" s="4"/>
      <c r="DNU720" s="4"/>
      <c r="DNV720" s="4"/>
      <c r="DNW720" s="4"/>
      <c r="DNX720" s="4"/>
      <c r="DNY720" s="4"/>
      <c r="DNZ720" s="4"/>
      <c r="DOA720" s="4"/>
      <c r="DOB720" s="4"/>
      <c r="DOC720" s="4"/>
      <c r="DOD720" s="4"/>
      <c r="DOE720" s="4"/>
      <c r="DOF720" s="4"/>
      <c r="DOG720" s="4"/>
      <c r="DOH720" s="4"/>
      <c r="DOI720" s="4"/>
      <c r="DOJ720" s="4"/>
      <c r="DOK720" s="4"/>
      <c r="DOL720" s="4"/>
      <c r="DOM720" s="4"/>
      <c r="DON720" s="4"/>
      <c r="DOO720" s="4"/>
      <c r="DOP720" s="4"/>
      <c r="DOQ720" s="4"/>
      <c r="DOR720" s="4"/>
      <c r="DOS720" s="4"/>
      <c r="DOT720" s="4"/>
      <c r="DOU720" s="4"/>
      <c r="DOV720" s="4"/>
      <c r="DOW720" s="4"/>
      <c r="DOX720" s="4"/>
      <c r="DOY720" s="4"/>
      <c r="DOZ720" s="4"/>
      <c r="DPA720" s="4"/>
      <c r="DPB720" s="4"/>
      <c r="DPC720" s="4"/>
      <c r="DPD720" s="4"/>
      <c r="DPE720" s="4"/>
      <c r="DPF720" s="4"/>
      <c r="DPG720" s="4"/>
      <c r="DPH720" s="4"/>
      <c r="DPI720" s="4"/>
      <c r="DPJ720" s="4"/>
      <c r="DPK720" s="4"/>
      <c r="DPL720" s="4"/>
      <c r="DPM720" s="4"/>
      <c r="DPN720" s="4"/>
      <c r="DPO720" s="4"/>
      <c r="DPP720" s="4"/>
      <c r="DPQ720" s="4"/>
      <c r="DPR720" s="4"/>
      <c r="DPS720" s="4"/>
      <c r="DPT720" s="4"/>
      <c r="DPU720" s="4"/>
      <c r="DPV720" s="4"/>
      <c r="DPW720" s="4"/>
      <c r="DPX720" s="4"/>
      <c r="DPY720" s="4"/>
      <c r="DPZ720" s="4"/>
      <c r="DQA720" s="4"/>
      <c r="DQB720" s="4"/>
      <c r="DQC720" s="4"/>
      <c r="DQD720" s="4"/>
      <c r="DQE720" s="4"/>
      <c r="DQF720" s="4"/>
      <c r="DQG720" s="4"/>
      <c r="DQH720" s="4"/>
      <c r="DQI720" s="4"/>
      <c r="DQJ720" s="4"/>
      <c r="DQK720" s="4"/>
      <c r="DQL720" s="4"/>
      <c r="DQM720" s="4"/>
      <c r="DQN720" s="4"/>
      <c r="DQO720" s="4"/>
      <c r="DQP720" s="4"/>
      <c r="DQQ720" s="4"/>
      <c r="DQR720" s="4"/>
      <c r="DQS720" s="4"/>
      <c r="DQT720" s="4"/>
      <c r="DQU720" s="4"/>
      <c r="DQV720" s="4"/>
      <c r="DQW720" s="4"/>
      <c r="DQX720" s="4"/>
      <c r="DQY720" s="4"/>
      <c r="DQZ720" s="4"/>
      <c r="DRA720" s="4"/>
      <c r="DRB720" s="4"/>
      <c r="DRC720" s="4"/>
      <c r="DRD720" s="4"/>
      <c r="DRE720" s="4"/>
      <c r="DRF720" s="4"/>
      <c r="DRG720" s="4"/>
      <c r="DRH720" s="4"/>
      <c r="DRI720" s="4"/>
      <c r="DRJ720" s="4"/>
      <c r="DRK720" s="4"/>
      <c r="DRL720" s="4"/>
      <c r="DRM720" s="4"/>
      <c r="DRN720" s="4"/>
      <c r="DRO720" s="4"/>
      <c r="DRP720" s="4"/>
      <c r="DRQ720" s="4"/>
      <c r="DRR720" s="4"/>
      <c r="DRS720" s="4"/>
      <c r="DRT720" s="4"/>
      <c r="DRU720" s="4"/>
      <c r="DRV720" s="4"/>
      <c r="DRW720" s="4"/>
      <c r="DRX720" s="4"/>
      <c r="DRY720" s="4"/>
      <c r="DRZ720" s="4"/>
      <c r="DSA720" s="4"/>
      <c r="DSB720" s="4"/>
      <c r="DSC720" s="4"/>
      <c r="DSD720" s="4"/>
      <c r="DSE720" s="4"/>
      <c r="DSF720" s="4"/>
      <c r="DSG720" s="4"/>
      <c r="DSH720" s="4"/>
      <c r="DSI720" s="4"/>
      <c r="DSJ720" s="4"/>
      <c r="DSK720" s="4"/>
      <c r="DSL720" s="4"/>
      <c r="DSM720" s="4"/>
      <c r="DSN720" s="4"/>
      <c r="DSO720" s="4"/>
      <c r="DSP720" s="4"/>
      <c r="DSQ720" s="4"/>
      <c r="DSR720" s="4"/>
      <c r="DSS720" s="4"/>
      <c r="DST720" s="4"/>
      <c r="DSU720" s="4"/>
      <c r="DSV720" s="4"/>
      <c r="DSW720" s="4"/>
      <c r="DSX720" s="4"/>
      <c r="DSY720" s="4"/>
      <c r="DSZ720" s="4"/>
      <c r="DTA720" s="4"/>
      <c r="DTB720" s="4"/>
      <c r="DTC720" s="4"/>
      <c r="DTD720" s="4"/>
      <c r="DTE720" s="4"/>
      <c r="DTF720" s="4"/>
      <c r="DTG720" s="4"/>
      <c r="DTH720" s="4"/>
      <c r="DTI720" s="4"/>
      <c r="DTJ720" s="4"/>
      <c r="DTK720" s="4"/>
      <c r="DTL720" s="4"/>
      <c r="DTM720" s="4"/>
      <c r="DTN720" s="4"/>
      <c r="DTO720" s="4"/>
      <c r="DTP720" s="4"/>
      <c r="DTQ720" s="4"/>
      <c r="DTR720" s="4"/>
      <c r="DTS720" s="4"/>
      <c r="DTT720" s="4"/>
      <c r="DTU720" s="4"/>
      <c r="DTV720" s="4"/>
      <c r="DTW720" s="4"/>
      <c r="DTX720" s="4"/>
      <c r="DTY720" s="4"/>
      <c r="DTZ720" s="4"/>
      <c r="DUA720" s="4"/>
      <c r="DUB720" s="4"/>
      <c r="DUC720" s="4"/>
      <c r="DUD720" s="4"/>
      <c r="DUE720" s="4"/>
      <c r="DUF720" s="4"/>
      <c r="DUG720" s="4"/>
      <c r="DUH720" s="4"/>
      <c r="DUI720" s="4"/>
      <c r="DUJ720" s="4"/>
      <c r="DUK720" s="4"/>
      <c r="DUL720" s="4"/>
      <c r="DUM720" s="4"/>
      <c r="DUN720" s="4"/>
      <c r="DUO720" s="4"/>
      <c r="DUP720" s="4"/>
      <c r="DUQ720" s="4"/>
      <c r="DUR720" s="4"/>
      <c r="DUS720" s="4"/>
      <c r="DUT720" s="4"/>
      <c r="DUU720" s="4"/>
      <c r="DUV720" s="4"/>
      <c r="DUW720" s="4"/>
      <c r="DUX720" s="4"/>
      <c r="DUY720" s="4"/>
      <c r="DUZ720" s="4"/>
      <c r="DVA720" s="4"/>
      <c r="DVB720" s="4"/>
      <c r="DVC720" s="4"/>
      <c r="DVD720" s="4"/>
      <c r="DVE720" s="4"/>
      <c r="DVF720" s="4"/>
      <c r="DVG720" s="4"/>
      <c r="DVH720" s="4"/>
      <c r="DVI720" s="4"/>
      <c r="DVJ720" s="4"/>
      <c r="DVK720" s="4"/>
      <c r="DVL720" s="4"/>
      <c r="DVM720" s="4"/>
      <c r="DVN720" s="4"/>
      <c r="DVO720" s="4"/>
      <c r="DVP720" s="4"/>
      <c r="DVQ720" s="4"/>
      <c r="DVR720" s="4"/>
      <c r="DVS720" s="4"/>
      <c r="DVT720" s="4"/>
      <c r="DVU720" s="4"/>
      <c r="DVV720" s="4"/>
      <c r="DVW720" s="4"/>
      <c r="DVX720" s="4"/>
      <c r="DVY720" s="4"/>
      <c r="DVZ720" s="4"/>
      <c r="DWA720" s="4"/>
      <c r="DWB720" s="4"/>
      <c r="DWC720" s="4"/>
      <c r="DWD720" s="4"/>
      <c r="DWE720" s="4"/>
      <c r="DWF720" s="4"/>
      <c r="DWG720" s="4"/>
      <c r="DWH720" s="4"/>
      <c r="DWI720" s="4"/>
      <c r="DWJ720" s="4"/>
      <c r="DWK720" s="4"/>
      <c r="DWL720" s="4"/>
      <c r="DWM720" s="4"/>
      <c r="DWN720" s="4"/>
      <c r="DWO720" s="4"/>
      <c r="DWP720" s="4"/>
      <c r="DWQ720" s="4"/>
      <c r="DWR720" s="4"/>
      <c r="DWS720" s="4"/>
      <c r="DWT720" s="4"/>
      <c r="DWU720" s="4"/>
      <c r="DWV720" s="4"/>
      <c r="DWW720" s="4"/>
      <c r="DWX720" s="4"/>
      <c r="DWY720" s="4"/>
      <c r="DWZ720" s="4"/>
      <c r="DXA720" s="4"/>
      <c r="DXB720" s="4"/>
      <c r="DXC720" s="4"/>
      <c r="DXD720" s="4"/>
      <c r="DXE720" s="4"/>
      <c r="DXF720" s="4"/>
      <c r="DXG720" s="4"/>
      <c r="DXH720" s="4"/>
      <c r="DXI720" s="4"/>
      <c r="DXJ720" s="4"/>
      <c r="DXK720" s="4"/>
      <c r="DXL720" s="4"/>
      <c r="DXM720" s="4"/>
      <c r="DXN720" s="4"/>
      <c r="DXO720" s="4"/>
      <c r="DXP720" s="4"/>
      <c r="DXQ720" s="4"/>
      <c r="DXR720" s="4"/>
      <c r="DXS720" s="4"/>
      <c r="DXT720" s="4"/>
      <c r="DXU720" s="4"/>
      <c r="DXV720" s="4"/>
      <c r="DXW720" s="4"/>
      <c r="DXX720" s="4"/>
      <c r="DXY720" s="4"/>
      <c r="DXZ720" s="4"/>
      <c r="DYA720" s="4"/>
      <c r="DYB720" s="4"/>
      <c r="DYC720" s="4"/>
      <c r="DYD720" s="4"/>
      <c r="DYE720" s="4"/>
      <c r="DYF720" s="4"/>
      <c r="DYG720" s="4"/>
      <c r="DYH720" s="4"/>
      <c r="DYI720" s="4"/>
      <c r="DYJ720" s="4"/>
      <c r="DYK720" s="4"/>
      <c r="DYL720" s="4"/>
      <c r="DYM720" s="4"/>
      <c r="DYN720" s="4"/>
      <c r="DYO720" s="4"/>
      <c r="DYP720" s="4"/>
      <c r="DYQ720" s="4"/>
      <c r="DYR720" s="4"/>
      <c r="DYS720" s="4"/>
      <c r="DYT720" s="4"/>
      <c r="DYU720" s="4"/>
      <c r="DYV720" s="4"/>
      <c r="DYW720" s="4"/>
      <c r="DYX720" s="4"/>
      <c r="DYY720" s="4"/>
      <c r="DYZ720" s="4"/>
      <c r="DZA720" s="4"/>
      <c r="DZB720" s="4"/>
      <c r="DZC720" s="4"/>
      <c r="DZD720" s="4"/>
      <c r="DZE720" s="4"/>
      <c r="DZF720" s="4"/>
      <c r="DZG720" s="4"/>
      <c r="DZH720" s="4"/>
      <c r="DZI720" s="4"/>
      <c r="DZJ720" s="4"/>
      <c r="DZK720" s="4"/>
      <c r="DZL720" s="4"/>
      <c r="DZM720" s="4"/>
      <c r="DZN720" s="4"/>
      <c r="DZO720" s="4"/>
      <c r="DZP720" s="4"/>
      <c r="DZQ720" s="4"/>
      <c r="DZR720" s="4"/>
      <c r="DZS720" s="4"/>
      <c r="DZT720" s="4"/>
      <c r="DZU720" s="4"/>
      <c r="DZV720" s="4"/>
      <c r="DZW720" s="4"/>
      <c r="DZX720" s="4"/>
      <c r="DZY720" s="4"/>
      <c r="DZZ720" s="4"/>
      <c r="EAA720" s="4"/>
      <c r="EAB720" s="4"/>
      <c r="EAC720" s="4"/>
      <c r="EAD720" s="4"/>
      <c r="EAE720" s="4"/>
      <c r="EAF720" s="4"/>
      <c r="EAG720" s="4"/>
      <c r="EAH720" s="4"/>
      <c r="EAI720" s="4"/>
      <c r="EAJ720" s="4"/>
      <c r="EAK720" s="4"/>
      <c r="EAL720" s="4"/>
      <c r="EAM720" s="4"/>
      <c r="EAN720" s="4"/>
      <c r="EAO720" s="4"/>
      <c r="EAP720" s="4"/>
      <c r="EAQ720" s="4"/>
      <c r="EAR720" s="4"/>
      <c r="EAS720" s="4"/>
      <c r="EAT720" s="4"/>
      <c r="EAU720" s="4"/>
      <c r="EAV720" s="4"/>
      <c r="EAW720" s="4"/>
      <c r="EAX720" s="4"/>
      <c r="EAY720" s="4"/>
      <c r="EAZ720" s="4"/>
      <c r="EBA720" s="4"/>
      <c r="EBB720" s="4"/>
      <c r="EBC720" s="4"/>
      <c r="EBD720" s="4"/>
      <c r="EBE720" s="4"/>
      <c r="EBF720" s="4"/>
      <c r="EBG720" s="4"/>
      <c r="EBH720" s="4"/>
      <c r="EBI720" s="4"/>
      <c r="EBJ720" s="4"/>
      <c r="EBK720" s="4"/>
      <c r="EBL720" s="4"/>
      <c r="EBM720" s="4"/>
      <c r="EBN720" s="4"/>
      <c r="EBO720" s="4"/>
      <c r="EBP720" s="4"/>
      <c r="EBQ720" s="4"/>
      <c r="EBR720" s="4"/>
      <c r="EBS720" s="4"/>
      <c r="EBT720" s="4"/>
      <c r="EBU720" s="4"/>
      <c r="EBV720" s="4"/>
      <c r="EBW720" s="4"/>
      <c r="EBX720" s="4"/>
      <c r="EBY720" s="4"/>
      <c r="EBZ720" s="4"/>
      <c r="ECA720" s="4"/>
      <c r="ECB720" s="4"/>
      <c r="ECC720" s="4"/>
      <c r="ECD720" s="4"/>
      <c r="ECE720" s="4"/>
      <c r="ECF720" s="4"/>
      <c r="ECG720" s="4"/>
      <c r="ECH720" s="4"/>
      <c r="ECI720" s="4"/>
      <c r="ECJ720" s="4"/>
      <c r="ECK720" s="4"/>
      <c r="ECL720" s="4"/>
      <c r="ECM720" s="4"/>
      <c r="ECN720" s="4"/>
      <c r="ECO720" s="4"/>
      <c r="ECP720" s="4"/>
      <c r="ECQ720" s="4"/>
      <c r="ECR720" s="4"/>
      <c r="ECS720" s="4"/>
      <c r="ECT720" s="4"/>
      <c r="ECU720" s="4"/>
      <c r="ECV720" s="4"/>
      <c r="ECW720" s="4"/>
      <c r="ECX720" s="4"/>
      <c r="ECY720" s="4"/>
      <c r="ECZ720" s="4"/>
      <c r="EDA720" s="4"/>
      <c r="EDB720" s="4"/>
      <c r="EDC720" s="4"/>
      <c r="EDD720" s="4"/>
      <c r="EDE720" s="4"/>
      <c r="EDF720" s="4"/>
      <c r="EDG720" s="4"/>
      <c r="EDH720" s="4"/>
      <c r="EDI720" s="4"/>
      <c r="EDJ720" s="4"/>
      <c r="EDK720" s="4"/>
      <c r="EDL720" s="4"/>
      <c r="EDM720" s="4"/>
      <c r="EDN720" s="4"/>
      <c r="EDO720" s="4"/>
      <c r="EDP720" s="4"/>
      <c r="EDQ720" s="4"/>
      <c r="EDR720" s="4"/>
      <c r="EDS720" s="4"/>
      <c r="EDT720" s="4"/>
      <c r="EDU720" s="4"/>
      <c r="EDV720" s="4"/>
      <c r="EDW720" s="4"/>
      <c r="EDX720" s="4"/>
      <c r="EDY720" s="4"/>
      <c r="EDZ720" s="4"/>
      <c r="EEA720" s="4"/>
      <c r="EEB720" s="4"/>
      <c r="EEC720" s="4"/>
      <c r="EED720" s="4"/>
      <c r="EEE720" s="4"/>
      <c r="EEF720" s="4"/>
      <c r="EEG720" s="4"/>
      <c r="EEH720" s="4"/>
      <c r="EEI720" s="4"/>
      <c r="EEJ720" s="4"/>
      <c r="EEK720" s="4"/>
      <c r="EEL720" s="4"/>
      <c r="EEM720" s="4"/>
      <c r="EEN720" s="4"/>
      <c r="EEO720" s="4"/>
      <c r="EEP720" s="4"/>
      <c r="EEQ720" s="4"/>
      <c r="EER720" s="4"/>
      <c r="EES720" s="4"/>
      <c r="EET720" s="4"/>
      <c r="EEU720" s="4"/>
      <c r="EEV720" s="4"/>
      <c r="EEW720" s="4"/>
      <c r="EEX720" s="4"/>
      <c r="EEY720" s="4"/>
      <c r="EEZ720" s="4"/>
      <c r="EFA720" s="4"/>
      <c r="EFB720" s="4"/>
      <c r="EFC720" s="4"/>
      <c r="EFD720" s="4"/>
      <c r="EFE720" s="4"/>
      <c r="EFF720" s="4"/>
      <c r="EFG720" s="4"/>
      <c r="EFH720" s="4"/>
      <c r="EFI720" s="4"/>
      <c r="EFJ720" s="4"/>
      <c r="EFK720" s="4"/>
      <c r="EFL720" s="4"/>
      <c r="EFM720" s="4"/>
      <c r="EFN720" s="4"/>
      <c r="EFO720" s="4"/>
      <c r="EFP720" s="4"/>
      <c r="EFQ720" s="4"/>
      <c r="EFR720" s="4"/>
      <c r="EFS720" s="4"/>
      <c r="EFT720" s="4"/>
      <c r="EFU720" s="4"/>
      <c r="EFV720" s="4"/>
      <c r="EFW720" s="4"/>
      <c r="EFX720" s="4"/>
      <c r="EFY720" s="4"/>
      <c r="EFZ720" s="4"/>
      <c r="EGA720" s="4"/>
      <c r="EGB720" s="4"/>
      <c r="EGC720" s="4"/>
      <c r="EGD720" s="4"/>
      <c r="EGE720" s="4"/>
      <c r="EGF720" s="4"/>
      <c r="EGG720" s="4"/>
      <c r="EGH720" s="4"/>
      <c r="EGI720" s="4"/>
      <c r="EGJ720" s="4"/>
      <c r="EGK720" s="4"/>
      <c r="EGL720" s="4"/>
      <c r="EGM720" s="4"/>
      <c r="EGN720" s="4"/>
      <c r="EGO720" s="4"/>
      <c r="EGP720" s="4"/>
      <c r="EGQ720" s="4"/>
      <c r="EGR720" s="4"/>
      <c r="EGS720" s="4"/>
      <c r="EGT720" s="4"/>
      <c r="EGU720" s="4"/>
      <c r="EGV720" s="4"/>
      <c r="EGW720" s="4"/>
      <c r="EGX720" s="4"/>
      <c r="EGY720" s="4"/>
      <c r="EGZ720" s="4"/>
      <c r="EHA720" s="4"/>
      <c r="EHB720" s="4"/>
      <c r="EHC720" s="4"/>
      <c r="EHD720" s="4"/>
      <c r="EHE720" s="4"/>
      <c r="EHF720" s="4"/>
      <c r="EHG720" s="4"/>
      <c r="EHH720" s="4"/>
      <c r="EHI720" s="4"/>
      <c r="EHJ720" s="4"/>
      <c r="EHK720" s="4"/>
      <c r="EHL720" s="4"/>
      <c r="EHM720" s="4"/>
      <c r="EHN720" s="4"/>
      <c r="EHO720" s="4"/>
      <c r="EHP720" s="4"/>
      <c r="EHQ720" s="4"/>
      <c r="EHR720" s="4"/>
      <c r="EHS720" s="4"/>
      <c r="EHT720" s="4"/>
      <c r="EHU720" s="4"/>
      <c r="EHV720" s="4"/>
      <c r="EHW720" s="4"/>
      <c r="EHX720" s="4"/>
      <c r="EHY720" s="4"/>
      <c r="EHZ720" s="4"/>
      <c r="EIA720" s="4"/>
      <c r="EIB720" s="4"/>
      <c r="EIC720" s="4"/>
      <c r="EID720" s="4"/>
      <c r="EIE720" s="4"/>
      <c r="EIF720" s="4"/>
      <c r="EIG720" s="4"/>
      <c r="EIH720" s="4"/>
      <c r="EII720" s="4"/>
      <c r="EIJ720" s="4"/>
      <c r="EIK720" s="4"/>
      <c r="EIL720" s="4"/>
      <c r="EIM720" s="4"/>
      <c r="EIN720" s="4"/>
      <c r="EIO720" s="4"/>
      <c r="EIP720" s="4"/>
      <c r="EIQ720" s="4"/>
      <c r="EIR720" s="4"/>
      <c r="EIS720" s="4"/>
      <c r="EIT720" s="4"/>
      <c r="EIU720" s="4"/>
      <c r="EIV720" s="4"/>
      <c r="EIW720" s="4"/>
      <c r="EIX720" s="4"/>
      <c r="EIY720" s="4"/>
      <c r="EIZ720" s="4"/>
      <c r="EJA720" s="4"/>
      <c r="EJB720" s="4"/>
      <c r="EJC720" s="4"/>
      <c r="EJD720" s="4"/>
      <c r="EJE720" s="4"/>
      <c r="EJF720" s="4"/>
      <c r="EJG720" s="4"/>
      <c r="EJH720" s="4"/>
      <c r="EJI720" s="4"/>
      <c r="EJJ720" s="4"/>
      <c r="EJK720" s="4"/>
      <c r="EJL720" s="4"/>
      <c r="EJM720" s="4"/>
      <c r="EJN720" s="4"/>
      <c r="EJO720" s="4"/>
      <c r="EJP720" s="4"/>
      <c r="EJQ720" s="4"/>
      <c r="EJR720" s="4"/>
      <c r="EJS720" s="4"/>
      <c r="EJT720" s="4"/>
      <c r="EJU720" s="4"/>
      <c r="EJV720" s="4"/>
      <c r="EJW720" s="4"/>
      <c r="EJX720" s="4"/>
      <c r="EJY720" s="4"/>
      <c r="EJZ720" s="4"/>
      <c r="EKA720" s="4"/>
      <c r="EKB720" s="4"/>
      <c r="EKC720" s="4"/>
      <c r="EKD720" s="4"/>
      <c r="EKE720" s="4"/>
      <c r="EKF720" s="4"/>
      <c r="EKG720" s="4"/>
      <c r="EKH720" s="4"/>
      <c r="EKI720" s="4"/>
      <c r="EKJ720" s="4"/>
      <c r="EKK720" s="4"/>
      <c r="EKL720" s="4"/>
      <c r="EKM720" s="4"/>
      <c r="EKN720" s="4"/>
      <c r="EKO720" s="4"/>
      <c r="EKP720" s="4"/>
      <c r="EKQ720" s="4"/>
      <c r="EKR720" s="4"/>
      <c r="EKS720" s="4"/>
      <c r="EKT720" s="4"/>
      <c r="EKU720" s="4"/>
      <c r="EKV720" s="4"/>
      <c r="EKW720" s="4"/>
      <c r="EKX720" s="4"/>
      <c r="EKY720" s="4"/>
      <c r="EKZ720" s="4"/>
      <c r="ELA720" s="4"/>
      <c r="ELB720" s="4"/>
      <c r="ELC720" s="4"/>
      <c r="ELD720" s="4"/>
      <c r="ELE720" s="4"/>
      <c r="ELF720" s="4"/>
      <c r="ELG720" s="4"/>
      <c r="ELH720" s="4"/>
      <c r="ELI720" s="4"/>
      <c r="ELJ720" s="4"/>
      <c r="ELK720" s="4"/>
      <c r="ELL720" s="4"/>
      <c r="ELM720" s="4"/>
      <c r="ELN720" s="4"/>
      <c r="ELO720" s="4"/>
      <c r="ELP720" s="4"/>
      <c r="ELQ720" s="4"/>
      <c r="ELR720" s="4"/>
      <c r="ELS720" s="4"/>
      <c r="ELT720" s="4"/>
      <c r="ELU720" s="4"/>
      <c r="ELV720" s="4"/>
      <c r="ELW720" s="4"/>
      <c r="ELX720" s="4"/>
      <c r="ELY720" s="4"/>
      <c r="ELZ720" s="4"/>
      <c r="EMA720" s="4"/>
      <c r="EMB720" s="4"/>
      <c r="EMC720" s="4"/>
      <c r="EMD720" s="4"/>
      <c r="EME720" s="4"/>
      <c r="EMF720" s="4"/>
      <c r="EMG720" s="4"/>
      <c r="EMH720" s="4"/>
      <c r="EMI720" s="4"/>
      <c r="EMJ720" s="4"/>
      <c r="EMK720" s="4"/>
      <c r="EML720" s="4"/>
      <c r="EMM720" s="4"/>
      <c r="EMN720" s="4"/>
      <c r="EMO720" s="4"/>
      <c r="EMP720" s="4"/>
      <c r="EMQ720" s="4"/>
      <c r="EMR720" s="4"/>
      <c r="EMS720" s="4"/>
      <c r="EMT720" s="4"/>
      <c r="EMU720" s="4"/>
      <c r="EMV720" s="4"/>
      <c r="EMW720" s="4"/>
      <c r="EMX720" s="4"/>
      <c r="EMY720" s="4"/>
      <c r="EMZ720" s="4"/>
      <c r="ENA720" s="4"/>
      <c r="ENB720" s="4"/>
      <c r="ENC720" s="4"/>
      <c r="END720" s="4"/>
      <c r="ENE720" s="4"/>
      <c r="ENF720" s="4"/>
      <c r="ENG720" s="4"/>
      <c r="ENH720" s="4"/>
      <c r="ENI720" s="4"/>
      <c r="ENJ720" s="4"/>
      <c r="ENK720" s="4"/>
      <c r="ENL720" s="4"/>
      <c r="ENM720" s="4"/>
      <c r="ENN720" s="4"/>
      <c r="ENO720" s="4"/>
      <c r="ENP720" s="4"/>
      <c r="ENQ720" s="4"/>
      <c r="ENR720" s="4"/>
      <c r="ENS720" s="4"/>
      <c r="ENT720" s="4"/>
      <c r="ENU720" s="4"/>
      <c r="ENV720" s="4"/>
      <c r="ENW720" s="4"/>
      <c r="ENX720" s="4"/>
      <c r="ENY720" s="4"/>
      <c r="ENZ720" s="4"/>
      <c r="EOA720" s="4"/>
      <c r="EOB720" s="4"/>
      <c r="EOC720" s="4"/>
      <c r="EOD720" s="4"/>
      <c r="EOE720" s="4"/>
      <c r="EOF720" s="4"/>
      <c r="EOG720" s="4"/>
      <c r="EOH720" s="4"/>
      <c r="EOI720" s="4"/>
      <c r="EOJ720" s="4"/>
      <c r="EOK720" s="4"/>
      <c r="EOL720" s="4"/>
      <c r="EOM720" s="4"/>
      <c r="EON720" s="4"/>
      <c r="EOO720" s="4"/>
      <c r="EOP720" s="4"/>
      <c r="EOQ720" s="4"/>
      <c r="EOR720" s="4"/>
      <c r="EOS720" s="4"/>
      <c r="EOT720" s="4"/>
      <c r="EOU720" s="4"/>
      <c r="EOV720" s="4"/>
      <c r="EOW720" s="4"/>
      <c r="EOX720" s="4"/>
      <c r="EOY720" s="4"/>
      <c r="EOZ720" s="4"/>
      <c r="EPA720" s="4"/>
      <c r="EPB720" s="4"/>
      <c r="EPC720" s="4"/>
      <c r="EPD720" s="4"/>
      <c r="EPE720" s="4"/>
      <c r="EPF720" s="4"/>
      <c r="EPG720" s="4"/>
      <c r="EPH720" s="4"/>
      <c r="EPI720" s="4"/>
      <c r="EPJ720" s="4"/>
      <c r="EPK720" s="4"/>
      <c r="EPL720" s="4"/>
      <c r="EPM720" s="4"/>
      <c r="EPN720" s="4"/>
      <c r="EPO720" s="4"/>
      <c r="EPP720" s="4"/>
      <c r="EPQ720" s="4"/>
      <c r="EPR720" s="4"/>
      <c r="EPS720" s="4"/>
      <c r="EPT720" s="4"/>
      <c r="EPU720" s="4"/>
      <c r="EPV720" s="4"/>
      <c r="EPW720" s="4"/>
      <c r="EPX720" s="4"/>
      <c r="EPY720" s="4"/>
      <c r="EPZ720" s="4"/>
      <c r="EQA720" s="4"/>
      <c r="EQB720" s="4"/>
      <c r="EQC720" s="4"/>
      <c r="EQD720" s="4"/>
      <c r="EQE720" s="4"/>
      <c r="EQF720" s="4"/>
      <c r="EQG720" s="4"/>
      <c r="EQH720" s="4"/>
      <c r="EQI720" s="4"/>
      <c r="EQJ720" s="4"/>
      <c r="EQK720" s="4"/>
      <c r="EQL720" s="4"/>
      <c r="EQM720" s="4"/>
      <c r="EQN720" s="4"/>
      <c r="EQO720" s="4"/>
      <c r="EQP720" s="4"/>
      <c r="EQQ720" s="4"/>
      <c r="EQR720" s="4"/>
      <c r="EQS720" s="4"/>
      <c r="EQT720" s="4"/>
      <c r="EQU720" s="4"/>
      <c r="EQV720" s="4"/>
      <c r="EQW720" s="4"/>
      <c r="EQX720" s="4"/>
      <c r="EQY720" s="4"/>
      <c r="EQZ720" s="4"/>
      <c r="ERA720" s="4"/>
      <c r="ERB720" s="4"/>
      <c r="ERC720" s="4"/>
      <c r="ERD720" s="4"/>
      <c r="ERE720" s="4"/>
      <c r="ERF720" s="4"/>
      <c r="ERG720" s="4"/>
      <c r="ERH720" s="4"/>
      <c r="ERI720" s="4"/>
      <c r="ERJ720" s="4"/>
      <c r="ERK720" s="4"/>
      <c r="ERL720" s="4"/>
      <c r="ERM720" s="4"/>
      <c r="ERN720" s="4"/>
      <c r="ERO720" s="4"/>
      <c r="ERP720" s="4"/>
      <c r="ERQ720" s="4"/>
      <c r="ERR720" s="4"/>
      <c r="ERS720" s="4"/>
      <c r="ERT720" s="4"/>
      <c r="ERU720" s="4"/>
      <c r="ERV720" s="4"/>
      <c r="ERW720" s="4"/>
      <c r="ERX720" s="4"/>
      <c r="ERY720" s="4"/>
      <c r="ERZ720" s="4"/>
      <c r="ESA720" s="4"/>
      <c r="ESB720" s="4"/>
      <c r="ESC720" s="4"/>
      <c r="ESD720" s="4"/>
      <c r="ESE720" s="4"/>
      <c r="ESF720" s="4"/>
      <c r="ESG720" s="4"/>
      <c r="ESH720" s="4"/>
      <c r="ESI720" s="4"/>
      <c r="ESJ720" s="4"/>
      <c r="ESK720" s="4"/>
      <c r="ESL720" s="4"/>
      <c r="ESM720" s="4"/>
      <c r="ESN720" s="4"/>
      <c r="ESO720" s="4"/>
      <c r="ESP720" s="4"/>
      <c r="ESQ720" s="4"/>
      <c r="ESR720" s="4"/>
      <c r="ESS720" s="4"/>
      <c r="EST720" s="4"/>
      <c r="ESU720" s="4"/>
      <c r="ESV720" s="4"/>
      <c r="ESW720" s="4"/>
      <c r="ESX720" s="4"/>
      <c r="ESY720" s="4"/>
      <c r="ESZ720" s="4"/>
      <c r="ETA720" s="4"/>
      <c r="ETB720" s="4"/>
      <c r="ETC720" s="4"/>
      <c r="ETD720" s="4"/>
      <c r="ETE720" s="4"/>
      <c r="ETF720" s="4"/>
      <c r="ETG720" s="4"/>
      <c r="ETH720" s="4"/>
      <c r="ETI720" s="4"/>
      <c r="ETJ720" s="4"/>
      <c r="ETK720" s="4"/>
      <c r="ETL720" s="4"/>
      <c r="ETM720" s="4"/>
      <c r="ETN720" s="4"/>
      <c r="ETO720" s="4"/>
      <c r="ETP720" s="4"/>
      <c r="ETQ720" s="4"/>
      <c r="ETR720" s="4"/>
      <c r="ETS720" s="4"/>
      <c r="ETT720" s="4"/>
      <c r="ETU720" s="4"/>
      <c r="ETV720" s="4"/>
      <c r="ETW720" s="4"/>
      <c r="ETX720" s="4"/>
      <c r="ETY720" s="4"/>
      <c r="ETZ720" s="4"/>
      <c r="EUA720" s="4"/>
      <c r="EUB720" s="4"/>
      <c r="EUC720" s="4"/>
      <c r="EUD720" s="4"/>
      <c r="EUE720" s="4"/>
      <c r="EUF720" s="4"/>
      <c r="EUG720" s="4"/>
      <c r="EUH720" s="4"/>
      <c r="EUI720" s="4"/>
      <c r="EUJ720" s="4"/>
      <c r="EUK720" s="4"/>
      <c r="EUL720" s="4"/>
      <c r="EUM720" s="4"/>
      <c r="EUN720" s="4"/>
      <c r="EUO720" s="4"/>
      <c r="EUP720" s="4"/>
      <c r="EUQ720" s="4"/>
      <c r="EUR720" s="4"/>
      <c r="EUS720" s="4"/>
      <c r="EUT720" s="4"/>
      <c r="EUU720" s="4"/>
      <c r="EUV720" s="4"/>
      <c r="EUW720" s="4"/>
      <c r="EUX720" s="4"/>
      <c r="EUY720" s="4"/>
      <c r="EUZ720" s="4"/>
      <c r="EVA720" s="4"/>
      <c r="EVB720" s="4"/>
      <c r="EVC720" s="4"/>
      <c r="EVD720" s="4"/>
      <c r="EVE720" s="4"/>
      <c r="EVF720" s="4"/>
      <c r="EVG720" s="4"/>
      <c r="EVH720" s="4"/>
      <c r="EVI720" s="4"/>
      <c r="EVJ720" s="4"/>
      <c r="EVK720" s="4"/>
      <c r="EVL720" s="4"/>
      <c r="EVM720" s="4"/>
      <c r="EVN720" s="4"/>
      <c r="EVO720" s="4"/>
      <c r="EVP720" s="4"/>
      <c r="EVQ720" s="4"/>
      <c r="EVR720" s="4"/>
      <c r="EVS720" s="4"/>
      <c r="EVT720" s="4"/>
      <c r="EVU720" s="4"/>
      <c r="EVV720" s="4"/>
      <c r="EVW720" s="4"/>
      <c r="EVX720" s="4"/>
      <c r="EVY720" s="4"/>
      <c r="EVZ720" s="4"/>
      <c r="EWA720" s="4"/>
      <c r="EWB720" s="4"/>
      <c r="EWC720" s="4"/>
      <c r="EWD720" s="4"/>
      <c r="EWE720" s="4"/>
      <c r="EWF720" s="4"/>
      <c r="EWG720" s="4"/>
      <c r="EWH720" s="4"/>
      <c r="EWI720" s="4"/>
      <c r="EWJ720" s="4"/>
      <c r="EWK720" s="4"/>
      <c r="EWL720" s="4"/>
      <c r="EWM720" s="4"/>
      <c r="EWN720" s="4"/>
      <c r="EWO720" s="4"/>
      <c r="EWP720" s="4"/>
      <c r="EWQ720" s="4"/>
      <c r="EWR720" s="4"/>
      <c r="EWS720" s="4"/>
      <c r="EWT720" s="4"/>
      <c r="EWU720" s="4"/>
      <c r="EWV720" s="4"/>
      <c r="EWW720" s="4"/>
      <c r="EWX720" s="4"/>
      <c r="EWY720" s="4"/>
      <c r="EWZ720" s="4"/>
      <c r="EXA720" s="4"/>
      <c r="EXB720" s="4"/>
      <c r="EXC720" s="4"/>
      <c r="EXD720" s="4"/>
      <c r="EXE720" s="4"/>
      <c r="EXF720" s="4"/>
      <c r="EXG720" s="4"/>
      <c r="EXH720" s="4"/>
      <c r="EXI720" s="4"/>
      <c r="EXJ720" s="4"/>
      <c r="EXK720" s="4"/>
      <c r="EXL720" s="4"/>
      <c r="EXM720" s="4"/>
      <c r="EXN720" s="4"/>
      <c r="EXO720" s="4"/>
      <c r="EXP720" s="4"/>
      <c r="EXQ720" s="4"/>
      <c r="EXR720" s="4"/>
      <c r="EXS720" s="4"/>
      <c r="EXT720" s="4"/>
      <c r="EXU720" s="4"/>
      <c r="EXV720" s="4"/>
      <c r="EXW720" s="4"/>
      <c r="EXX720" s="4"/>
      <c r="EXY720" s="4"/>
      <c r="EXZ720" s="4"/>
      <c r="EYA720" s="4"/>
      <c r="EYB720" s="4"/>
      <c r="EYC720" s="4"/>
      <c r="EYD720" s="4"/>
      <c r="EYE720" s="4"/>
      <c r="EYF720" s="4"/>
      <c r="EYG720" s="4"/>
      <c r="EYH720" s="4"/>
      <c r="EYI720" s="4"/>
      <c r="EYJ720" s="4"/>
      <c r="EYK720" s="4"/>
      <c r="EYL720" s="4"/>
      <c r="EYM720" s="4"/>
      <c r="EYN720" s="4"/>
      <c r="EYO720" s="4"/>
      <c r="EYP720" s="4"/>
      <c r="EYQ720" s="4"/>
      <c r="EYR720" s="4"/>
      <c r="EYS720" s="4"/>
      <c r="EYT720" s="4"/>
      <c r="EYU720" s="4"/>
      <c r="EYV720" s="4"/>
      <c r="EYW720" s="4"/>
      <c r="EYX720" s="4"/>
      <c r="EYY720" s="4"/>
      <c r="EYZ720" s="4"/>
      <c r="EZA720" s="4"/>
      <c r="EZB720" s="4"/>
      <c r="EZC720" s="4"/>
      <c r="EZD720" s="4"/>
      <c r="EZE720" s="4"/>
      <c r="EZF720" s="4"/>
      <c r="EZG720" s="4"/>
      <c r="EZH720" s="4"/>
      <c r="EZI720" s="4"/>
      <c r="EZJ720" s="4"/>
      <c r="EZK720" s="4"/>
      <c r="EZL720" s="4"/>
      <c r="EZM720" s="4"/>
      <c r="EZN720" s="4"/>
      <c r="EZO720" s="4"/>
      <c r="EZP720" s="4"/>
      <c r="EZQ720" s="4"/>
      <c r="EZR720" s="4"/>
      <c r="EZS720" s="4"/>
      <c r="EZT720" s="4"/>
      <c r="EZU720" s="4"/>
      <c r="EZV720" s="4"/>
      <c r="EZW720" s="4"/>
      <c r="EZX720" s="4"/>
      <c r="EZY720" s="4"/>
      <c r="EZZ720" s="4"/>
      <c r="FAA720" s="4"/>
      <c r="FAB720" s="4"/>
      <c r="FAC720" s="4"/>
      <c r="FAD720" s="4"/>
      <c r="FAE720" s="4"/>
      <c r="FAF720" s="4"/>
      <c r="FAG720" s="4"/>
      <c r="FAH720" s="4"/>
      <c r="FAI720" s="4"/>
      <c r="FAJ720" s="4"/>
      <c r="FAK720" s="4"/>
      <c r="FAL720" s="4"/>
      <c r="FAM720" s="4"/>
      <c r="FAN720" s="4"/>
      <c r="FAO720" s="4"/>
      <c r="FAP720" s="4"/>
      <c r="FAQ720" s="4"/>
      <c r="FAR720" s="4"/>
      <c r="FAS720" s="4"/>
      <c r="FAT720" s="4"/>
      <c r="FAU720" s="4"/>
      <c r="FAV720" s="4"/>
      <c r="FAW720" s="4"/>
      <c r="FAX720" s="4"/>
      <c r="FAY720" s="4"/>
      <c r="FAZ720" s="4"/>
      <c r="FBA720" s="4"/>
      <c r="FBB720" s="4"/>
      <c r="FBC720" s="4"/>
      <c r="FBD720" s="4"/>
      <c r="FBE720" s="4"/>
      <c r="FBF720" s="4"/>
      <c r="FBG720" s="4"/>
      <c r="FBH720" s="4"/>
      <c r="FBI720" s="4"/>
      <c r="FBJ720" s="4"/>
      <c r="FBK720" s="4"/>
      <c r="FBL720" s="4"/>
      <c r="FBM720" s="4"/>
      <c r="FBN720" s="4"/>
      <c r="FBO720" s="4"/>
      <c r="FBP720" s="4"/>
      <c r="FBQ720" s="4"/>
      <c r="FBR720" s="4"/>
      <c r="FBS720" s="4"/>
      <c r="FBT720" s="4"/>
      <c r="FBU720" s="4"/>
      <c r="FBV720" s="4"/>
      <c r="FBW720" s="4"/>
      <c r="FBX720" s="4"/>
      <c r="FBY720" s="4"/>
      <c r="FBZ720" s="4"/>
      <c r="FCA720" s="4"/>
      <c r="FCB720" s="4"/>
      <c r="FCC720" s="4"/>
      <c r="FCD720" s="4"/>
      <c r="FCE720" s="4"/>
      <c r="FCF720" s="4"/>
      <c r="FCG720" s="4"/>
      <c r="FCH720" s="4"/>
      <c r="FCI720" s="4"/>
      <c r="FCJ720" s="4"/>
      <c r="FCK720" s="4"/>
      <c r="FCL720" s="4"/>
      <c r="FCM720" s="4"/>
      <c r="FCN720" s="4"/>
      <c r="FCO720" s="4"/>
      <c r="FCP720" s="4"/>
      <c r="FCQ720" s="4"/>
      <c r="FCR720" s="4"/>
      <c r="FCS720" s="4"/>
      <c r="FCT720" s="4"/>
      <c r="FCU720" s="4"/>
      <c r="FCV720" s="4"/>
      <c r="FCW720" s="4"/>
      <c r="FCX720" s="4"/>
      <c r="FCY720" s="4"/>
      <c r="FCZ720" s="4"/>
      <c r="FDA720" s="4"/>
      <c r="FDB720" s="4"/>
      <c r="FDC720" s="4"/>
      <c r="FDD720" s="4"/>
      <c r="FDE720" s="4"/>
      <c r="FDF720" s="4"/>
      <c r="FDG720" s="4"/>
      <c r="FDH720" s="4"/>
      <c r="FDI720" s="4"/>
      <c r="FDJ720" s="4"/>
      <c r="FDK720" s="4"/>
      <c r="FDL720" s="4"/>
      <c r="FDM720" s="4"/>
      <c r="FDN720" s="4"/>
      <c r="FDO720" s="4"/>
      <c r="FDP720" s="4"/>
      <c r="FDQ720" s="4"/>
      <c r="FDR720" s="4"/>
      <c r="FDS720" s="4"/>
      <c r="FDT720" s="4"/>
      <c r="FDU720" s="4"/>
      <c r="FDV720" s="4"/>
      <c r="FDW720" s="4"/>
      <c r="FDX720" s="4"/>
      <c r="FDY720" s="4"/>
      <c r="FDZ720" s="4"/>
      <c r="FEA720" s="4"/>
      <c r="FEB720" s="4"/>
      <c r="FEC720" s="4"/>
      <c r="FED720" s="4"/>
      <c r="FEE720" s="4"/>
      <c r="FEF720" s="4"/>
      <c r="FEG720" s="4"/>
      <c r="FEH720" s="4"/>
      <c r="FEI720" s="4"/>
      <c r="FEJ720" s="4"/>
      <c r="FEK720" s="4"/>
      <c r="FEL720" s="4"/>
      <c r="FEM720" s="4"/>
      <c r="FEN720" s="4"/>
      <c r="FEO720" s="4"/>
      <c r="FEP720" s="4"/>
      <c r="FEQ720" s="4"/>
      <c r="FER720" s="4"/>
      <c r="FES720" s="4"/>
      <c r="FET720" s="4"/>
      <c r="FEU720" s="4"/>
      <c r="FEV720" s="4"/>
      <c r="FEW720" s="4"/>
      <c r="FEX720" s="4"/>
      <c r="FEY720" s="4"/>
      <c r="FEZ720" s="4"/>
      <c r="FFA720" s="4"/>
      <c r="FFB720" s="4"/>
      <c r="FFC720" s="4"/>
      <c r="FFD720" s="4"/>
      <c r="FFE720" s="4"/>
      <c r="FFF720" s="4"/>
      <c r="FFG720" s="4"/>
      <c r="FFH720" s="4"/>
      <c r="FFI720" s="4"/>
      <c r="FFJ720" s="4"/>
      <c r="FFK720" s="4"/>
      <c r="FFL720" s="4"/>
      <c r="FFM720" s="4"/>
      <c r="FFN720" s="4"/>
      <c r="FFO720" s="4"/>
      <c r="FFP720" s="4"/>
      <c r="FFQ720" s="4"/>
      <c r="FFR720" s="4"/>
      <c r="FFS720" s="4"/>
      <c r="FFT720" s="4"/>
      <c r="FFU720" s="4"/>
      <c r="FFV720" s="4"/>
      <c r="FFW720" s="4"/>
      <c r="FFX720" s="4"/>
      <c r="FFY720" s="4"/>
      <c r="FFZ720" s="4"/>
      <c r="FGA720" s="4"/>
      <c r="FGB720" s="4"/>
      <c r="FGC720" s="4"/>
      <c r="FGD720" s="4"/>
      <c r="FGE720" s="4"/>
      <c r="FGF720" s="4"/>
      <c r="FGG720" s="4"/>
      <c r="FGH720" s="4"/>
      <c r="FGI720" s="4"/>
      <c r="FGJ720" s="4"/>
      <c r="FGK720" s="4"/>
      <c r="FGL720" s="4"/>
      <c r="FGM720" s="4"/>
      <c r="FGN720" s="4"/>
      <c r="FGO720" s="4"/>
      <c r="FGP720" s="4"/>
      <c r="FGQ720" s="4"/>
      <c r="FGR720" s="4"/>
      <c r="FGS720" s="4"/>
      <c r="FGT720" s="4"/>
      <c r="FGU720" s="4"/>
      <c r="FGV720" s="4"/>
      <c r="FGW720" s="4"/>
      <c r="FGX720" s="4"/>
      <c r="FGY720" s="4"/>
      <c r="FGZ720" s="4"/>
      <c r="FHA720" s="4"/>
      <c r="FHB720" s="4"/>
      <c r="FHC720" s="4"/>
      <c r="FHD720" s="4"/>
      <c r="FHE720" s="4"/>
      <c r="FHF720" s="4"/>
      <c r="FHG720" s="4"/>
      <c r="FHH720" s="4"/>
      <c r="FHI720" s="4"/>
      <c r="FHJ720" s="4"/>
      <c r="FHK720" s="4"/>
      <c r="FHL720" s="4"/>
      <c r="FHM720" s="4"/>
      <c r="FHN720" s="4"/>
      <c r="FHO720" s="4"/>
      <c r="FHP720" s="4"/>
      <c r="FHQ720" s="4"/>
      <c r="FHR720" s="4"/>
      <c r="FHS720" s="4"/>
      <c r="FHT720" s="4"/>
      <c r="FHU720" s="4"/>
      <c r="FHV720" s="4"/>
      <c r="FHW720" s="4"/>
      <c r="FHX720" s="4"/>
      <c r="FHY720" s="4"/>
      <c r="FHZ720" s="4"/>
      <c r="FIA720" s="4"/>
      <c r="FIB720" s="4"/>
      <c r="FIC720" s="4"/>
      <c r="FID720" s="4"/>
      <c r="FIE720" s="4"/>
      <c r="FIF720" s="4"/>
      <c r="FIG720" s="4"/>
      <c r="FIH720" s="4"/>
      <c r="FII720" s="4"/>
      <c r="FIJ720" s="4"/>
      <c r="FIK720" s="4"/>
      <c r="FIL720" s="4"/>
      <c r="FIM720" s="4"/>
      <c r="FIN720" s="4"/>
      <c r="FIO720" s="4"/>
      <c r="FIP720" s="4"/>
      <c r="FIQ720" s="4"/>
      <c r="FIR720" s="4"/>
      <c r="FIS720" s="4"/>
      <c r="FIT720" s="4"/>
      <c r="FIU720" s="4"/>
      <c r="FIV720" s="4"/>
      <c r="FIW720" s="4"/>
      <c r="FIX720" s="4"/>
      <c r="FIY720" s="4"/>
      <c r="FIZ720" s="4"/>
      <c r="FJA720" s="4"/>
      <c r="FJB720" s="4"/>
      <c r="FJC720" s="4"/>
      <c r="FJD720" s="4"/>
      <c r="FJE720" s="4"/>
      <c r="FJF720" s="4"/>
      <c r="FJG720" s="4"/>
      <c r="FJH720" s="4"/>
      <c r="FJI720" s="4"/>
      <c r="FJJ720" s="4"/>
      <c r="FJK720" s="4"/>
      <c r="FJL720" s="4"/>
      <c r="FJM720" s="4"/>
      <c r="FJN720" s="4"/>
      <c r="FJO720" s="4"/>
      <c r="FJP720" s="4"/>
      <c r="FJQ720" s="4"/>
      <c r="FJR720" s="4"/>
      <c r="FJS720" s="4"/>
      <c r="FJT720" s="4"/>
      <c r="FJU720" s="4"/>
      <c r="FJV720" s="4"/>
      <c r="FJW720" s="4"/>
      <c r="FJX720" s="4"/>
      <c r="FJY720" s="4"/>
      <c r="FJZ720" s="4"/>
      <c r="FKA720" s="4"/>
      <c r="FKB720" s="4"/>
      <c r="FKC720" s="4"/>
      <c r="FKD720" s="4"/>
      <c r="FKE720" s="4"/>
      <c r="FKF720" s="4"/>
      <c r="FKG720" s="4"/>
      <c r="FKH720" s="4"/>
      <c r="FKI720" s="4"/>
      <c r="FKJ720" s="4"/>
      <c r="FKK720" s="4"/>
      <c r="FKL720" s="4"/>
      <c r="FKM720" s="4"/>
      <c r="FKN720" s="4"/>
      <c r="FKO720" s="4"/>
      <c r="FKP720" s="4"/>
      <c r="FKQ720" s="4"/>
      <c r="FKR720" s="4"/>
      <c r="FKS720" s="4"/>
      <c r="FKT720" s="4"/>
      <c r="FKU720" s="4"/>
      <c r="FKV720" s="4"/>
      <c r="FKW720" s="4"/>
      <c r="FKX720" s="4"/>
      <c r="FKY720" s="4"/>
      <c r="FKZ720" s="4"/>
      <c r="FLA720" s="4"/>
      <c r="FLB720" s="4"/>
      <c r="FLC720" s="4"/>
      <c r="FLD720" s="4"/>
      <c r="FLE720" s="4"/>
      <c r="FLF720" s="4"/>
      <c r="FLG720" s="4"/>
      <c r="FLH720" s="4"/>
      <c r="FLI720" s="4"/>
      <c r="FLJ720" s="4"/>
      <c r="FLK720" s="4"/>
      <c r="FLL720" s="4"/>
      <c r="FLM720" s="4"/>
      <c r="FLN720" s="4"/>
      <c r="FLO720" s="4"/>
      <c r="FLP720" s="4"/>
      <c r="FLQ720" s="4"/>
      <c r="FLR720" s="4"/>
      <c r="FLS720" s="4"/>
      <c r="FLT720" s="4"/>
      <c r="FLU720" s="4"/>
      <c r="FLV720" s="4"/>
      <c r="FLW720" s="4"/>
      <c r="FLX720" s="4"/>
      <c r="FLY720" s="4"/>
      <c r="FLZ720" s="4"/>
      <c r="FMA720" s="4"/>
      <c r="FMB720" s="4"/>
      <c r="FMC720" s="4"/>
      <c r="FMD720" s="4"/>
      <c r="FME720" s="4"/>
      <c r="FMF720" s="4"/>
      <c r="FMG720" s="4"/>
      <c r="FMH720" s="4"/>
      <c r="FMI720" s="4"/>
      <c r="FMJ720" s="4"/>
      <c r="FMK720" s="4"/>
      <c r="FML720" s="4"/>
      <c r="FMM720" s="4"/>
      <c r="FMN720" s="4"/>
      <c r="FMO720" s="4"/>
      <c r="FMP720" s="4"/>
      <c r="FMQ720" s="4"/>
      <c r="FMR720" s="4"/>
      <c r="FMS720" s="4"/>
      <c r="FMT720" s="4"/>
      <c r="FMU720" s="4"/>
      <c r="FMV720" s="4"/>
      <c r="FMW720" s="4"/>
      <c r="FMX720" s="4"/>
      <c r="FMY720" s="4"/>
      <c r="FMZ720" s="4"/>
      <c r="FNA720" s="4"/>
      <c r="FNB720" s="4"/>
      <c r="FNC720" s="4"/>
      <c r="FND720" s="4"/>
      <c r="FNE720" s="4"/>
      <c r="FNF720" s="4"/>
      <c r="FNG720" s="4"/>
      <c r="FNH720" s="4"/>
      <c r="FNI720" s="4"/>
      <c r="FNJ720" s="4"/>
      <c r="FNK720" s="4"/>
      <c r="FNL720" s="4"/>
      <c r="FNM720" s="4"/>
      <c r="FNN720" s="4"/>
      <c r="FNO720" s="4"/>
      <c r="FNP720" s="4"/>
      <c r="FNQ720" s="4"/>
      <c r="FNR720" s="4"/>
      <c r="FNS720" s="4"/>
      <c r="FNT720" s="4"/>
      <c r="FNU720" s="4"/>
      <c r="FNV720" s="4"/>
      <c r="FNW720" s="4"/>
      <c r="FNX720" s="4"/>
      <c r="FNY720" s="4"/>
      <c r="FNZ720" s="4"/>
      <c r="FOA720" s="4"/>
      <c r="FOB720" s="4"/>
      <c r="FOC720" s="4"/>
      <c r="FOD720" s="4"/>
      <c r="FOE720" s="4"/>
      <c r="FOF720" s="4"/>
      <c r="FOG720" s="4"/>
      <c r="FOH720" s="4"/>
      <c r="FOI720" s="4"/>
      <c r="FOJ720" s="4"/>
      <c r="FOK720" s="4"/>
      <c r="FOL720" s="4"/>
      <c r="FOM720" s="4"/>
      <c r="FON720" s="4"/>
      <c r="FOO720" s="4"/>
      <c r="FOP720" s="4"/>
      <c r="FOQ720" s="4"/>
      <c r="FOR720" s="4"/>
      <c r="FOS720" s="4"/>
      <c r="FOT720" s="4"/>
      <c r="FOU720" s="4"/>
      <c r="FOV720" s="4"/>
      <c r="FOW720" s="4"/>
      <c r="FOX720" s="4"/>
      <c r="FOY720" s="4"/>
      <c r="FOZ720" s="4"/>
      <c r="FPA720" s="4"/>
      <c r="FPB720" s="4"/>
      <c r="FPC720" s="4"/>
      <c r="FPD720" s="4"/>
      <c r="FPE720" s="4"/>
      <c r="FPF720" s="4"/>
      <c r="FPG720" s="4"/>
      <c r="FPH720" s="4"/>
      <c r="FPI720" s="4"/>
      <c r="FPJ720" s="4"/>
      <c r="FPK720" s="4"/>
      <c r="FPL720" s="4"/>
      <c r="FPM720" s="4"/>
      <c r="FPN720" s="4"/>
      <c r="FPO720" s="4"/>
      <c r="FPP720" s="4"/>
      <c r="FPQ720" s="4"/>
      <c r="FPR720" s="4"/>
      <c r="FPS720" s="4"/>
      <c r="FPT720" s="4"/>
      <c r="FPU720" s="4"/>
      <c r="FPV720" s="4"/>
      <c r="FPW720" s="4"/>
      <c r="FPX720" s="4"/>
      <c r="FPY720" s="4"/>
      <c r="FPZ720" s="4"/>
      <c r="FQA720" s="4"/>
      <c r="FQB720" s="4"/>
      <c r="FQC720" s="4"/>
      <c r="FQD720" s="4"/>
      <c r="FQE720" s="4"/>
      <c r="FQF720" s="4"/>
      <c r="FQG720" s="4"/>
      <c r="FQH720" s="4"/>
      <c r="FQI720" s="4"/>
      <c r="FQJ720" s="4"/>
      <c r="FQK720" s="4"/>
      <c r="FQL720" s="4"/>
      <c r="FQM720" s="4"/>
      <c r="FQN720" s="4"/>
      <c r="FQO720" s="4"/>
      <c r="FQP720" s="4"/>
      <c r="FQQ720" s="4"/>
      <c r="FQR720" s="4"/>
      <c r="FQS720" s="4"/>
      <c r="FQT720" s="4"/>
      <c r="FQU720" s="4"/>
      <c r="FQV720" s="4"/>
      <c r="FQW720" s="4"/>
      <c r="FQX720" s="4"/>
      <c r="FQY720" s="4"/>
      <c r="FQZ720" s="4"/>
      <c r="FRA720" s="4"/>
      <c r="FRB720" s="4"/>
      <c r="FRC720" s="4"/>
      <c r="FRD720" s="4"/>
      <c r="FRE720" s="4"/>
      <c r="FRF720" s="4"/>
      <c r="FRG720" s="4"/>
      <c r="FRH720" s="4"/>
      <c r="FRI720" s="4"/>
      <c r="FRJ720" s="4"/>
      <c r="FRK720" s="4"/>
      <c r="FRL720" s="4"/>
      <c r="FRM720" s="4"/>
      <c r="FRN720" s="4"/>
      <c r="FRO720" s="4"/>
      <c r="FRP720" s="4"/>
      <c r="FRQ720" s="4"/>
      <c r="FRR720" s="4"/>
      <c r="FRS720" s="4"/>
      <c r="FRT720" s="4"/>
      <c r="FRU720" s="4"/>
      <c r="FRV720" s="4"/>
      <c r="FRW720" s="4"/>
      <c r="FRX720" s="4"/>
      <c r="FRY720" s="4"/>
      <c r="FRZ720" s="4"/>
      <c r="FSA720" s="4"/>
      <c r="FSB720" s="4"/>
      <c r="FSC720" s="4"/>
      <c r="FSD720" s="4"/>
      <c r="FSE720" s="4"/>
      <c r="FSF720" s="4"/>
      <c r="FSG720" s="4"/>
      <c r="FSH720" s="4"/>
      <c r="FSI720" s="4"/>
      <c r="FSJ720" s="4"/>
      <c r="FSK720" s="4"/>
      <c r="FSL720" s="4"/>
      <c r="FSM720" s="4"/>
      <c r="FSN720" s="4"/>
      <c r="FSO720" s="4"/>
      <c r="FSP720" s="4"/>
      <c r="FSQ720" s="4"/>
      <c r="FSR720" s="4"/>
      <c r="FSS720" s="4"/>
      <c r="FST720" s="4"/>
      <c r="FSU720" s="4"/>
      <c r="FSV720" s="4"/>
      <c r="FSW720" s="4"/>
      <c r="FSX720" s="4"/>
      <c r="FSY720" s="4"/>
      <c r="FSZ720" s="4"/>
      <c r="FTA720" s="4"/>
      <c r="FTB720" s="4"/>
      <c r="FTC720" s="4"/>
      <c r="FTD720" s="4"/>
      <c r="FTE720" s="4"/>
      <c r="FTF720" s="4"/>
      <c r="FTG720" s="4"/>
      <c r="FTH720" s="4"/>
      <c r="FTI720" s="4"/>
      <c r="FTJ720" s="4"/>
      <c r="FTK720" s="4"/>
      <c r="FTL720" s="4"/>
      <c r="FTM720" s="4"/>
      <c r="FTN720" s="4"/>
      <c r="FTO720" s="4"/>
      <c r="FTP720" s="4"/>
      <c r="FTQ720" s="4"/>
      <c r="FTR720" s="4"/>
      <c r="FTS720" s="4"/>
      <c r="FTT720" s="4"/>
      <c r="FTU720" s="4"/>
      <c r="FTV720" s="4"/>
      <c r="FTW720" s="4"/>
      <c r="FTX720" s="4"/>
      <c r="FTY720" s="4"/>
      <c r="FTZ720" s="4"/>
      <c r="FUA720" s="4"/>
      <c r="FUB720" s="4"/>
      <c r="FUC720" s="4"/>
      <c r="FUD720" s="4"/>
      <c r="FUE720" s="4"/>
      <c r="FUF720" s="4"/>
      <c r="FUG720" s="4"/>
      <c r="FUH720" s="4"/>
      <c r="FUI720" s="4"/>
      <c r="FUJ720" s="4"/>
      <c r="FUK720" s="4"/>
      <c r="FUL720" s="4"/>
      <c r="FUM720" s="4"/>
      <c r="FUN720" s="4"/>
      <c r="FUO720" s="4"/>
      <c r="FUP720" s="4"/>
      <c r="FUQ720" s="4"/>
      <c r="FUR720" s="4"/>
      <c r="FUS720" s="4"/>
      <c r="FUT720" s="4"/>
      <c r="FUU720" s="4"/>
      <c r="FUV720" s="4"/>
      <c r="FUW720" s="4"/>
      <c r="FUX720" s="4"/>
      <c r="FUY720" s="4"/>
      <c r="FUZ720" s="4"/>
      <c r="FVA720" s="4"/>
      <c r="FVB720" s="4"/>
      <c r="FVC720" s="4"/>
      <c r="FVD720" s="4"/>
      <c r="FVE720" s="4"/>
      <c r="FVF720" s="4"/>
      <c r="FVG720" s="4"/>
      <c r="FVH720" s="4"/>
      <c r="FVI720" s="4"/>
      <c r="FVJ720" s="4"/>
      <c r="FVK720" s="4"/>
      <c r="FVL720" s="4"/>
      <c r="FVM720" s="4"/>
      <c r="FVN720" s="4"/>
      <c r="FVO720" s="4"/>
      <c r="FVP720" s="4"/>
      <c r="FVQ720" s="4"/>
      <c r="FVR720" s="4"/>
      <c r="FVS720" s="4"/>
      <c r="FVT720" s="4"/>
      <c r="FVU720" s="4"/>
      <c r="FVV720" s="4"/>
      <c r="FVW720" s="4"/>
      <c r="FVX720" s="4"/>
      <c r="FVY720" s="4"/>
      <c r="FVZ720" s="4"/>
      <c r="FWA720" s="4"/>
      <c r="FWB720" s="4"/>
      <c r="FWC720" s="4"/>
      <c r="FWD720" s="4"/>
      <c r="FWE720" s="4"/>
      <c r="FWF720" s="4"/>
      <c r="FWG720" s="4"/>
      <c r="FWH720" s="4"/>
      <c r="FWI720" s="4"/>
      <c r="FWJ720" s="4"/>
      <c r="FWK720" s="4"/>
      <c r="FWL720" s="4"/>
      <c r="FWM720" s="4"/>
      <c r="FWN720" s="4"/>
      <c r="FWO720" s="4"/>
      <c r="FWP720" s="4"/>
      <c r="FWQ720" s="4"/>
      <c r="FWR720" s="4"/>
      <c r="FWS720" s="4"/>
      <c r="FWT720" s="4"/>
      <c r="FWU720" s="4"/>
      <c r="FWV720" s="4"/>
      <c r="FWW720" s="4"/>
      <c r="FWX720" s="4"/>
      <c r="FWY720" s="4"/>
      <c r="FWZ720" s="4"/>
      <c r="FXA720" s="4"/>
      <c r="FXB720" s="4"/>
      <c r="FXC720" s="4"/>
      <c r="FXD720" s="4"/>
      <c r="FXE720" s="4"/>
      <c r="FXF720" s="4"/>
      <c r="FXG720" s="4"/>
      <c r="FXH720" s="4"/>
      <c r="FXI720" s="4"/>
      <c r="FXJ720" s="4"/>
      <c r="FXK720" s="4"/>
      <c r="FXL720" s="4"/>
      <c r="FXM720" s="4"/>
      <c r="FXN720" s="4"/>
      <c r="FXO720" s="4"/>
      <c r="FXP720" s="4"/>
      <c r="FXQ720" s="4"/>
      <c r="FXR720" s="4"/>
      <c r="FXS720" s="4"/>
      <c r="FXT720" s="4"/>
      <c r="FXU720" s="4"/>
      <c r="FXV720" s="4"/>
      <c r="FXW720" s="4"/>
      <c r="FXX720" s="4"/>
      <c r="FXY720" s="4"/>
      <c r="FXZ720" s="4"/>
      <c r="FYA720" s="4"/>
      <c r="FYB720" s="4"/>
      <c r="FYC720" s="4"/>
      <c r="FYD720" s="4"/>
      <c r="FYE720" s="4"/>
      <c r="FYF720" s="4"/>
      <c r="FYG720" s="4"/>
      <c r="FYH720" s="4"/>
      <c r="FYI720" s="4"/>
      <c r="FYJ720" s="4"/>
      <c r="FYK720" s="4"/>
      <c r="FYL720" s="4"/>
      <c r="FYM720" s="4"/>
      <c r="FYN720" s="4"/>
      <c r="FYO720" s="4"/>
      <c r="FYP720" s="4"/>
      <c r="FYQ720" s="4"/>
      <c r="FYR720" s="4"/>
      <c r="FYS720" s="4"/>
      <c r="FYT720" s="4"/>
      <c r="FYU720" s="4"/>
      <c r="FYV720" s="4"/>
      <c r="FYW720" s="4"/>
      <c r="FYX720" s="4"/>
      <c r="FYY720" s="4"/>
      <c r="FYZ720" s="4"/>
      <c r="FZA720" s="4"/>
      <c r="FZB720" s="4"/>
      <c r="FZC720" s="4"/>
      <c r="FZD720" s="4"/>
      <c r="FZE720" s="4"/>
      <c r="FZF720" s="4"/>
      <c r="FZG720" s="4"/>
      <c r="FZH720" s="4"/>
      <c r="FZI720" s="4"/>
      <c r="FZJ720" s="4"/>
      <c r="FZK720" s="4"/>
      <c r="FZL720" s="4"/>
      <c r="FZM720" s="4"/>
      <c r="FZN720" s="4"/>
      <c r="FZO720" s="4"/>
      <c r="FZP720" s="4"/>
      <c r="FZQ720" s="4"/>
      <c r="FZR720" s="4"/>
      <c r="FZS720" s="4"/>
      <c r="FZT720" s="4"/>
      <c r="FZU720" s="4"/>
      <c r="FZV720" s="4"/>
      <c r="FZW720" s="4"/>
      <c r="FZX720" s="4"/>
      <c r="FZY720" s="4"/>
      <c r="FZZ720" s="4"/>
      <c r="GAA720" s="4"/>
      <c r="GAB720" s="4"/>
      <c r="GAC720" s="4"/>
      <c r="GAD720" s="4"/>
      <c r="GAE720" s="4"/>
      <c r="GAF720" s="4"/>
      <c r="GAG720" s="4"/>
      <c r="GAH720" s="4"/>
      <c r="GAI720" s="4"/>
      <c r="GAJ720" s="4"/>
      <c r="GAK720" s="4"/>
      <c r="GAL720" s="4"/>
      <c r="GAM720" s="4"/>
      <c r="GAN720" s="4"/>
      <c r="GAO720" s="4"/>
      <c r="GAP720" s="4"/>
      <c r="GAQ720" s="4"/>
      <c r="GAR720" s="4"/>
      <c r="GAS720" s="4"/>
      <c r="GAT720" s="4"/>
      <c r="GAU720" s="4"/>
      <c r="GAV720" s="4"/>
      <c r="GAW720" s="4"/>
      <c r="GAX720" s="4"/>
      <c r="GAY720" s="4"/>
      <c r="GAZ720" s="4"/>
      <c r="GBA720" s="4"/>
      <c r="GBB720" s="4"/>
      <c r="GBC720" s="4"/>
      <c r="GBD720" s="4"/>
      <c r="GBE720" s="4"/>
      <c r="GBF720" s="4"/>
      <c r="GBG720" s="4"/>
      <c r="GBH720" s="4"/>
      <c r="GBI720" s="4"/>
      <c r="GBJ720" s="4"/>
      <c r="GBK720" s="4"/>
      <c r="GBL720" s="4"/>
      <c r="GBM720" s="4"/>
      <c r="GBN720" s="4"/>
      <c r="GBO720" s="4"/>
      <c r="GBP720" s="4"/>
      <c r="GBQ720" s="4"/>
      <c r="GBR720" s="4"/>
      <c r="GBS720" s="4"/>
      <c r="GBT720" s="4"/>
      <c r="GBU720" s="4"/>
      <c r="GBV720" s="4"/>
      <c r="GBW720" s="4"/>
      <c r="GBX720" s="4"/>
      <c r="GBY720" s="4"/>
      <c r="GBZ720" s="4"/>
      <c r="GCA720" s="4"/>
      <c r="GCB720" s="4"/>
      <c r="GCC720" s="4"/>
      <c r="GCD720" s="4"/>
      <c r="GCE720" s="4"/>
      <c r="GCF720" s="4"/>
      <c r="GCG720" s="4"/>
      <c r="GCH720" s="4"/>
      <c r="GCI720" s="4"/>
      <c r="GCJ720" s="4"/>
      <c r="GCK720" s="4"/>
      <c r="GCL720" s="4"/>
      <c r="GCM720" s="4"/>
      <c r="GCN720" s="4"/>
      <c r="GCO720" s="4"/>
      <c r="GCP720" s="4"/>
      <c r="GCQ720" s="4"/>
      <c r="GCR720" s="4"/>
      <c r="GCS720" s="4"/>
      <c r="GCT720" s="4"/>
      <c r="GCU720" s="4"/>
      <c r="GCV720" s="4"/>
      <c r="GCW720" s="4"/>
      <c r="GCX720" s="4"/>
      <c r="GCY720" s="4"/>
      <c r="GCZ720" s="4"/>
      <c r="GDA720" s="4"/>
      <c r="GDB720" s="4"/>
      <c r="GDC720" s="4"/>
      <c r="GDD720" s="4"/>
      <c r="GDE720" s="4"/>
      <c r="GDF720" s="4"/>
      <c r="GDG720" s="4"/>
      <c r="GDH720" s="4"/>
      <c r="GDI720" s="4"/>
      <c r="GDJ720" s="4"/>
      <c r="GDK720" s="4"/>
      <c r="GDL720" s="4"/>
      <c r="GDM720" s="4"/>
      <c r="GDN720" s="4"/>
      <c r="GDO720" s="4"/>
      <c r="GDP720" s="4"/>
      <c r="GDQ720" s="4"/>
      <c r="GDR720" s="4"/>
      <c r="GDS720" s="4"/>
      <c r="GDT720" s="4"/>
      <c r="GDU720" s="4"/>
      <c r="GDV720" s="4"/>
      <c r="GDW720" s="4"/>
      <c r="GDX720" s="4"/>
      <c r="GDY720" s="4"/>
      <c r="GDZ720" s="4"/>
      <c r="GEA720" s="4"/>
      <c r="GEB720" s="4"/>
      <c r="GEC720" s="4"/>
      <c r="GED720" s="4"/>
      <c r="GEE720" s="4"/>
      <c r="GEF720" s="4"/>
      <c r="GEG720" s="4"/>
      <c r="GEH720" s="4"/>
      <c r="GEI720" s="4"/>
      <c r="GEJ720" s="4"/>
      <c r="GEK720" s="4"/>
      <c r="GEL720" s="4"/>
      <c r="GEM720" s="4"/>
      <c r="GEN720" s="4"/>
      <c r="GEO720" s="4"/>
      <c r="GEP720" s="4"/>
      <c r="GEQ720" s="4"/>
      <c r="GER720" s="4"/>
      <c r="GES720" s="4"/>
      <c r="GET720" s="4"/>
      <c r="GEU720" s="4"/>
      <c r="GEV720" s="4"/>
      <c r="GEW720" s="4"/>
      <c r="GEX720" s="4"/>
      <c r="GEY720" s="4"/>
      <c r="GEZ720" s="4"/>
      <c r="GFA720" s="4"/>
      <c r="GFB720" s="4"/>
      <c r="GFC720" s="4"/>
      <c r="GFD720" s="4"/>
      <c r="GFE720" s="4"/>
      <c r="GFF720" s="4"/>
      <c r="GFG720" s="4"/>
      <c r="GFH720" s="4"/>
      <c r="GFI720" s="4"/>
      <c r="GFJ720" s="4"/>
      <c r="GFK720" s="4"/>
      <c r="GFL720" s="4"/>
      <c r="GFM720" s="4"/>
      <c r="GFN720" s="4"/>
      <c r="GFO720" s="4"/>
      <c r="GFP720" s="4"/>
      <c r="GFQ720" s="4"/>
      <c r="GFR720" s="4"/>
      <c r="GFS720" s="4"/>
      <c r="GFT720" s="4"/>
      <c r="GFU720" s="4"/>
      <c r="GFV720" s="4"/>
      <c r="GFW720" s="4"/>
      <c r="GFX720" s="4"/>
      <c r="GFY720" s="4"/>
      <c r="GFZ720" s="4"/>
      <c r="GGA720" s="4"/>
      <c r="GGB720" s="4"/>
      <c r="GGC720" s="4"/>
      <c r="GGD720" s="4"/>
      <c r="GGE720" s="4"/>
      <c r="GGF720" s="4"/>
      <c r="GGG720" s="4"/>
      <c r="GGH720" s="4"/>
      <c r="GGI720" s="4"/>
      <c r="GGJ720" s="4"/>
      <c r="GGK720" s="4"/>
      <c r="GGL720" s="4"/>
      <c r="GGM720" s="4"/>
      <c r="GGN720" s="4"/>
      <c r="GGO720" s="4"/>
      <c r="GGP720" s="4"/>
      <c r="GGQ720" s="4"/>
      <c r="GGR720" s="4"/>
      <c r="GGS720" s="4"/>
      <c r="GGT720" s="4"/>
      <c r="GGU720" s="4"/>
      <c r="GGV720" s="4"/>
      <c r="GGW720" s="4"/>
      <c r="GGX720" s="4"/>
      <c r="GGY720" s="4"/>
      <c r="GGZ720" s="4"/>
      <c r="GHA720" s="4"/>
      <c r="GHB720" s="4"/>
      <c r="GHC720" s="4"/>
      <c r="GHD720" s="4"/>
      <c r="GHE720" s="4"/>
      <c r="GHF720" s="4"/>
      <c r="GHG720" s="4"/>
      <c r="GHH720" s="4"/>
      <c r="GHI720" s="4"/>
      <c r="GHJ720" s="4"/>
      <c r="GHK720" s="4"/>
      <c r="GHL720" s="4"/>
      <c r="GHM720" s="4"/>
      <c r="GHN720" s="4"/>
      <c r="GHO720" s="4"/>
      <c r="GHP720" s="4"/>
      <c r="GHQ720" s="4"/>
      <c r="GHR720" s="4"/>
      <c r="GHS720" s="4"/>
      <c r="GHT720" s="4"/>
      <c r="GHU720" s="4"/>
      <c r="GHV720" s="4"/>
      <c r="GHW720" s="4"/>
      <c r="GHX720" s="4"/>
      <c r="GHY720" s="4"/>
      <c r="GHZ720" s="4"/>
      <c r="GIA720" s="4"/>
      <c r="GIB720" s="4"/>
      <c r="GIC720" s="4"/>
      <c r="GID720" s="4"/>
      <c r="GIE720" s="4"/>
      <c r="GIF720" s="4"/>
      <c r="GIG720" s="4"/>
      <c r="GIH720" s="4"/>
      <c r="GII720" s="4"/>
      <c r="GIJ720" s="4"/>
      <c r="GIK720" s="4"/>
      <c r="GIL720" s="4"/>
      <c r="GIM720" s="4"/>
      <c r="GIN720" s="4"/>
      <c r="GIO720" s="4"/>
      <c r="GIP720" s="4"/>
      <c r="GIQ720" s="4"/>
      <c r="GIR720" s="4"/>
      <c r="GIS720" s="4"/>
      <c r="GIT720" s="4"/>
      <c r="GIU720" s="4"/>
      <c r="GIV720" s="4"/>
      <c r="GIW720" s="4"/>
      <c r="GIX720" s="4"/>
      <c r="GIY720" s="4"/>
      <c r="GIZ720" s="4"/>
      <c r="GJA720" s="4"/>
      <c r="GJB720" s="4"/>
      <c r="GJC720" s="4"/>
      <c r="GJD720" s="4"/>
      <c r="GJE720" s="4"/>
      <c r="GJF720" s="4"/>
      <c r="GJG720" s="4"/>
      <c r="GJH720" s="4"/>
      <c r="GJI720" s="4"/>
      <c r="GJJ720" s="4"/>
      <c r="GJK720" s="4"/>
      <c r="GJL720" s="4"/>
      <c r="GJM720" s="4"/>
      <c r="GJN720" s="4"/>
      <c r="GJO720" s="4"/>
      <c r="GJP720" s="4"/>
      <c r="GJQ720" s="4"/>
      <c r="GJR720" s="4"/>
      <c r="GJS720" s="4"/>
      <c r="GJT720" s="4"/>
      <c r="GJU720" s="4"/>
      <c r="GJV720" s="4"/>
      <c r="GJW720" s="4"/>
      <c r="GJX720" s="4"/>
      <c r="GJY720" s="4"/>
      <c r="GJZ720" s="4"/>
      <c r="GKA720" s="4"/>
      <c r="GKB720" s="4"/>
      <c r="GKC720" s="4"/>
      <c r="GKD720" s="4"/>
      <c r="GKE720" s="4"/>
      <c r="GKF720" s="4"/>
      <c r="GKG720" s="4"/>
      <c r="GKH720" s="4"/>
      <c r="GKI720" s="4"/>
      <c r="GKJ720" s="4"/>
      <c r="GKK720" s="4"/>
      <c r="GKL720" s="4"/>
      <c r="GKM720" s="4"/>
      <c r="GKN720" s="4"/>
      <c r="GKO720" s="4"/>
      <c r="GKP720" s="4"/>
      <c r="GKQ720" s="4"/>
      <c r="GKR720" s="4"/>
      <c r="GKS720" s="4"/>
      <c r="GKT720" s="4"/>
      <c r="GKU720" s="4"/>
      <c r="GKV720" s="4"/>
      <c r="GKW720" s="4"/>
      <c r="GKX720" s="4"/>
      <c r="GKY720" s="4"/>
      <c r="GKZ720" s="4"/>
      <c r="GLA720" s="4"/>
      <c r="GLB720" s="4"/>
      <c r="GLC720" s="4"/>
      <c r="GLD720" s="4"/>
      <c r="GLE720" s="4"/>
      <c r="GLF720" s="4"/>
      <c r="GLG720" s="4"/>
      <c r="GLH720" s="4"/>
      <c r="GLI720" s="4"/>
      <c r="GLJ720" s="4"/>
      <c r="GLK720" s="4"/>
      <c r="GLL720" s="4"/>
      <c r="GLM720" s="4"/>
      <c r="GLN720" s="4"/>
      <c r="GLO720" s="4"/>
      <c r="GLP720" s="4"/>
      <c r="GLQ720" s="4"/>
      <c r="GLR720" s="4"/>
      <c r="GLS720" s="4"/>
      <c r="GLT720" s="4"/>
      <c r="GLU720" s="4"/>
      <c r="GLV720" s="4"/>
      <c r="GLW720" s="4"/>
      <c r="GLX720" s="4"/>
      <c r="GLY720" s="4"/>
      <c r="GLZ720" s="4"/>
      <c r="GMA720" s="4"/>
      <c r="GMB720" s="4"/>
      <c r="GMC720" s="4"/>
      <c r="GMD720" s="4"/>
      <c r="GME720" s="4"/>
      <c r="GMF720" s="4"/>
      <c r="GMG720" s="4"/>
      <c r="GMH720" s="4"/>
      <c r="GMI720" s="4"/>
      <c r="GMJ720" s="4"/>
      <c r="GMK720" s="4"/>
      <c r="GML720" s="4"/>
      <c r="GMM720" s="4"/>
      <c r="GMN720" s="4"/>
      <c r="GMO720" s="4"/>
      <c r="GMP720" s="4"/>
      <c r="GMQ720" s="4"/>
      <c r="GMR720" s="4"/>
      <c r="GMS720" s="4"/>
      <c r="GMT720" s="4"/>
      <c r="GMU720" s="4"/>
      <c r="GMV720" s="4"/>
      <c r="GMW720" s="4"/>
      <c r="GMX720" s="4"/>
      <c r="GMY720" s="4"/>
      <c r="GMZ720" s="4"/>
      <c r="GNA720" s="4"/>
      <c r="GNB720" s="4"/>
      <c r="GNC720" s="4"/>
      <c r="GND720" s="4"/>
      <c r="GNE720" s="4"/>
      <c r="GNF720" s="4"/>
      <c r="GNG720" s="4"/>
      <c r="GNH720" s="4"/>
      <c r="GNI720" s="4"/>
      <c r="GNJ720" s="4"/>
      <c r="GNK720" s="4"/>
      <c r="GNL720" s="4"/>
      <c r="GNM720" s="4"/>
      <c r="GNN720" s="4"/>
      <c r="GNO720" s="4"/>
      <c r="GNP720" s="4"/>
      <c r="GNQ720" s="4"/>
      <c r="GNR720" s="4"/>
      <c r="GNS720" s="4"/>
      <c r="GNT720" s="4"/>
      <c r="GNU720" s="4"/>
      <c r="GNV720" s="4"/>
      <c r="GNW720" s="4"/>
      <c r="GNX720" s="4"/>
      <c r="GNY720" s="4"/>
      <c r="GNZ720" s="4"/>
      <c r="GOA720" s="4"/>
      <c r="GOB720" s="4"/>
      <c r="GOC720" s="4"/>
      <c r="GOD720" s="4"/>
      <c r="GOE720" s="4"/>
      <c r="GOF720" s="4"/>
      <c r="GOG720" s="4"/>
      <c r="GOH720" s="4"/>
      <c r="GOI720" s="4"/>
      <c r="GOJ720" s="4"/>
      <c r="GOK720" s="4"/>
      <c r="GOL720" s="4"/>
      <c r="GOM720" s="4"/>
      <c r="GON720" s="4"/>
      <c r="GOO720" s="4"/>
      <c r="GOP720" s="4"/>
      <c r="GOQ720" s="4"/>
      <c r="GOR720" s="4"/>
      <c r="GOS720" s="4"/>
      <c r="GOT720" s="4"/>
      <c r="GOU720" s="4"/>
      <c r="GOV720" s="4"/>
      <c r="GOW720" s="4"/>
      <c r="GOX720" s="4"/>
      <c r="GOY720" s="4"/>
      <c r="GOZ720" s="4"/>
      <c r="GPA720" s="4"/>
      <c r="GPB720" s="4"/>
      <c r="GPC720" s="4"/>
      <c r="GPD720" s="4"/>
      <c r="GPE720" s="4"/>
      <c r="GPF720" s="4"/>
      <c r="GPG720" s="4"/>
      <c r="GPH720" s="4"/>
      <c r="GPI720" s="4"/>
      <c r="GPJ720" s="4"/>
      <c r="GPK720" s="4"/>
      <c r="GPL720" s="4"/>
      <c r="GPM720" s="4"/>
      <c r="GPN720" s="4"/>
      <c r="GPO720" s="4"/>
      <c r="GPP720" s="4"/>
      <c r="GPQ720" s="4"/>
      <c r="GPR720" s="4"/>
      <c r="GPS720" s="4"/>
      <c r="GPT720" s="4"/>
      <c r="GPU720" s="4"/>
      <c r="GPV720" s="4"/>
      <c r="GPW720" s="4"/>
      <c r="GPX720" s="4"/>
      <c r="GPY720" s="4"/>
      <c r="GPZ720" s="4"/>
      <c r="GQA720" s="4"/>
      <c r="GQB720" s="4"/>
      <c r="GQC720" s="4"/>
      <c r="GQD720" s="4"/>
      <c r="GQE720" s="4"/>
      <c r="GQF720" s="4"/>
      <c r="GQG720" s="4"/>
      <c r="GQH720" s="4"/>
      <c r="GQI720" s="4"/>
      <c r="GQJ720" s="4"/>
      <c r="GQK720" s="4"/>
      <c r="GQL720" s="4"/>
      <c r="GQM720" s="4"/>
      <c r="GQN720" s="4"/>
      <c r="GQO720" s="4"/>
      <c r="GQP720" s="4"/>
      <c r="GQQ720" s="4"/>
      <c r="GQR720" s="4"/>
      <c r="GQS720" s="4"/>
      <c r="GQT720" s="4"/>
      <c r="GQU720" s="4"/>
      <c r="GQV720" s="4"/>
      <c r="GQW720" s="4"/>
      <c r="GQX720" s="4"/>
      <c r="GQY720" s="4"/>
      <c r="GQZ720" s="4"/>
      <c r="GRA720" s="4"/>
      <c r="GRB720" s="4"/>
      <c r="GRC720" s="4"/>
      <c r="GRD720" s="4"/>
      <c r="GRE720" s="4"/>
      <c r="GRF720" s="4"/>
      <c r="GRG720" s="4"/>
      <c r="GRH720" s="4"/>
      <c r="GRI720" s="4"/>
      <c r="GRJ720" s="4"/>
      <c r="GRK720" s="4"/>
      <c r="GRL720" s="4"/>
      <c r="GRM720" s="4"/>
      <c r="GRN720" s="4"/>
      <c r="GRO720" s="4"/>
      <c r="GRP720" s="4"/>
      <c r="GRQ720" s="4"/>
      <c r="GRR720" s="4"/>
      <c r="GRS720" s="4"/>
      <c r="GRT720" s="4"/>
      <c r="GRU720" s="4"/>
      <c r="GRV720" s="4"/>
      <c r="GRW720" s="4"/>
      <c r="GRX720" s="4"/>
      <c r="GRY720" s="4"/>
      <c r="GRZ720" s="4"/>
      <c r="GSA720" s="4"/>
      <c r="GSB720" s="4"/>
      <c r="GSC720" s="4"/>
      <c r="GSD720" s="4"/>
      <c r="GSE720" s="4"/>
      <c r="GSF720" s="4"/>
      <c r="GSG720" s="4"/>
      <c r="GSH720" s="4"/>
      <c r="GSI720" s="4"/>
      <c r="GSJ720" s="4"/>
      <c r="GSK720" s="4"/>
      <c r="GSL720" s="4"/>
      <c r="GSM720" s="4"/>
      <c r="GSN720" s="4"/>
      <c r="GSO720" s="4"/>
      <c r="GSP720" s="4"/>
      <c r="GSQ720" s="4"/>
      <c r="GSR720" s="4"/>
      <c r="GSS720" s="4"/>
      <c r="GST720" s="4"/>
      <c r="GSU720" s="4"/>
      <c r="GSV720" s="4"/>
      <c r="GSW720" s="4"/>
      <c r="GSX720" s="4"/>
      <c r="GSY720" s="4"/>
      <c r="GSZ720" s="4"/>
      <c r="GTA720" s="4"/>
      <c r="GTB720" s="4"/>
      <c r="GTC720" s="4"/>
      <c r="GTD720" s="4"/>
      <c r="GTE720" s="4"/>
      <c r="GTF720" s="4"/>
      <c r="GTG720" s="4"/>
      <c r="GTH720" s="4"/>
      <c r="GTI720" s="4"/>
      <c r="GTJ720" s="4"/>
      <c r="GTK720" s="4"/>
      <c r="GTL720" s="4"/>
      <c r="GTM720" s="4"/>
      <c r="GTN720" s="4"/>
      <c r="GTO720" s="4"/>
      <c r="GTP720" s="4"/>
      <c r="GTQ720" s="4"/>
      <c r="GTR720" s="4"/>
      <c r="GTS720" s="4"/>
      <c r="GTT720" s="4"/>
      <c r="GTU720" s="4"/>
      <c r="GTV720" s="4"/>
      <c r="GTW720" s="4"/>
      <c r="GTX720" s="4"/>
      <c r="GTY720" s="4"/>
      <c r="GTZ720" s="4"/>
      <c r="GUA720" s="4"/>
      <c r="GUB720" s="4"/>
      <c r="GUC720" s="4"/>
      <c r="GUD720" s="4"/>
      <c r="GUE720" s="4"/>
      <c r="GUF720" s="4"/>
      <c r="GUG720" s="4"/>
      <c r="GUH720" s="4"/>
      <c r="GUI720" s="4"/>
      <c r="GUJ720" s="4"/>
      <c r="GUK720" s="4"/>
      <c r="GUL720" s="4"/>
      <c r="GUM720" s="4"/>
      <c r="GUN720" s="4"/>
      <c r="GUO720" s="4"/>
      <c r="GUP720" s="4"/>
      <c r="GUQ720" s="4"/>
      <c r="GUR720" s="4"/>
      <c r="GUS720" s="4"/>
      <c r="GUT720" s="4"/>
      <c r="GUU720" s="4"/>
      <c r="GUV720" s="4"/>
      <c r="GUW720" s="4"/>
      <c r="GUX720" s="4"/>
      <c r="GUY720" s="4"/>
      <c r="GUZ720" s="4"/>
      <c r="GVA720" s="4"/>
      <c r="GVB720" s="4"/>
      <c r="GVC720" s="4"/>
      <c r="GVD720" s="4"/>
      <c r="GVE720" s="4"/>
      <c r="GVF720" s="4"/>
      <c r="GVG720" s="4"/>
      <c r="GVH720" s="4"/>
      <c r="GVI720" s="4"/>
      <c r="GVJ720" s="4"/>
      <c r="GVK720" s="4"/>
      <c r="GVL720" s="4"/>
      <c r="GVM720" s="4"/>
      <c r="GVN720" s="4"/>
      <c r="GVO720" s="4"/>
      <c r="GVP720" s="4"/>
      <c r="GVQ720" s="4"/>
      <c r="GVR720" s="4"/>
      <c r="GVS720" s="4"/>
      <c r="GVT720" s="4"/>
      <c r="GVU720" s="4"/>
      <c r="GVV720" s="4"/>
      <c r="GVW720" s="4"/>
      <c r="GVX720" s="4"/>
      <c r="GVY720" s="4"/>
      <c r="GVZ720" s="4"/>
      <c r="GWA720" s="4"/>
      <c r="GWB720" s="4"/>
      <c r="GWC720" s="4"/>
      <c r="GWD720" s="4"/>
      <c r="GWE720" s="4"/>
      <c r="GWF720" s="4"/>
      <c r="GWG720" s="4"/>
      <c r="GWH720" s="4"/>
      <c r="GWI720" s="4"/>
      <c r="GWJ720" s="4"/>
      <c r="GWK720" s="4"/>
      <c r="GWL720" s="4"/>
      <c r="GWM720" s="4"/>
      <c r="GWN720" s="4"/>
      <c r="GWO720" s="4"/>
      <c r="GWP720" s="4"/>
      <c r="GWQ720" s="4"/>
      <c r="GWR720" s="4"/>
      <c r="GWS720" s="4"/>
      <c r="GWT720" s="4"/>
      <c r="GWU720" s="4"/>
      <c r="GWV720" s="4"/>
      <c r="GWW720" s="4"/>
      <c r="GWX720" s="4"/>
      <c r="GWY720" s="4"/>
      <c r="GWZ720" s="4"/>
      <c r="GXA720" s="4"/>
      <c r="GXB720" s="4"/>
      <c r="GXC720" s="4"/>
      <c r="GXD720" s="4"/>
      <c r="GXE720" s="4"/>
      <c r="GXF720" s="4"/>
      <c r="GXG720" s="4"/>
      <c r="GXH720" s="4"/>
      <c r="GXI720" s="4"/>
      <c r="GXJ720" s="4"/>
      <c r="GXK720" s="4"/>
      <c r="GXL720" s="4"/>
      <c r="GXM720" s="4"/>
      <c r="GXN720" s="4"/>
      <c r="GXO720" s="4"/>
      <c r="GXP720" s="4"/>
      <c r="GXQ720" s="4"/>
      <c r="GXR720" s="4"/>
      <c r="GXS720" s="4"/>
      <c r="GXT720" s="4"/>
      <c r="GXU720" s="4"/>
      <c r="GXV720" s="4"/>
      <c r="GXW720" s="4"/>
      <c r="GXX720" s="4"/>
      <c r="GXY720" s="4"/>
      <c r="GXZ720" s="4"/>
      <c r="GYA720" s="4"/>
      <c r="GYB720" s="4"/>
      <c r="GYC720" s="4"/>
      <c r="GYD720" s="4"/>
      <c r="GYE720" s="4"/>
      <c r="GYF720" s="4"/>
      <c r="GYG720" s="4"/>
      <c r="GYH720" s="4"/>
      <c r="GYI720" s="4"/>
      <c r="GYJ720" s="4"/>
      <c r="GYK720" s="4"/>
      <c r="GYL720" s="4"/>
      <c r="GYM720" s="4"/>
      <c r="GYN720" s="4"/>
      <c r="GYO720" s="4"/>
      <c r="GYP720" s="4"/>
      <c r="GYQ720" s="4"/>
      <c r="GYR720" s="4"/>
      <c r="GYS720" s="4"/>
      <c r="GYT720" s="4"/>
      <c r="GYU720" s="4"/>
      <c r="GYV720" s="4"/>
      <c r="GYW720" s="4"/>
      <c r="GYX720" s="4"/>
      <c r="GYY720" s="4"/>
      <c r="GYZ720" s="4"/>
      <c r="GZA720" s="4"/>
      <c r="GZB720" s="4"/>
      <c r="GZC720" s="4"/>
      <c r="GZD720" s="4"/>
      <c r="GZE720" s="4"/>
      <c r="GZF720" s="4"/>
      <c r="GZG720" s="4"/>
      <c r="GZH720" s="4"/>
      <c r="GZI720" s="4"/>
      <c r="GZJ720" s="4"/>
      <c r="GZK720" s="4"/>
      <c r="GZL720" s="4"/>
      <c r="GZM720" s="4"/>
      <c r="GZN720" s="4"/>
      <c r="GZO720" s="4"/>
      <c r="GZP720" s="4"/>
      <c r="GZQ720" s="4"/>
      <c r="GZR720" s="4"/>
      <c r="GZS720" s="4"/>
      <c r="GZT720" s="4"/>
      <c r="GZU720" s="4"/>
      <c r="GZV720" s="4"/>
      <c r="GZW720" s="4"/>
      <c r="GZX720" s="4"/>
      <c r="GZY720" s="4"/>
      <c r="GZZ720" s="4"/>
      <c r="HAA720" s="4"/>
      <c r="HAB720" s="4"/>
      <c r="HAC720" s="4"/>
      <c r="HAD720" s="4"/>
      <c r="HAE720" s="4"/>
      <c r="HAF720" s="4"/>
      <c r="HAG720" s="4"/>
      <c r="HAH720" s="4"/>
      <c r="HAI720" s="4"/>
      <c r="HAJ720" s="4"/>
      <c r="HAK720" s="4"/>
      <c r="HAL720" s="4"/>
      <c r="HAM720" s="4"/>
      <c r="HAN720" s="4"/>
      <c r="HAO720" s="4"/>
      <c r="HAP720" s="4"/>
      <c r="HAQ720" s="4"/>
      <c r="HAR720" s="4"/>
      <c r="HAS720" s="4"/>
      <c r="HAT720" s="4"/>
      <c r="HAU720" s="4"/>
      <c r="HAV720" s="4"/>
      <c r="HAW720" s="4"/>
      <c r="HAX720" s="4"/>
      <c r="HAY720" s="4"/>
      <c r="HAZ720" s="4"/>
      <c r="HBA720" s="4"/>
      <c r="HBB720" s="4"/>
      <c r="HBC720" s="4"/>
      <c r="HBD720" s="4"/>
      <c r="HBE720" s="4"/>
      <c r="HBF720" s="4"/>
      <c r="HBG720" s="4"/>
      <c r="HBH720" s="4"/>
      <c r="HBI720" s="4"/>
      <c r="HBJ720" s="4"/>
      <c r="HBK720" s="4"/>
      <c r="HBL720" s="4"/>
      <c r="HBM720" s="4"/>
      <c r="HBN720" s="4"/>
      <c r="HBO720" s="4"/>
      <c r="HBP720" s="4"/>
      <c r="HBQ720" s="4"/>
      <c r="HBR720" s="4"/>
      <c r="HBS720" s="4"/>
      <c r="HBT720" s="4"/>
      <c r="HBU720" s="4"/>
      <c r="HBV720" s="4"/>
      <c r="HBW720" s="4"/>
      <c r="HBX720" s="4"/>
      <c r="HBY720" s="4"/>
      <c r="HBZ720" s="4"/>
      <c r="HCA720" s="4"/>
      <c r="HCB720" s="4"/>
      <c r="HCC720" s="4"/>
      <c r="HCD720" s="4"/>
      <c r="HCE720" s="4"/>
      <c r="HCF720" s="4"/>
      <c r="HCG720" s="4"/>
      <c r="HCH720" s="4"/>
      <c r="HCI720" s="4"/>
      <c r="HCJ720" s="4"/>
      <c r="HCK720" s="4"/>
      <c r="HCL720" s="4"/>
      <c r="HCM720" s="4"/>
      <c r="HCN720" s="4"/>
      <c r="HCO720" s="4"/>
      <c r="HCP720" s="4"/>
      <c r="HCQ720" s="4"/>
      <c r="HCR720" s="4"/>
      <c r="HCS720" s="4"/>
      <c r="HCT720" s="4"/>
      <c r="HCU720" s="4"/>
      <c r="HCV720" s="4"/>
      <c r="HCW720" s="4"/>
      <c r="HCX720" s="4"/>
      <c r="HCY720" s="4"/>
      <c r="HCZ720" s="4"/>
      <c r="HDA720" s="4"/>
      <c r="HDB720" s="4"/>
      <c r="HDC720" s="4"/>
      <c r="HDD720" s="4"/>
      <c r="HDE720" s="4"/>
      <c r="HDF720" s="4"/>
      <c r="HDG720" s="4"/>
      <c r="HDH720" s="4"/>
      <c r="HDI720" s="4"/>
      <c r="HDJ720" s="4"/>
      <c r="HDK720" s="4"/>
      <c r="HDL720" s="4"/>
      <c r="HDM720" s="4"/>
      <c r="HDN720" s="4"/>
      <c r="HDO720" s="4"/>
      <c r="HDP720" s="4"/>
      <c r="HDQ720" s="4"/>
      <c r="HDR720" s="4"/>
      <c r="HDS720" s="4"/>
      <c r="HDT720" s="4"/>
      <c r="HDU720" s="4"/>
      <c r="HDV720" s="4"/>
      <c r="HDW720" s="4"/>
      <c r="HDX720" s="4"/>
      <c r="HDY720" s="4"/>
      <c r="HDZ720" s="4"/>
      <c r="HEA720" s="4"/>
      <c r="HEB720" s="4"/>
      <c r="HEC720" s="4"/>
      <c r="HED720" s="4"/>
      <c r="HEE720" s="4"/>
      <c r="HEF720" s="4"/>
      <c r="HEG720" s="4"/>
      <c r="HEH720" s="4"/>
      <c r="HEI720" s="4"/>
      <c r="HEJ720" s="4"/>
      <c r="HEK720" s="4"/>
      <c r="HEL720" s="4"/>
      <c r="HEM720" s="4"/>
      <c r="HEN720" s="4"/>
      <c r="HEO720" s="4"/>
      <c r="HEP720" s="4"/>
      <c r="HEQ720" s="4"/>
      <c r="HER720" s="4"/>
      <c r="HES720" s="4"/>
      <c r="HET720" s="4"/>
      <c r="HEU720" s="4"/>
      <c r="HEV720" s="4"/>
      <c r="HEW720" s="4"/>
      <c r="HEX720" s="4"/>
      <c r="HEY720" s="4"/>
      <c r="HEZ720" s="4"/>
      <c r="HFA720" s="4"/>
      <c r="HFB720" s="4"/>
      <c r="HFC720" s="4"/>
      <c r="HFD720" s="4"/>
      <c r="HFE720" s="4"/>
      <c r="HFF720" s="4"/>
      <c r="HFG720" s="4"/>
      <c r="HFH720" s="4"/>
      <c r="HFI720" s="4"/>
      <c r="HFJ720" s="4"/>
      <c r="HFK720" s="4"/>
      <c r="HFL720" s="4"/>
      <c r="HFM720" s="4"/>
      <c r="HFN720" s="4"/>
      <c r="HFO720" s="4"/>
      <c r="HFP720" s="4"/>
      <c r="HFQ720" s="4"/>
      <c r="HFR720" s="4"/>
      <c r="HFS720" s="4"/>
      <c r="HFT720" s="4"/>
      <c r="HFU720" s="4"/>
      <c r="HFV720" s="4"/>
      <c r="HFW720" s="4"/>
      <c r="HFX720" s="4"/>
      <c r="HFY720" s="4"/>
      <c r="HFZ720" s="4"/>
      <c r="HGA720" s="4"/>
      <c r="HGB720" s="4"/>
      <c r="HGC720" s="4"/>
      <c r="HGD720" s="4"/>
      <c r="HGE720" s="4"/>
      <c r="HGF720" s="4"/>
      <c r="HGG720" s="4"/>
      <c r="HGH720" s="4"/>
      <c r="HGI720" s="4"/>
      <c r="HGJ720" s="4"/>
      <c r="HGK720" s="4"/>
      <c r="HGL720" s="4"/>
      <c r="HGM720" s="4"/>
      <c r="HGN720" s="4"/>
      <c r="HGO720" s="4"/>
      <c r="HGP720" s="4"/>
      <c r="HGQ720" s="4"/>
      <c r="HGR720" s="4"/>
      <c r="HGS720" s="4"/>
      <c r="HGT720" s="4"/>
      <c r="HGU720" s="4"/>
      <c r="HGV720" s="4"/>
      <c r="HGW720" s="4"/>
      <c r="HGX720" s="4"/>
      <c r="HGY720" s="4"/>
      <c r="HGZ720" s="4"/>
      <c r="HHA720" s="4"/>
      <c r="HHB720" s="4"/>
      <c r="HHC720" s="4"/>
      <c r="HHD720" s="4"/>
      <c r="HHE720" s="4"/>
      <c r="HHF720" s="4"/>
      <c r="HHG720" s="4"/>
      <c r="HHH720" s="4"/>
      <c r="HHI720" s="4"/>
      <c r="HHJ720" s="4"/>
      <c r="HHK720" s="4"/>
      <c r="HHL720" s="4"/>
      <c r="HHM720" s="4"/>
      <c r="HHN720" s="4"/>
      <c r="HHO720" s="4"/>
      <c r="HHP720" s="4"/>
      <c r="HHQ720" s="4"/>
      <c r="HHR720" s="4"/>
      <c r="HHS720" s="4"/>
      <c r="HHT720" s="4"/>
      <c r="HHU720" s="4"/>
      <c r="HHV720" s="4"/>
      <c r="HHW720" s="4"/>
      <c r="HHX720" s="4"/>
      <c r="HHY720" s="4"/>
      <c r="HHZ720" s="4"/>
      <c r="HIA720" s="4"/>
      <c r="HIB720" s="4"/>
      <c r="HIC720" s="4"/>
      <c r="HID720" s="4"/>
      <c r="HIE720" s="4"/>
      <c r="HIF720" s="4"/>
      <c r="HIG720" s="4"/>
      <c r="HIH720" s="4"/>
      <c r="HII720" s="4"/>
      <c r="HIJ720" s="4"/>
      <c r="HIK720" s="4"/>
      <c r="HIL720" s="4"/>
      <c r="HIM720" s="4"/>
      <c r="HIN720" s="4"/>
      <c r="HIO720" s="4"/>
      <c r="HIP720" s="4"/>
      <c r="HIQ720" s="4"/>
      <c r="HIR720" s="4"/>
      <c r="HIS720" s="4"/>
      <c r="HIT720" s="4"/>
      <c r="HIU720" s="4"/>
      <c r="HIV720" s="4"/>
      <c r="HIW720" s="4"/>
      <c r="HIX720" s="4"/>
      <c r="HIY720" s="4"/>
      <c r="HIZ720" s="4"/>
      <c r="HJA720" s="4"/>
      <c r="HJB720" s="4"/>
      <c r="HJC720" s="4"/>
      <c r="HJD720" s="4"/>
      <c r="HJE720" s="4"/>
      <c r="HJF720" s="4"/>
      <c r="HJG720" s="4"/>
      <c r="HJH720" s="4"/>
      <c r="HJI720" s="4"/>
      <c r="HJJ720" s="4"/>
      <c r="HJK720" s="4"/>
      <c r="HJL720" s="4"/>
      <c r="HJM720" s="4"/>
      <c r="HJN720" s="4"/>
      <c r="HJO720" s="4"/>
      <c r="HJP720" s="4"/>
      <c r="HJQ720" s="4"/>
      <c r="HJR720" s="4"/>
      <c r="HJS720" s="4"/>
      <c r="HJT720" s="4"/>
      <c r="HJU720" s="4"/>
      <c r="HJV720" s="4"/>
      <c r="HJW720" s="4"/>
      <c r="HJX720" s="4"/>
      <c r="HJY720" s="4"/>
      <c r="HJZ720" s="4"/>
      <c r="HKA720" s="4"/>
      <c r="HKB720" s="4"/>
      <c r="HKC720" s="4"/>
      <c r="HKD720" s="4"/>
      <c r="HKE720" s="4"/>
      <c r="HKF720" s="4"/>
      <c r="HKG720" s="4"/>
      <c r="HKH720" s="4"/>
      <c r="HKI720" s="4"/>
      <c r="HKJ720" s="4"/>
      <c r="HKK720" s="4"/>
      <c r="HKL720" s="4"/>
      <c r="HKM720" s="4"/>
      <c r="HKN720" s="4"/>
      <c r="HKO720" s="4"/>
      <c r="HKP720" s="4"/>
      <c r="HKQ720" s="4"/>
      <c r="HKR720" s="4"/>
      <c r="HKS720" s="4"/>
      <c r="HKT720" s="4"/>
      <c r="HKU720" s="4"/>
      <c r="HKV720" s="4"/>
      <c r="HKW720" s="4"/>
      <c r="HKX720" s="4"/>
      <c r="HKY720" s="4"/>
      <c r="HKZ720" s="4"/>
      <c r="HLA720" s="4"/>
      <c r="HLB720" s="4"/>
      <c r="HLC720" s="4"/>
      <c r="HLD720" s="4"/>
      <c r="HLE720" s="4"/>
      <c r="HLF720" s="4"/>
      <c r="HLG720" s="4"/>
      <c r="HLH720" s="4"/>
      <c r="HLI720" s="4"/>
      <c r="HLJ720" s="4"/>
      <c r="HLK720" s="4"/>
      <c r="HLL720" s="4"/>
      <c r="HLM720" s="4"/>
      <c r="HLN720" s="4"/>
      <c r="HLO720" s="4"/>
      <c r="HLP720" s="4"/>
      <c r="HLQ720" s="4"/>
      <c r="HLR720" s="4"/>
      <c r="HLS720" s="4"/>
      <c r="HLT720" s="4"/>
      <c r="HLU720" s="4"/>
      <c r="HLV720" s="4"/>
      <c r="HLW720" s="4"/>
      <c r="HLX720" s="4"/>
      <c r="HLY720" s="4"/>
      <c r="HLZ720" s="4"/>
      <c r="HMA720" s="4"/>
      <c r="HMB720" s="4"/>
      <c r="HMC720" s="4"/>
      <c r="HMD720" s="4"/>
      <c r="HME720" s="4"/>
      <c r="HMF720" s="4"/>
      <c r="HMG720" s="4"/>
      <c r="HMH720" s="4"/>
      <c r="HMI720" s="4"/>
      <c r="HMJ720" s="4"/>
      <c r="HMK720" s="4"/>
      <c r="HML720" s="4"/>
      <c r="HMM720" s="4"/>
      <c r="HMN720" s="4"/>
      <c r="HMO720" s="4"/>
      <c r="HMP720" s="4"/>
      <c r="HMQ720" s="4"/>
      <c r="HMR720" s="4"/>
      <c r="HMS720" s="4"/>
      <c r="HMT720" s="4"/>
      <c r="HMU720" s="4"/>
      <c r="HMV720" s="4"/>
      <c r="HMW720" s="4"/>
      <c r="HMX720" s="4"/>
      <c r="HMY720" s="4"/>
      <c r="HMZ720" s="4"/>
      <c r="HNA720" s="4"/>
      <c r="HNB720" s="4"/>
      <c r="HNC720" s="4"/>
      <c r="HND720" s="4"/>
      <c r="HNE720" s="4"/>
      <c r="HNF720" s="4"/>
      <c r="HNG720" s="4"/>
      <c r="HNH720" s="4"/>
      <c r="HNI720" s="4"/>
      <c r="HNJ720" s="4"/>
      <c r="HNK720" s="4"/>
      <c r="HNL720" s="4"/>
      <c r="HNM720" s="4"/>
      <c r="HNN720" s="4"/>
      <c r="HNO720" s="4"/>
      <c r="HNP720" s="4"/>
      <c r="HNQ720" s="4"/>
      <c r="HNR720" s="4"/>
      <c r="HNS720" s="4"/>
      <c r="HNT720" s="4"/>
      <c r="HNU720" s="4"/>
      <c r="HNV720" s="4"/>
      <c r="HNW720" s="4"/>
      <c r="HNX720" s="4"/>
      <c r="HNY720" s="4"/>
      <c r="HNZ720" s="4"/>
      <c r="HOA720" s="4"/>
      <c r="HOB720" s="4"/>
      <c r="HOC720" s="4"/>
      <c r="HOD720" s="4"/>
      <c r="HOE720" s="4"/>
      <c r="HOF720" s="4"/>
      <c r="HOG720" s="4"/>
      <c r="HOH720" s="4"/>
      <c r="HOI720" s="4"/>
      <c r="HOJ720" s="4"/>
      <c r="HOK720" s="4"/>
      <c r="HOL720" s="4"/>
      <c r="HOM720" s="4"/>
      <c r="HON720" s="4"/>
      <c r="HOO720" s="4"/>
      <c r="HOP720" s="4"/>
      <c r="HOQ720" s="4"/>
      <c r="HOR720" s="4"/>
      <c r="HOS720" s="4"/>
      <c r="HOT720" s="4"/>
      <c r="HOU720" s="4"/>
      <c r="HOV720" s="4"/>
      <c r="HOW720" s="4"/>
      <c r="HOX720" s="4"/>
      <c r="HOY720" s="4"/>
      <c r="HOZ720" s="4"/>
      <c r="HPA720" s="4"/>
      <c r="HPB720" s="4"/>
      <c r="HPC720" s="4"/>
      <c r="HPD720" s="4"/>
      <c r="HPE720" s="4"/>
      <c r="HPF720" s="4"/>
      <c r="HPG720" s="4"/>
      <c r="HPH720" s="4"/>
      <c r="HPI720" s="4"/>
      <c r="HPJ720" s="4"/>
      <c r="HPK720" s="4"/>
      <c r="HPL720" s="4"/>
      <c r="HPM720" s="4"/>
      <c r="HPN720" s="4"/>
      <c r="HPO720" s="4"/>
      <c r="HPP720" s="4"/>
      <c r="HPQ720" s="4"/>
      <c r="HPR720" s="4"/>
      <c r="HPS720" s="4"/>
      <c r="HPT720" s="4"/>
      <c r="HPU720" s="4"/>
      <c r="HPV720" s="4"/>
      <c r="HPW720" s="4"/>
      <c r="HPX720" s="4"/>
      <c r="HPY720" s="4"/>
      <c r="HPZ720" s="4"/>
      <c r="HQA720" s="4"/>
      <c r="HQB720" s="4"/>
      <c r="HQC720" s="4"/>
      <c r="HQD720" s="4"/>
      <c r="HQE720" s="4"/>
      <c r="HQF720" s="4"/>
      <c r="HQG720" s="4"/>
      <c r="HQH720" s="4"/>
      <c r="HQI720" s="4"/>
      <c r="HQJ720" s="4"/>
      <c r="HQK720" s="4"/>
      <c r="HQL720" s="4"/>
      <c r="HQM720" s="4"/>
      <c r="HQN720" s="4"/>
      <c r="HQO720" s="4"/>
      <c r="HQP720" s="4"/>
      <c r="HQQ720" s="4"/>
      <c r="HQR720" s="4"/>
      <c r="HQS720" s="4"/>
      <c r="HQT720" s="4"/>
      <c r="HQU720" s="4"/>
      <c r="HQV720" s="4"/>
      <c r="HQW720" s="4"/>
      <c r="HQX720" s="4"/>
      <c r="HQY720" s="4"/>
      <c r="HQZ720" s="4"/>
      <c r="HRA720" s="4"/>
      <c r="HRB720" s="4"/>
      <c r="HRC720" s="4"/>
      <c r="HRD720" s="4"/>
      <c r="HRE720" s="4"/>
      <c r="HRF720" s="4"/>
      <c r="HRG720" s="4"/>
      <c r="HRH720" s="4"/>
      <c r="HRI720" s="4"/>
      <c r="HRJ720" s="4"/>
      <c r="HRK720" s="4"/>
      <c r="HRL720" s="4"/>
      <c r="HRM720" s="4"/>
      <c r="HRN720" s="4"/>
      <c r="HRO720" s="4"/>
      <c r="HRP720" s="4"/>
      <c r="HRQ720" s="4"/>
      <c r="HRR720" s="4"/>
      <c r="HRS720" s="4"/>
      <c r="HRT720" s="4"/>
      <c r="HRU720" s="4"/>
      <c r="HRV720" s="4"/>
      <c r="HRW720" s="4"/>
      <c r="HRX720" s="4"/>
      <c r="HRY720" s="4"/>
      <c r="HRZ720" s="4"/>
      <c r="HSA720" s="4"/>
      <c r="HSB720" s="4"/>
      <c r="HSC720" s="4"/>
      <c r="HSD720" s="4"/>
      <c r="HSE720" s="4"/>
      <c r="HSF720" s="4"/>
      <c r="HSG720" s="4"/>
      <c r="HSH720" s="4"/>
      <c r="HSI720" s="4"/>
      <c r="HSJ720" s="4"/>
      <c r="HSK720" s="4"/>
      <c r="HSL720" s="4"/>
      <c r="HSM720" s="4"/>
      <c r="HSN720" s="4"/>
      <c r="HSO720" s="4"/>
      <c r="HSP720" s="4"/>
      <c r="HSQ720" s="4"/>
      <c r="HSR720" s="4"/>
      <c r="HSS720" s="4"/>
      <c r="HST720" s="4"/>
      <c r="HSU720" s="4"/>
      <c r="HSV720" s="4"/>
      <c r="HSW720" s="4"/>
      <c r="HSX720" s="4"/>
      <c r="HSY720" s="4"/>
      <c r="HSZ720" s="4"/>
      <c r="HTA720" s="4"/>
      <c r="HTB720" s="4"/>
      <c r="HTC720" s="4"/>
      <c r="HTD720" s="4"/>
      <c r="HTE720" s="4"/>
      <c r="HTF720" s="4"/>
      <c r="HTG720" s="4"/>
      <c r="HTH720" s="4"/>
      <c r="HTI720" s="4"/>
      <c r="HTJ720" s="4"/>
      <c r="HTK720" s="4"/>
      <c r="HTL720" s="4"/>
      <c r="HTM720" s="4"/>
      <c r="HTN720" s="4"/>
      <c r="HTO720" s="4"/>
      <c r="HTP720" s="4"/>
      <c r="HTQ720" s="4"/>
      <c r="HTR720" s="4"/>
      <c r="HTS720" s="4"/>
      <c r="HTT720" s="4"/>
      <c r="HTU720" s="4"/>
      <c r="HTV720" s="4"/>
      <c r="HTW720" s="4"/>
      <c r="HTX720" s="4"/>
      <c r="HTY720" s="4"/>
      <c r="HTZ720" s="4"/>
      <c r="HUA720" s="4"/>
      <c r="HUB720" s="4"/>
      <c r="HUC720" s="4"/>
      <c r="HUD720" s="4"/>
      <c r="HUE720" s="4"/>
      <c r="HUF720" s="4"/>
      <c r="HUG720" s="4"/>
      <c r="HUH720" s="4"/>
      <c r="HUI720" s="4"/>
      <c r="HUJ720" s="4"/>
      <c r="HUK720" s="4"/>
      <c r="HUL720" s="4"/>
      <c r="HUM720" s="4"/>
      <c r="HUN720" s="4"/>
      <c r="HUO720" s="4"/>
      <c r="HUP720" s="4"/>
      <c r="HUQ720" s="4"/>
      <c r="HUR720" s="4"/>
      <c r="HUS720" s="4"/>
      <c r="HUT720" s="4"/>
      <c r="HUU720" s="4"/>
      <c r="HUV720" s="4"/>
      <c r="HUW720" s="4"/>
      <c r="HUX720" s="4"/>
      <c r="HUY720" s="4"/>
      <c r="HUZ720" s="4"/>
      <c r="HVA720" s="4"/>
      <c r="HVB720" s="4"/>
      <c r="HVC720" s="4"/>
      <c r="HVD720" s="4"/>
      <c r="HVE720" s="4"/>
      <c r="HVF720" s="4"/>
      <c r="HVG720" s="4"/>
      <c r="HVH720" s="4"/>
      <c r="HVI720" s="4"/>
      <c r="HVJ720" s="4"/>
      <c r="HVK720" s="4"/>
      <c r="HVL720" s="4"/>
      <c r="HVM720" s="4"/>
      <c r="HVN720" s="4"/>
      <c r="HVO720" s="4"/>
      <c r="HVP720" s="4"/>
      <c r="HVQ720" s="4"/>
      <c r="HVR720" s="4"/>
      <c r="HVS720" s="4"/>
      <c r="HVT720" s="4"/>
      <c r="HVU720" s="4"/>
      <c r="HVV720" s="4"/>
      <c r="HVW720" s="4"/>
      <c r="HVX720" s="4"/>
      <c r="HVY720" s="4"/>
      <c r="HVZ720" s="4"/>
      <c r="HWA720" s="4"/>
      <c r="HWB720" s="4"/>
      <c r="HWC720" s="4"/>
      <c r="HWD720" s="4"/>
      <c r="HWE720" s="4"/>
      <c r="HWF720" s="4"/>
      <c r="HWG720" s="4"/>
      <c r="HWH720" s="4"/>
      <c r="HWI720" s="4"/>
      <c r="HWJ720" s="4"/>
      <c r="HWK720" s="4"/>
      <c r="HWL720" s="4"/>
      <c r="HWM720" s="4"/>
      <c r="HWN720" s="4"/>
      <c r="HWO720" s="4"/>
      <c r="HWP720" s="4"/>
      <c r="HWQ720" s="4"/>
      <c r="HWR720" s="4"/>
      <c r="HWS720" s="4"/>
      <c r="HWT720" s="4"/>
      <c r="HWU720" s="4"/>
      <c r="HWV720" s="4"/>
      <c r="HWW720" s="4"/>
      <c r="HWX720" s="4"/>
      <c r="HWY720" s="4"/>
      <c r="HWZ720" s="4"/>
      <c r="HXA720" s="4"/>
      <c r="HXB720" s="4"/>
      <c r="HXC720" s="4"/>
      <c r="HXD720" s="4"/>
      <c r="HXE720" s="4"/>
      <c r="HXF720" s="4"/>
      <c r="HXG720" s="4"/>
      <c r="HXH720" s="4"/>
      <c r="HXI720" s="4"/>
      <c r="HXJ720" s="4"/>
      <c r="HXK720" s="4"/>
      <c r="HXL720" s="4"/>
      <c r="HXM720" s="4"/>
      <c r="HXN720" s="4"/>
      <c r="HXO720" s="4"/>
      <c r="HXP720" s="4"/>
      <c r="HXQ720" s="4"/>
      <c r="HXR720" s="4"/>
      <c r="HXS720" s="4"/>
      <c r="HXT720" s="4"/>
      <c r="HXU720" s="4"/>
      <c r="HXV720" s="4"/>
      <c r="HXW720" s="4"/>
      <c r="HXX720" s="4"/>
      <c r="HXY720" s="4"/>
      <c r="HXZ720" s="4"/>
      <c r="HYA720" s="4"/>
      <c r="HYB720" s="4"/>
      <c r="HYC720" s="4"/>
      <c r="HYD720" s="4"/>
      <c r="HYE720" s="4"/>
      <c r="HYF720" s="4"/>
      <c r="HYG720" s="4"/>
      <c r="HYH720" s="4"/>
      <c r="HYI720" s="4"/>
      <c r="HYJ720" s="4"/>
      <c r="HYK720" s="4"/>
      <c r="HYL720" s="4"/>
      <c r="HYM720" s="4"/>
      <c r="HYN720" s="4"/>
      <c r="HYO720" s="4"/>
      <c r="HYP720" s="4"/>
      <c r="HYQ720" s="4"/>
      <c r="HYR720" s="4"/>
      <c r="HYS720" s="4"/>
      <c r="HYT720" s="4"/>
      <c r="HYU720" s="4"/>
      <c r="HYV720" s="4"/>
      <c r="HYW720" s="4"/>
      <c r="HYX720" s="4"/>
      <c r="HYY720" s="4"/>
      <c r="HYZ720" s="4"/>
      <c r="HZA720" s="4"/>
      <c r="HZB720" s="4"/>
      <c r="HZC720" s="4"/>
      <c r="HZD720" s="4"/>
      <c r="HZE720" s="4"/>
      <c r="HZF720" s="4"/>
      <c r="HZG720" s="4"/>
      <c r="HZH720" s="4"/>
      <c r="HZI720" s="4"/>
      <c r="HZJ720" s="4"/>
      <c r="HZK720" s="4"/>
      <c r="HZL720" s="4"/>
      <c r="HZM720" s="4"/>
      <c r="HZN720" s="4"/>
      <c r="HZO720" s="4"/>
      <c r="HZP720" s="4"/>
      <c r="HZQ720" s="4"/>
      <c r="HZR720" s="4"/>
      <c r="HZS720" s="4"/>
      <c r="HZT720" s="4"/>
      <c r="HZU720" s="4"/>
      <c r="HZV720" s="4"/>
      <c r="HZW720" s="4"/>
      <c r="HZX720" s="4"/>
      <c r="HZY720" s="4"/>
      <c r="HZZ720" s="4"/>
      <c r="IAA720" s="4"/>
      <c r="IAB720" s="4"/>
      <c r="IAC720" s="4"/>
      <c r="IAD720" s="4"/>
      <c r="IAE720" s="4"/>
      <c r="IAF720" s="4"/>
      <c r="IAG720" s="4"/>
      <c r="IAH720" s="4"/>
      <c r="IAI720" s="4"/>
      <c r="IAJ720" s="4"/>
      <c r="IAK720" s="4"/>
      <c r="IAL720" s="4"/>
      <c r="IAM720" s="4"/>
      <c r="IAN720" s="4"/>
      <c r="IAO720" s="4"/>
      <c r="IAP720" s="4"/>
      <c r="IAQ720" s="4"/>
      <c r="IAR720" s="4"/>
      <c r="IAS720" s="4"/>
      <c r="IAT720" s="4"/>
      <c r="IAU720" s="4"/>
      <c r="IAV720" s="4"/>
      <c r="IAW720" s="4"/>
      <c r="IAX720" s="4"/>
      <c r="IAY720" s="4"/>
      <c r="IAZ720" s="4"/>
      <c r="IBA720" s="4"/>
      <c r="IBB720" s="4"/>
      <c r="IBC720" s="4"/>
      <c r="IBD720" s="4"/>
      <c r="IBE720" s="4"/>
      <c r="IBF720" s="4"/>
      <c r="IBG720" s="4"/>
      <c r="IBH720" s="4"/>
      <c r="IBI720" s="4"/>
      <c r="IBJ720" s="4"/>
      <c r="IBK720" s="4"/>
      <c r="IBL720" s="4"/>
      <c r="IBM720" s="4"/>
      <c r="IBN720" s="4"/>
      <c r="IBO720" s="4"/>
      <c r="IBP720" s="4"/>
      <c r="IBQ720" s="4"/>
      <c r="IBR720" s="4"/>
      <c r="IBS720" s="4"/>
      <c r="IBT720" s="4"/>
      <c r="IBU720" s="4"/>
      <c r="IBV720" s="4"/>
      <c r="IBW720" s="4"/>
      <c r="IBX720" s="4"/>
      <c r="IBY720" s="4"/>
      <c r="IBZ720" s="4"/>
      <c r="ICA720" s="4"/>
      <c r="ICB720" s="4"/>
      <c r="ICC720" s="4"/>
      <c r="ICD720" s="4"/>
      <c r="ICE720" s="4"/>
      <c r="ICF720" s="4"/>
      <c r="ICG720" s="4"/>
      <c r="ICH720" s="4"/>
      <c r="ICI720" s="4"/>
      <c r="ICJ720" s="4"/>
      <c r="ICK720" s="4"/>
      <c r="ICL720" s="4"/>
      <c r="ICM720" s="4"/>
      <c r="ICN720" s="4"/>
      <c r="ICO720" s="4"/>
      <c r="ICP720" s="4"/>
      <c r="ICQ720" s="4"/>
      <c r="ICR720" s="4"/>
      <c r="ICS720" s="4"/>
      <c r="ICT720" s="4"/>
      <c r="ICU720" s="4"/>
      <c r="ICV720" s="4"/>
      <c r="ICW720" s="4"/>
      <c r="ICX720" s="4"/>
      <c r="ICY720" s="4"/>
      <c r="ICZ720" s="4"/>
      <c r="IDA720" s="4"/>
      <c r="IDB720" s="4"/>
      <c r="IDC720" s="4"/>
      <c r="IDD720" s="4"/>
      <c r="IDE720" s="4"/>
      <c r="IDF720" s="4"/>
      <c r="IDG720" s="4"/>
      <c r="IDH720" s="4"/>
      <c r="IDI720" s="4"/>
      <c r="IDJ720" s="4"/>
      <c r="IDK720" s="4"/>
      <c r="IDL720" s="4"/>
      <c r="IDM720" s="4"/>
      <c r="IDN720" s="4"/>
      <c r="IDO720" s="4"/>
      <c r="IDP720" s="4"/>
      <c r="IDQ720" s="4"/>
      <c r="IDR720" s="4"/>
      <c r="IDS720" s="4"/>
      <c r="IDT720" s="4"/>
      <c r="IDU720" s="4"/>
      <c r="IDV720" s="4"/>
      <c r="IDW720" s="4"/>
      <c r="IDX720" s="4"/>
      <c r="IDY720" s="4"/>
      <c r="IDZ720" s="4"/>
      <c r="IEA720" s="4"/>
      <c r="IEB720" s="4"/>
      <c r="IEC720" s="4"/>
      <c r="IED720" s="4"/>
      <c r="IEE720" s="4"/>
      <c r="IEF720" s="4"/>
      <c r="IEG720" s="4"/>
      <c r="IEH720" s="4"/>
      <c r="IEI720" s="4"/>
      <c r="IEJ720" s="4"/>
      <c r="IEK720" s="4"/>
      <c r="IEL720" s="4"/>
      <c r="IEM720" s="4"/>
      <c r="IEN720" s="4"/>
      <c r="IEO720" s="4"/>
      <c r="IEP720" s="4"/>
      <c r="IEQ720" s="4"/>
      <c r="IER720" s="4"/>
      <c r="IES720" s="4"/>
      <c r="IET720" s="4"/>
      <c r="IEU720" s="4"/>
      <c r="IEV720" s="4"/>
      <c r="IEW720" s="4"/>
      <c r="IEX720" s="4"/>
      <c r="IEY720" s="4"/>
      <c r="IEZ720" s="4"/>
      <c r="IFA720" s="4"/>
      <c r="IFB720" s="4"/>
      <c r="IFC720" s="4"/>
      <c r="IFD720" s="4"/>
      <c r="IFE720" s="4"/>
      <c r="IFF720" s="4"/>
      <c r="IFG720" s="4"/>
      <c r="IFH720" s="4"/>
      <c r="IFI720" s="4"/>
      <c r="IFJ720" s="4"/>
      <c r="IFK720" s="4"/>
      <c r="IFL720" s="4"/>
      <c r="IFM720" s="4"/>
      <c r="IFN720" s="4"/>
      <c r="IFO720" s="4"/>
      <c r="IFP720" s="4"/>
      <c r="IFQ720" s="4"/>
      <c r="IFR720" s="4"/>
      <c r="IFS720" s="4"/>
      <c r="IFT720" s="4"/>
      <c r="IFU720" s="4"/>
      <c r="IFV720" s="4"/>
      <c r="IFW720" s="4"/>
      <c r="IFX720" s="4"/>
      <c r="IFY720" s="4"/>
      <c r="IFZ720" s="4"/>
      <c r="IGA720" s="4"/>
      <c r="IGB720" s="4"/>
      <c r="IGC720" s="4"/>
      <c r="IGD720" s="4"/>
      <c r="IGE720" s="4"/>
      <c r="IGF720" s="4"/>
      <c r="IGG720" s="4"/>
      <c r="IGH720" s="4"/>
      <c r="IGI720" s="4"/>
      <c r="IGJ720" s="4"/>
      <c r="IGK720" s="4"/>
      <c r="IGL720" s="4"/>
      <c r="IGM720" s="4"/>
      <c r="IGN720" s="4"/>
      <c r="IGO720" s="4"/>
      <c r="IGP720" s="4"/>
      <c r="IGQ720" s="4"/>
      <c r="IGR720" s="4"/>
      <c r="IGS720" s="4"/>
      <c r="IGT720" s="4"/>
      <c r="IGU720" s="4"/>
      <c r="IGV720" s="4"/>
      <c r="IGW720" s="4"/>
      <c r="IGX720" s="4"/>
      <c r="IGY720" s="4"/>
      <c r="IGZ720" s="4"/>
      <c r="IHA720" s="4"/>
      <c r="IHB720" s="4"/>
      <c r="IHC720" s="4"/>
      <c r="IHD720" s="4"/>
      <c r="IHE720" s="4"/>
      <c r="IHF720" s="4"/>
      <c r="IHG720" s="4"/>
      <c r="IHH720" s="4"/>
      <c r="IHI720" s="4"/>
      <c r="IHJ720" s="4"/>
      <c r="IHK720" s="4"/>
      <c r="IHL720" s="4"/>
      <c r="IHM720" s="4"/>
      <c r="IHN720" s="4"/>
      <c r="IHO720" s="4"/>
      <c r="IHP720" s="4"/>
      <c r="IHQ720" s="4"/>
      <c r="IHR720" s="4"/>
      <c r="IHS720" s="4"/>
      <c r="IHT720" s="4"/>
      <c r="IHU720" s="4"/>
      <c r="IHV720" s="4"/>
      <c r="IHW720" s="4"/>
      <c r="IHX720" s="4"/>
      <c r="IHY720" s="4"/>
      <c r="IHZ720" s="4"/>
      <c r="IIA720" s="4"/>
      <c r="IIB720" s="4"/>
      <c r="IIC720" s="4"/>
      <c r="IID720" s="4"/>
      <c r="IIE720" s="4"/>
      <c r="IIF720" s="4"/>
      <c r="IIG720" s="4"/>
      <c r="IIH720" s="4"/>
      <c r="III720" s="4"/>
      <c r="IIJ720" s="4"/>
      <c r="IIK720" s="4"/>
      <c r="IIL720" s="4"/>
      <c r="IIM720" s="4"/>
      <c r="IIN720" s="4"/>
      <c r="IIO720" s="4"/>
      <c r="IIP720" s="4"/>
      <c r="IIQ720" s="4"/>
      <c r="IIR720" s="4"/>
      <c r="IIS720" s="4"/>
      <c r="IIT720" s="4"/>
      <c r="IIU720" s="4"/>
      <c r="IIV720" s="4"/>
      <c r="IIW720" s="4"/>
      <c r="IIX720" s="4"/>
      <c r="IIY720" s="4"/>
      <c r="IIZ720" s="4"/>
      <c r="IJA720" s="4"/>
      <c r="IJB720" s="4"/>
      <c r="IJC720" s="4"/>
      <c r="IJD720" s="4"/>
      <c r="IJE720" s="4"/>
      <c r="IJF720" s="4"/>
      <c r="IJG720" s="4"/>
      <c r="IJH720" s="4"/>
      <c r="IJI720" s="4"/>
      <c r="IJJ720" s="4"/>
      <c r="IJK720" s="4"/>
      <c r="IJL720" s="4"/>
      <c r="IJM720" s="4"/>
      <c r="IJN720" s="4"/>
      <c r="IJO720" s="4"/>
      <c r="IJP720" s="4"/>
      <c r="IJQ720" s="4"/>
      <c r="IJR720" s="4"/>
      <c r="IJS720" s="4"/>
      <c r="IJT720" s="4"/>
      <c r="IJU720" s="4"/>
      <c r="IJV720" s="4"/>
      <c r="IJW720" s="4"/>
      <c r="IJX720" s="4"/>
      <c r="IJY720" s="4"/>
      <c r="IJZ720" s="4"/>
      <c r="IKA720" s="4"/>
      <c r="IKB720" s="4"/>
      <c r="IKC720" s="4"/>
      <c r="IKD720" s="4"/>
      <c r="IKE720" s="4"/>
      <c r="IKF720" s="4"/>
      <c r="IKG720" s="4"/>
      <c r="IKH720" s="4"/>
      <c r="IKI720" s="4"/>
      <c r="IKJ720" s="4"/>
      <c r="IKK720" s="4"/>
      <c r="IKL720" s="4"/>
      <c r="IKM720" s="4"/>
      <c r="IKN720" s="4"/>
      <c r="IKO720" s="4"/>
      <c r="IKP720" s="4"/>
      <c r="IKQ720" s="4"/>
      <c r="IKR720" s="4"/>
      <c r="IKS720" s="4"/>
      <c r="IKT720" s="4"/>
      <c r="IKU720" s="4"/>
      <c r="IKV720" s="4"/>
      <c r="IKW720" s="4"/>
      <c r="IKX720" s="4"/>
      <c r="IKY720" s="4"/>
      <c r="IKZ720" s="4"/>
      <c r="ILA720" s="4"/>
      <c r="ILB720" s="4"/>
      <c r="ILC720" s="4"/>
      <c r="ILD720" s="4"/>
      <c r="ILE720" s="4"/>
      <c r="ILF720" s="4"/>
      <c r="ILG720" s="4"/>
      <c r="ILH720" s="4"/>
      <c r="ILI720" s="4"/>
      <c r="ILJ720" s="4"/>
      <c r="ILK720" s="4"/>
      <c r="ILL720" s="4"/>
      <c r="ILM720" s="4"/>
      <c r="ILN720" s="4"/>
      <c r="ILO720" s="4"/>
      <c r="ILP720" s="4"/>
      <c r="ILQ720" s="4"/>
      <c r="ILR720" s="4"/>
      <c r="ILS720" s="4"/>
      <c r="ILT720" s="4"/>
      <c r="ILU720" s="4"/>
      <c r="ILV720" s="4"/>
      <c r="ILW720" s="4"/>
      <c r="ILX720" s="4"/>
      <c r="ILY720" s="4"/>
      <c r="ILZ720" s="4"/>
      <c r="IMA720" s="4"/>
      <c r="IMB720" s="4"/>
      <c r="IMC720" s="4"/>
      <c r="IMD720" s="4"/>
      <c r="IME720" s="4"/>
      <c r="IMF720" s="4"/>
      <c r="IMG720" s="4"/>
      <c r="IMH720" s="4"/>
      <c r="IMI720" s="4"/>
      <c r="IMJ720" s="4"/>
      <c r="IMK720" s="4"/>
      <c r="IML720" s="4"/>
      <c r="IMM720" s="4"/>
      <c r="IMN720" s="4"/>
      <c r="IMO720" s="4"/>
      <c r="IMP720" s="4"/>
      <c r="IMQ720" s="4"/>
      <c r="IMR720" s="4"/>
      <c r="IMS720" s="4"/>
      <c r="IMT720" s="4"/>
      <c r="IMU720" s="4"/>
      <c r="IMV720" s="4"/>
      <c r="IMW720" s="4"/>
      <c r="IMX720" s="4"/>
      <c r="IMY720" s="4"/>
      <c r="IMZ720" s="4"/>
      <c r="INA720" s="4"/>
      <c r="INB720" s="4"/>
      <c r="INC720" s="4"/>
      <c r="IND720" s="4"/>
      <c r="INE720" s="4"/>
      <c r="INF720" s="4"/>
      <c r="ING720" s="4"/>
      <c r="INH720" s="4"/>
      <c r="INI720" s="4"/>
      <c r="INJ720" s="4"/>
      <c r="INK720" s="4"/>
      <c r="INL720" s="4"/>
      <c r="INM720" s="4"/>
      <c r="INN720" s="4"/>
      <c r="INO720" s="4"/>
      <c r="INP720" s="4"/>
      <c r="INQ720" s="4"/>
      <c r="INR720" s="4"/>
      <c r="INS720" s="4"/>
      <c r="INT720" s="4"/>
      <c r="INU720" s="4"/>
      <c r="INV720" s="4"/>
      <c r="INW720" s="4"/>
      <c r="INX720" s="4"/>
      <c r="INY720" s="4"/>
      <c r="INZ720" s="4"/>
      <c r="IOA720" s="4"/>
      <c r="IOB720" s="4"/>
      <c r="IOC720" s="4"/>
      <c r="IOD720" s="4"/>
      <c r="IOE720" s="4"/>
      <c r="IOF720" s="4"/>
      <c r="IOG720" s="4"/>
      <c r="IOH720" s="4"/>
      <c r="IOI720" s="4"/>
      <c r="IOJ720" s="4"/>
      <c r="IOK720" s="4"/>
      <c r="IOL720" s="4"/>
      <c r="IOM720" s="4"/>
      <c r="ION720" s="4"/>
      <c r="IOO720" s="4"/>
      <c r="IOP720" s="4"/>
      <c r="IOQ720" s="4"/>
      <c r="IOR720" s="4"/>
      <c r="IOS720" s="4"/>
      <c r="IOT720" s="4"/>
      <c r="IOU720" s="4"/>
      <c r="IOV720" s="4"/>
      <c r="IOW720" s="4"/>
      <c r="IOX720" s="4"/>
      <c r="IOY720" s="4"/>
      <c r="IOZ720" s="4"/>
      <c r="IPA720" s="4"/>
      <c r="IPB720" s="4"/>
      <c r="IPC720" s="4"/>
      <c r="IPD720" s="4"/>
      <c r="IPE720" s="4"/>
      <c r="IPF720" s="4"/>
      <c r="IPG720" s="4"/>
      <c r="IPH720" s="4"/>
      <c r="IPI720" s="4"/>
      <c r="IPJ720" s="4"/>
      <c r="IPK720" s="4"/>
      <c r="IPL720" s="4"/>
      <c r="IPM720" s="4"/>
      <c r="IPN720" s="4"/>
      <c r="IPO720" s="4"/>
      <c r="IPP720" s="4"/>
      <c r="IPQ720" s="4"/>
      <c r="IPR720" s="4"/>
      <c r="IPS720" s="4"/>
      <c r="IPT720" s="4"/>
      <c r="IPU720" s="4"/>
      <c r="IPV720" s="4"/>
      <c r="IPW720" s="4"/>
      <c r="IPX720" s="4"/>
      <c r="IPY720" s="4"/>
      <c r="IPZ720" s="4"/>
      <c r="IQA720" s="4"/>
      <c r="IQB720" s="4"/>
      <c r="IQC720" s="4"/>
      <c r="IQD720" s="4"/>
      <c r="IQE720" s="4"/>
      <c r="IQF720" s="4"/>
      <c r="IQG720" s="4"/>
      <c r="IQH720" s="4"/>
      <c r="IQI720" s="4"/>
      <c r="IQJ720" s="4"/>
      <c r="IQK720" s="4"/>
      <c r="IQL720" s="4"/>
      <c r="IQM720" s="4"/>
      <c r="IQN720" s="4"/>
      <c r="IQO720" s="4"/>
      <c r="IQP720" s="4"/>
      <c r="IQQ720" s="4"/>
      <c r="IQR720" s="4"/>
      <c r="IQS720" s="4"/>
      <c r="IQT720" s="4"/>
      <c r="IQU720" s="4"/>
      <c r="IQV720" s="4"/>
      <c r="IQW720" s="4"/>
      <c r="IQX720" s="4"/>
      <c r="IQY720" s="4"/>
      <c r="IQZ720" s="4"/>
      <c r="IRA720" s="4"/>
      <c r="IRB720" s="4"/>
      <c r="IRC720" s="4"/>
      <c r="IRD720" s="4"/>
      <c r="IRE720" s="4"/>
      <c r="IRF720" s="4"/>
      <c r="IRG720" s="4"/>
      <c r="IRH720" s="4"/>
      <c r="IRI720" s="4"/>
      <c r="IRJ720" s="4"/>
      <c r="IRK720" s="4"/>
      <c r="IRL720" s="4"/>
      <c r="IRM720" s="4"/>
      <c r="IRN720" s="4"/>
      <c r="IRO720" s="4"/>
      <c r="IRP720" s="4"/>
      <c r="IRQ720" s="4"/>
      <c r="IRR720" s="4"/>
      <c r="IRS720" s="4"/>
      <c r="IRT720" s="4"/>
      <c r="IRU720" s="4"/>
      <c r="IRV720" s="4"/>
      <c r="IRW720" s="4"/>
      <c r="IRX720" s="4"/>
      <c r="IRY720" s="4"/>
      <c r="IRZ720" s="4"/>
      <c r="ISA720" s="4"/>
      <c r="ISB720" s="4"/>
      <c r="ISC720" s="4"/>
      <c r="ISD720" s="4"/>
      <c r="ISE720" s="4"/>
      <c r="ISF720" s="4"/>
      <c r="ISG720" s="4"/>
      <c r="ISH720" s="4"/>
      <c r="ISI720" s="4"/>
      <c r="ISJ720" s="4"/>
      <c r="ISK720" s="4"/>
      <c r="ISL720" s="4"/>
      <c r="ISM720" s="4"/>
      <c r="ISN720" s="4"/>
      <c r="ISO720" s="4"/>
      <c r="ISP720" s="4"/>
      <c r="ISQ720" s="4"/>
      <c r="ISR720" s="4"/>
      <c r="ISS720" s="4"/>
      <c r="IST720" s="4"/>
      <c r="ISU720" s="4"/>
      <c r="ISV720" s="4"/>
      <c r="ISW720" s="4"/>
      <c r="ISX720" s="4"/>
      <c r="ISY720" s="4"/>
      <c r="ISZ720" s="4"/>
      <c r="ITA720" s="4"/>
      <c r="ITB720" s="4"/>
      <c r="ITC720" s="4"/>
      <c r="ITD720" s="4"/>
      <c r="ITE720" s="4"/>
      <c r="ITF720" s="4"/>
      <c r="ITG720" s="4"/>
      <c r="ITH720" s="4"/>
      <c r="ITI720" s="4"/>
      <c r="ITJ720" s="4"/>
      <c r="ITK720" s="4"/>
      <c r="ITL720" s="4"/>
      <c r="ITM720" s="4"/>
      <c r="ITN720" s="4"/>
      <c r="ITO720" s="4"/>
      <c r="ITP720" s="4"/>
      <c r="ITQ720" s="4"/>
      <c r="ITR720" s="4"/>
      <c r="ITS720" s="4"/>
      <c r="ITT720" s="4"/>
      <c r="ITU720" s="4"/>
      <c r="ITV720" s="4"/>
      <c r="ITW720" s="4"/>
      <c r="ITX720" s="4"/>
      <c r="ITY720" s="4"/>
      <c r="ITZ720" s="4"/>
      <c r="IUA720" s="4"/>
      <c r="IUB720" s="4"/>
      <c r="IUC720" s="4"/>
      <c r="IUD720" s="4"/>
      <c r="IUE720" s="4"/>
      <c r="IUF720" s="4"/>
      <c r="IUG720" s="4"/>
      <c r="IUH720" s="4"/>
      <c r="IUI720" s="4"/>
      <c r="IUJ720" s="4"/>
      <c r="IUK720" s="4"/>
      <c r="IUL720" s="4"/>
      <c r="IUM720" s="4"/>
      <c r="IUN720" s="4"/>
      <c r="IUO720" s="4"/>
      <c r="IUP720" s="4"/>
      <c r="IUQ720" s="4"/>
      <c r="IUR720" s="4"/>
      <c r="IUS720" s="4"/>
      <c r="IUT720" s="4"/>
      <c r="IUU720" s="4"/>
      <c r="IUV720" s="4"/>
      <c r="IUW720" s="4"/>
      <c r="IUX720" s="4"/>
      <c r="IUY720" s="4"/>
      <c r="IUZ720" s="4"/>
      <c r="IVA720" s="4"/>
      <c r="IVB720" s="4"/>
      <c r="IVC720" s="4"/>
      <c r="IVD720" s="4"/>
      <c r="IVE720" s="4"/>
      <c r="IVF720" s="4"/>
      <c r="IVG720" s="4"/>
      <c r="IVH720" s="4"/>
      <c r="IVI720" s="4"/>
      <c r="IVJ720" s="4"/>
      <c r="IVK720" s="4"/>
      <c r="IVL720" s="4"/>
      <c r="IVM720" s="4"/>
      <c r="IVN720" s="4"/>
      <c r="IVO720" s="4"/>
      <c r="IVP720" s="4"/>
      <c r="IVQ720" s="4"/>
      <c r="IVR720" s="4"/>
      <c r="IVS720" s="4"/>
      <c r="IVT720" s="4"/>
      <c r="IVU720" s="4"/>
      <c r="IVV720" s="4"/>
      <c r="IVW720" s="4"/>
      <c r="IVX720" s="4"/>
      <c r="IVY720" s="4"/>
      <c r="IVZ720" s="4"/>
      <c r="IWA720" s="4"/>
      <c r="IWB720" s="4"/>
      <c r="IWC720" s="4"/>
      <c r="IWD720" s="4"/>
      <c r="IWE720" s="4"/>
      <c r="IWF720" s="4"/>
      <c r="IWG720" s="4"/>
      <c r="IWH720" s="4"/>
      <c r="IWI720" s="4"/>
      <c r="IWJ720" s="4"/>
      <c r="IWK720" s="4"/>
      <c r="IWL720" s="4"/>
      <c r="IWM720" s="4"/>
      <c r="IWN720" s="4"/>
      <c r="IWO720" s="4"/>
      <c r="IWP720" s="4"/>
      <c r="IWQ720" s="4"/>
      <c r="IWR720" s="4"/>
      <c r="IWS720" s="4"/>
      <c r="IWT720" s="4"/>
      <c r="IWU720" s="4"/>
      <c r="IWV720" s="4"/>
      <c r="IWW720" s="4"/>
      <c r="IWX720" s="4"/>
      <c r="IWY720" s="4"/>
      <c r="IWZ720" s="4"/>
      <c r="IXA720" s="4"/>
      <c r="IXB720" s="4"/>
      <c r="IXC720" s="4"/>
      <c r="IXD720" s="4"/>
      <c r="IXE720" s="4"/>
      <c r="IXF720" s="4"/>
      <c r="IXG720" s="4"/>
      <c r="IXH720" s="4"/>
      <c r="IXI720" s="4"/>
      <c r="IXJ720" s="4"/>
      <c r="IXK720" s="4"/>
      <c r="IXL720" s="4"/>
      <c r="IXM720" s="4"/>
      <c r="IXN720" s="4"/>
      <c r="IXO720" s="4"/>
      <c r="IXP720" s="4"/>
      <c r="IXQ720" s="4"/>
      <c r="IXR720" s="4"/>
      <c r="IXS720" s="4"/>
      <c r="IXT720" s="4"/>
      <c r="IXU720" s="4"/>
      <c r="IXV720" s="4"/>
      <c r="IXW720" s="4"/>
      <c r="IXX720" s="4"/>
      <c r="IXY720" s="4"/>
      <c r="IXZ720" s="4"/>
      <c r="IYA720" s="4"/>
      <c r="IYB720" s="4"/>
      <c r="IYC720" s="4"/>
      <c r="IYD720" s="4"/>
      <c r="IYE720" s="4"/>
      <c r="IYF720" s="4"/>
      <c r="IYG720" s="4"/>
      <c r="IYH720" s="4"/>
      <c r="IYI720" s="4"/>
      <c r="IYJ720" s="4"/>
      <c r="IYK720" s="4"/>
      <c r="IYL720" s="4"/>
      <c r="IYM720" s="4"/>
      <c r="IYN720" s="4"/>
      <c r="IYO720" s="4"/>
      <c r="IYP720" s="4"/>
      <c r="IYQ720" s="4"/>
      <c r="IYR720" s="4"/>
      <c r="IYS720" s="4"/>
      <c r="IYT720" s="4"/>
      <c r="IYU720" s="4"/>
      <c r="IYV720" s="4"/>
      <c r="IYW720" s="4"/>
      <c r="IYX720" s="4"/>
      <c r="IYY720" s="4"/>
      <c r="IYZ720" s="4"/>
      <c r="IZA720" s="4"/>
      <c r="IZB720" s="4"/>
      <c r="IZC720" s="4"/>
      <c r="IZD720" s="4"/>
      <c r="IZE720" s="4"/>
      <c r="IZF720" s="4"/>
      <c r="IZG720" s="4"/>
      <c r="IZH720" s="4"/>
      <c r="IZI720" s="4"/>
      <c r="IZJ720" s="4"/>
      <c r="IZK720" s="4"/>
      <c r="IZL720" s="4"/>
      <c r="IZM720" s="4"/>
      <c r="IZN720" s="4"/>
      <c r="IZO720" s="4"/>
      <c r="IZP720" s="4"/>
      <c r="IZQ720" s="4"/>
      <c r="IZR720" s="4"/>
      <c r="IZS720" s="4"/>
      <c r="IZT720" s="4"/>
      <c r="IZU720" s="4"/>
      <c r="IZV720" s="4"/>
      <c r="IZW720" s="4"/>
      <c r="IZX720" s="4"/>
      <c r="IZY720" s="4"/>
      <c r="IZZ720" s="4"/>
      <c r="JAA720" s="4"/>
      <c r="JAB720" s="4"/>
      <c r="JAC720" s="4"/>
      <c r="JAD720" s="4"/>
      <c r="JAE720" s="4"/>
      <c r="JAF720" s="4"/>
      <c r="JAG720" s="4"/>
      <c r="JAH720" s="4"/>
      <c r="JAI720" s="4"/>
      <c r="JAJ720" s="4"/>
      <c r="JAK720" s="4"/>
      <c r="JAL720" s="4"/>
      <c r="JAM720" s="4"/>
      <c r="JAN720" s="4"/>
      <c r="JAO720" s="4"/>
      <c r="JAP720" s="4"/>
      <c r="JAQ720" s="4"/>
      <c r="JAR720" s="4"/>
      <c r="JAS720" s="4"/>
      <c r="JAT720" s="4"/>
      <c r="JAU720" s="4"/>
      <c r="JAV720" s="4"/>
      <c r="JAW720" s="4"/>
      <c r="JAX720" s="4"/>
      <c r="JAY720" s="4"/>
      <c r="JAZ720" s="4"/>
      <c r="JBA720" s="4"/>
      <c r="JBB720" s="4"/>
      <c r="JBC720" s="4"/>
      <c r="JBD720" s="4"/>
      <c r="JBE720" s="4"/>
      <c r="JBF720" s="4"/>
      <c r="JBG720" s="4"/>
      <c r="JBH720" s="4"/>
      <c r="JBI720" s="4"/>
      <c r="JBJ720" s="4"/>
      <c r="JBK720" s="4"/>
      <c r="JBL720" s="4"/>
      <c r="JBM720" s="4"/>
      <c r="JBN720" s="4"/>
      <c r="JBO720" s="4"/>
      <c r="JBP720" s="4"/>
      <c r="JBQ720" s="4"/>
      <c r="JBR720" s="4"/>
      <c r="JBS720" s="4"/>
      <c r="JBT720" s="4"/>
      <c r="JBU720" s="4"/>
      <c r="JBV720" s="4"/>
      <c r="JBW720" s="4"/>
      <c r="JBX720" s="4"/>
      <c r="JBY720" s="4"/>
      <c r="JBZ720" s="4"/>
      <c r="JCA720" s="4"/>
      <c r="JCB720" s="4"/>
      <c r="JCC720" s="4"/>
      <c r="JCD720" s="4"/>
      <c r="JCE720" s="4"/>
      <c r="JCF720" s="4"/>
      <c r="JCG720" s="4"/>
      <c r="JCH720" s="4"/>
      <c r="JCI720" s="4"/>
      <c r="JCJ720" s="4"/>
      <c r="JCK720" s="4"/>
      <c r="JCL720" s="4"/>
      <c r="JCM720" s="4"/>
      <c r="JCN720" s="4"/>
      <c r="JCO720" s="4"/>
      <c r="JCP720" s="4"/>
      <c r="JCQ720" s="4"/>
      <c r="JCR720" s="4"/>
      <c r="JCS720" s="4"/>
      <c r="JCT720" s="4"/>
      <c r="JCU720" s="4"/>
      <c r="JCV720" s="4"/>
      <c r="JCW720" s="4"/>
      <c r="JCX720" s="4"/>
      <c r="JCY720" s="4"/>
      <c r="JCZ720" s="4"/>
      <c r="JDA720" s="4"/>
      <c r="JDB720" s="4"/>
      <c r="JDC720" s="4"/>
      <c r="JDD720" s="4"/>
      <c r="JDE720" s="4"/>
      <c r="JDF720" s="4"/>
      <c r="JDG720" s="4"/>
      <c r="JDH720" s="4"/>
      <c r="JDI720" s="4"/>
      <c r="JDJ720" s="4"/>
      <c r="JDK720" s="4"/>
      <c r="JDL720" s="4"/>
      <c r="JDM720" s="4"/>
      <c r="JDN720" s="4"/>
      <c r="JDO720" s="4"/>
      <c r="JDP720" s="4"/>
      <c r="JDQ720" s="4"/>
      <c r="JDR720" s="4"/>
      <c r="JDS720" s="4"/>
      <c r="JDT720" s="4"/>
      <c r="JDU720" s="4"/>
      <c r="JDV720" s="4"/>
      <c r="JDW720" s="4"/>
      <c r="JDX720" s="4"/>
      <c r="JDY720" s="4"/>
      <c r="JDZ720" s="4"/>
      <c r="JEA720" s="4"/>
      <c r="JEB720" s="4"/>
      <c r="JEC720" s="4"/>
      <c r="JED720" s="4"/>
      <c r="JEE720" s="4"/>
      <c r="JEF720" s="4"/>
      <c r="JEG720" s="4"/>
      <c r="JEH720" s="4"/>
      <c r="JEI720" s="4"/>
      <c r="JEJ720" s="4"/>
      <c r="JEK720" s="4"/>
      <c r="JEL720" s="4"/>
      <c r="JEM720" s="4"/>
      <c r="JEN720" s="4"/>
      <c r="JEO720" s="4"/>
      <c r="JEP720" s="4"/>
      <c r="JEQ720" s="4"/>
      <c r="JER720" s="4"/>
      <c r="JES720" s="4"/>
      <c r="JET720" s="4"/>
      <c r="JEU720" s="4"/>
      <c r="JEV720" s="4"/>
      <c r="JEW720" s="4"/>
      <c r="JEX720" s="4"/>
      <c r="JEY720" s="4"/>
      <c r="JEZ720" s="4"/>
      <c r="JFA720" s="4"/>
      <c r="JFB720" s="4"/>
      <c r="JFC720" s="4"/>
      <c r="JFD720" s="4"/>
      <c r="JFE720" s="4"/>
      <c r="JFF720" s="4"/>
      <c r="JFG720" s="4"/>
      <c r="JFH720" s="4"/>
      <c r="JFI720" s="4"/>
      <c r="JFJ720" s="4"/>
      <c r="JFK720" s="4"/>
      <c r="JFL720" s="4"/>
      <c r="JFM720" s="4"/>
      <c r="JFN720" s="4"/>
      <c r="JFO720" s="4"/>
      <c r="JFP720" s="4"/>
      <c r="JFQ720" s="4"/>
      <c r="JFR720" s="4"/>
      <c r="JFS720" s="4"/>
      <c r="JFT720" s="4"/>
      <c r="JFU720" s="4"/>
      <c r="JFV720" s="4"/>
      <c r="JFW720" s="4"/>
      <c r="JFX720" s="4"/>
      <c r="JFY720" s="4"/>
      <c r="JFZ720" s="4"/>
      <c r="JGA720" s="4"/>
      <c r="JGB720" s="4"/>
      <c r="JGC720" s="4"/>
      <c r="JGD720" s="4"/>
      <c r="JGE720" s="4"/>
      <c r="JGF720" s="4"/>
      <c r="JGG720" s="4"/>
      <c r="JGH720" s="4"/>
      <c r="JGI720" s="4"/>
      <c r="JGJ720" s="4"/>
      <c r="JGK720" s="4"/>
      <c r="JGL720" s="4"/>
      <c r="JGM720" s="4"/>
      <c r="JGN720" s="4"/>
      <c r="JGO720" s="4"/>
      <c r="JGP720" s="4"/>
      <c r="JGQ720" s="4"/>
      <c r="JGR720" s="4"/>
      <c r="JGS720" s="4"/>
      <c r="JGT720" s="4"/>
      <c r="JGU720" s="4"/>
      <c r="JGV720" s="4"/>
      <c r="JGW720" s="4"/>
      <c r="JGX720" s="4"/>
      <c r="JGY720" s="4"/>
      <c r="JGZ720" s="4"/>
      <c r="JHA720" s="4"/>
      <c r="JHB720" s="4"/>
      <c r="JHC720" s="4"/>
      <c r="JHD720" s="4"/>
      <c r="JHE720" s="4"/>
      <c r="JHF720" s="4"/>
      <c r="JHG720" s="4"/>
      <c r="JHH720" s="4"/>
      <c r="JHI720" s="4"/>
      <c r="JHJ720" s="4"/>
      <c r="JHK720" s="4"/>
      <c r="JHL720" s="4"/>
      <c r="JHM720" s="4"/>
      <c r="JHN720" s="4"/>
      <c r="JHO720" s="4"/>
      <c r="JHP720" s="4"/>
      <c r="JHQ720" s="4"/>
      <c r="JHR720" s="4"/>
      <c r="JHS720" s="4"/>
      <c r="JHT720" s="4"/>
      <c r="JHU720" s="4"/>
      <c r="JHV720" s="4"/>
      <c r="JHW720" s="4"/>
      <c r="JHX720" s="4"/>
      <c r="JHY720" s="4"/>
      <c r="JHZ720" s="4"/>
      <c r="JIA720" s="4"/>
      <c r="JIB720" s="4"/>
      <c r="JIC720" s="4"/>
      <c r="JID720" s="4"/>
      <c r="JIE720" s="4"/>
      <c r="JIF720" s="4"/>
      <c r="JIG720" s="4"/>
      <c r="JIH720" s="4"/>
      <c r="JII720" s="4"/>
      <c r="JIJ720" s="4"/>
      <c r="JIK720" s="4"/>
      <c r="JIL720" s="4"/>
      <c r="JIM720" s="4"/>
      <c r="JIN720" s="4"/>
      <c r="JIO720" s="4"/>
      <c r="JIP720" s="4"/>
      <c r="JIQ720" s="4"/>
      <c r="JIR720" s="4"/>
      <c r="JIS720" s="4"/>
      <c r="JIT720" s="4"/>
      <c r="JIU720" s="4"/>
      <c r="JIV720" s="4"/>
      <c r="JIW720" s="4"/>
      <c r="JIX720" s="4"/>
      <c r="JIY720" s="4"/>
      <c r="JIZ720" s="4"/>
      <c r="JJA720" s="4"/>
      <c r="JJB720" s="4"/>
      <c r="JJC720" s="4"/>
      <c r="JJD720" s="4"/>
      <c r="JJE720" s="4"/>
      <c r="JJF720" s="4"/>
      <c r="JJG720" s="4"/>
      <c r="JJH720" s="4"/>
      <c r="JJI720" s="4"/>
      <c r="JJJ720" s="4"/>
      <c r="JJK720" s="4"/>
      <c r="JJL720" s="4"/>
      <c r="JJM720" s="4"/>
      <c r="JJN720" s="4"/>
      <c r="JJO720" s="4"/>
      <c r="JJP720" s="4"/>
      <c r="JJQ720" s="4"/>
      <c r="JJR720" s="4"/>
      <c r="JJS720" s="4"/>
      <c r="JJT720" s="4"/>
      <c r="JJU720" s="4"/>
      <c r="JJV720" s="4"/>
      <c r="JJW720" s="4"/>
      <c r="JJX720" s="4"/>
      <c r="JJY720" s="4"/>
      <c r="JJZ720" s="4"/>
      <c r="JKA720" s="4"/>
      <c r="JKB720" s="4"/>
      <c r="JKC720" s="4"/>
      <c r="JKD720" s="4"/>
      <c r="JKE720" s="4"/>
      <c r="JKF720" s="4"/>
      <c r="JKG720" s="4"/>
      <c r="JKH720" s="4"/>
      <c r="JKI720" s="4"/>
      <c r="JKJ720" s="4"/>
      <c r="JKK720" s="4"/>
      <c r="JKL720" s="4"/>
      <c r="JKM720" s="4"/>
      <c r="JKN720" s="4"/>
      <c r="JKO720" s="4"/>
      <c r="JKP720" s="4"/>
      <c r="JKQ720" s="4"/>
      <c r="JKR720" s="4"/>
      <c r="JKS720" s="4"/>
      <c r="JKT720" s="4"/>
      <c r="JKU720" s="4"/>
      <c r="JKV720" s="4"/>
      <c r="JKW720" s="4"/>
      <c r="JKX720" s="4"/>
      <c r="JKY720" s="4"/>
      <c r="JKZ720" s="4"/>
      <c r="JLA720" s="4"/>
      <c r="JLB720" s="4"/>
      <c r="JLC720" s="4"/>
      <c r="JLD720" s="4"/>
      <c r="JLE720" s="4"/>
      <c r="JLF720" s="4"/>
      <c r="JLG720" s="4"/>
      <c r="JLH720" s="4"/>
      <c r="JLI720" s="4"/>
      <c r="JLJ720" s="4"/>
      <c r="JLK720" s="4"/>
      <c r="JLL720" s="4"/>
      <c r="JLM720" s="4"/>
      <c r="JLN720" s="4"/>
      <c r="JLO720" s="4"/>
      <c r="JLP720" s="4"/>
      <c r="JLQ720" s="4"/>
      <c r="JLR720" s="4"/>
      <c r="JLS720" s="4"/>
      <c r="JLT720" s="4"/>
      <c r="JLU720" s="4"/>
      <c r="JLV720" s="4"/>
      <c r="JLW720" s="4"/>
      <c r="JLX720" s="4"/>
      <c r="JLY720" s="4"/>
      <c r="JLZ720" s="4"/>
      <c r="JMA720" s="4"/>
      <c r="JMB720" s="4"/>
      <c r="JMC720" s="4"/>
      <c r="JMD720" s="4"/>
      <c r="JME720" s="4"/>
      <c r="JMF720" s="4"/>
      <c r="JMG720" s="4"/>
      <c r="JMH720" s="4"/>
      <c r="JMI720" s="4"/>
      <c r="JMJ720" s="4"/>
      <c r="JMK720" s="4"/>
      <c r="JML720" s="4"/>
      <c r="JMM720" s="4"/>
      <c r="JMN720" s="4"/>
      <c r="JMO720" s="4"/>
      <c r="JMP720" s="4"/>
      <c r="JMQ720" s="4"/>
      <c r="JMR720" s="4"/>
      <c r="JMS720" s="4"/>
      <c r="JMT720" s="4"/>
      <c r="JMU720" s="4"/>
      <c r="JMV720" s="4"/>
      <c r="JMW720" s="4"/>
      <c r="JMX720" s="4"/>
      <c r="JMY720" s="4"/>
      <c r="JMZ720" s="4"/>
      <c r="JNA720" s="4"/>
      <c r="JNB720" s="4"/>
      <c r="JNC720" s="4"/>
      <c r="JND720" s="4"/>
      <c r="JNE720" s="4"/>
      <c r="JNF720" s="4"/>
      <c r="JNG720" s="4"/>
      <c r="JNH720" s="4"/>
      <c r="JNI720" s="4"/>
      <c r="JNJ720" s="4"/>
      <c r="JNK720" s="4"/>
      <c r="JNL720" s="4"/>
      <c r="JNM720" s="4"/>
      <c r="JNN720" s="4"/>
      <c r="JNO720" s="4"/>
      <c r="JNP720" s="4"/>
      <c r="JNQ720" s="4"/>
      <c r="JNR720" s="4"/>
      <c r="JNS720" s="4"/>
      <c r="JNT720" s="4"/>
      <c r="JNU720" s="4"/>
      <c r="JNV720" s="4"/>
      <c r="JNW720" s="4"/>
      <c r="JNX720" s="4"/>
      <c r="JNY720" s="4"/>
      <c r="JNZ720" s="4"/>
      <c r="JOA720" s="4"/>
      <c r="JOB720" s="4"/>
      <c r="JOC720" s="4"/>
      <c r="JOD720" s="4"/>
      <c r="JOE720" s="4"/>
      <c r="JOF720" s="4"/>
      <c r="JOG720" s="4"/>
      <c r="JOH720" s="4"/>
      <c r="JOI720" s="4"/>
      <c r="JOJ720" s="4"/>
      <c r="JOK720" s="4"/>
      <c r="JOL720" s="4"/>
      <c r="JOM720" s="4"/>
      <c r="JON720" s="4"/>
      <c r="JOO720" s="4"/>
      <c r="JOP720" s="4"/>
      <c r="JOQ720" s="4"/>
      <c r="JOR720" s="4"/>
      <c r="JOS720" s="4"/>
      <c r="JOT720" s="4"/>
      <c r="JOU720" s="4"/>
      <c r="JOV720" s="4"/>
      <c r="JOW720" s="4"/>
      <c r="JOX720" s="4"/>
      <c r="JOY720" s="4"/>
      <c r="JOZ720" s="4"/>
      <c r="JPA720" s="4"/>
      <c r="JPB720" s="4"/>
      <c r="JPC720" s="4"/>
      <c r="JPD720" s="4"/>
      <c r="JPE720" s="4"/>
      <c r="JPF720" s="4"/>
      <c r="JPG720" s="4"/>
      <c r="JPH720" s="4"/>
      <c r="JPI720" s="4"/>
      <c r="JPJ720" s="4"/>
      <c r="JPK720" s="4"/>
      <c r="JPL720" s="4"/>
      <c r="JPM720" s="4"/>
      <c r="JPN720" s="4"/>
      <c r="JPO720" s="4"/>
      <c r="JPP720" s="4"/>
      <c r="JPQ720" s="4"/>
      <c r="JPR720" s="4"/>
      <c r="JPS720" s="4"/>
      <c r="JPT720" s="4"/>
      <c r="JPU720" s="4"/>
      <c r="JPV720" s="4"/>
      <c r="JPW720" s="4"/>
      <c r="JPX720" s="4"/>
      <c r="JPY720" s="4"/>
      <c r="JPZ720" s="4"/>
      <c r="JQA720" s="4"/>
      <c r="JQB720" s="4"/>
      <c r="JQC720" s="4"/>
      <c r="JQD720" s="4"/>
      <c r="JQE720" s="4"/>
      <c r="JQF720" s="4"/>
      <c r="JQG720" s="4"/>
      <c r="JQH720" s="4"/>
      <c r="JQI720" s="4"/>
      <c r="JQJ720" s="4"/>
      <c r="JQK720" s="4"/>
      <c r="JQL720" s="4"/>
      <c r="JQM720" s="4"/>
      <c r="JQN720" s="4"/>
      <c r="JQO720" s="4"/>
      <c r="JQP720" s="4"/>
      <c r="JQQ720" s="4"/>
      <c r="JQR720" s="4"/>
      <c r="JQS720" s="4"/>
      <c r="JQT720" s="4"/>
      <c r="JQU720" s="4"/>
      <c r="JQV720" s="4"/>
      <c r="JQW720" s="4"/>
      <c r="JQX720" s="4"/>
      <c r="JQY720" s="4"/>
      <c r="JQZ720" s="4"/>
      <c r="JRA720" s="4"/>
      <c r="JRB720" s="4"/>
      <c r="JRC720" s="4"/>
      <c r="JRD720" s="4"/>
      <c r="JRE720" s="4"/>
      <c r="JRF720" s="4"/>
      <c r="JRG720" s="4"/>
      <c r="JRH720" s="4"/>
      <c r="JRI720" s="4"/>
      <c r="JRJ720" s="4"/>
      <c r="JRK720" s="4"/>
      <c r="JRL720" s="4"/>
      <c r="JRM720" s="4"/>
      <c r="JRN720" s="4"/>
      <c r="JRO720" s="4"/>
      <c r="JRP720" s="4"/>
      <c r="JRQ720" s="4"/>
      <c r="JRR720" s="4"/>
      <c r="JRS720" s="4"/>
      <c r="JRT720" s="4"/>
      <c r="JRU720" s="4"/>
      <c r="JRV720" s="4"/>
      <c r="JRW720" s="4"/>
      <c r="JRX720" s="4"/>
      <c r="JRY720" s="4"/>
      <c r="JRZ720" s="4"/>
      <c r="JSA720" s="4"/>
      <c r="JSB720" s="4"/>
      <c r="JSC720" s="4"/>
      <c r="JSD720" s="4"/>
      <c r="JSE720" s="4"/>
      <c r="JSF720" s="4"/>
      <c r="JSG720" s="4"/>
      <c r="JSH720" s="4"/>
      <c r="JSI720" s="4"/>
      <c r="JSJ720" s="4"/>
      <c r="JSK720" s="4"/>
      <c r="JSL720" s="4"/>
      <c r="JSM720" s="4"/>
      <c r="JSN720" s="4"/>
      <c r="JSO720" s="4"/>
      <c r="JSP720" s="4"/>
      <c r="JSQ720" s="4"/>
      <c r="JSR720" s="4"/>
      <c r="JSS720" s="4"/>
      <c r="JST720" s="4"/>
      <c r="JSU720" s="4"/>
      <c r="JSV720" s="4"/>
      <c r="JSW720" s="4"/>
      <c r="JSX720" s="4"/>
      <c r="JSY720" s="4"/>
      <c r="JSZ720" s="4"/>
      <c r="JTA720" s="4"/>
      <c r="JTB720" s="4"/>
      <c r="JTC720" s="4"/>
      <c r="JTD720" s="4"/>
      <c r="JTE720" s="4"/>
      <c r="JTF720" s="4"/>
      <c r="JTG720" s="4"/>
      <c r="JTH720" s="4"/>
      <c r="JTI720" s="4"/>
      <c r="JTJ720" s="4"/>
      <c r="JTK720" s="4"/>
      <c r="JTL720" s="4"/>
      <c r="JTM720" s="4"/>
      <c r="JTN720" s="4"/>
      <c r="JTO720" s="4"/>
      <c r="JTP720" s="4"/>
      <c r="JTQ720" s="4"/>
      <c r="JTR720" s="4"/>
      <c r="JTS720" s="4"/>
      <c r="JTT720" s="4"/>
      <c r="JTU720" s="4"/>
      <c r="JTV720" s="4"/>
      <c r="JTW720" s="4"/>
      <c r="JTX720" s="4"/>
      <c r="JTY720" s="4"/>
      <c r="JTZ720" s="4"/>
      <c r="JUA720" s="4"/>
      <c r="JUB720" s="4"/>
      <c r="JUC720" s="4"/>
      <c r="JUD720" s="4"/>
      <c r="JUE720" s="4"/>
      <c r="JUF720" s="4"/>
      <c r="JUG720" s="4"/>
      <c r="JUH720" s="4"/>
      <c r="JUI720" s="4"/>
      <c r="JUJ720" s="4"/>
      <c r="JUK720" s="4"/>
      <c r="JUL720" s="4"/>
      <c r="JUM720" s="4"/>
      <c r="JUN720" s="4"/>
      <c r="JUO720" s="4"/>
      <c r="JUP720" s="4"/>
      <c r="JUQ720" s="4"/>
      <c r="JUR720" s="4"/>
      <c r="JUS720" s="4"/>
      <c r="JUT720" s="4"/>
      <c r="JUU720" s="4"/>
      <c r="JUV720" s="4"/>
      <c r="JUW720" s="4"/>
      <c r="JUX720" s="4"/>
      <c r="JUY720" s="4"/>
      <c r="JUZ720" s="4"/>
      <c r="JVA720" s="4"/>
      <c r="JVB720" s="4"/>
      <c r="JVC720" s="4"/>
      <c r="JVD720" s="4"/>
      <c r="JVE720" s="4"/>
      <c r="JVF720" s="4"/>
      <c r="JVG720" s="4"/>
      <c r="JVH720" s="4"/>
      <c r="JVI720" s="4"/>
      <c r="JVJ720" s="4"/>
      <c r="JVK720" s="4"/>
      <c r="JVL720" s="4"/>
      <c r="JVM720" s="4"/>
      <c r="JVN720" s="4"/>
      <c r="JVO720" s="4"/>
      <c r="JVP720" s="4"/>
      <c r="JVQ720" s="4"/>
      <c r="JVR720" s="4"/>
      <c r="JVS720" s="4"/>
      <c r="JVT720" s="4"/>
      <c r="JVU720" s="4"/>
      <c r="JVV720" s="4"/>
      <c r="JVW720" s="4"/>
      <c r="JVX720" s="4"/>
      <c r="JVY720" s="4"/>
      <c r="JVZ720" s="4"/>
      <c r="JWA720" s="4"/>
      <c r="JWB720" s="4"/>
      <c r="JWC720" s="4"/>
      <c r="JWD720" s="4"/>
      <c r="JWE720" s="4"/>
      <c r="JWF720" s="4"/>
      <c r="JWG720" s="4"/>
      <c r="JWH720" s="4"/>
      <c r="JWI720" s="4"/>
      <c r="JWJ720" s="4"/>
      <c r="JWK720" s="4"/>
      <c r="JWL720" s="4"/>
      <c r="JWM720" s="4"/>
      <c r="JWN720" s="4"/>
      <c r="JWO720" s="4"/>
      <c r="JWP720" s="4"/>
      <c r="JWQ720" s="4"/>
      <c r="JWR720" s="4"/>
      <c r="JWS720" s="4"/>
      <c r="JWT720" s="4"/>
      <c r="JWU720" s="4"/>
      <c r="JWV720" s="4"/>
      <c r="JWW720" s="4"/>
      <c r="JWX720" s="4"/>
      <c r="JWY720" s="4"/>
      <c r="JWZ720" s="4"/>
      <c r="JXA720" s="4"/>
      <c r="JXB720" s="4"/>
      <c r="JXC720" s="4"/>
      <c r="JXD720" s="4"/>
      <c r="JXE720" s="4"/>
      <c r="JXF720" s="4"/>
      <c r="JXG720" s="4"/>
      <c r="JXH720" s="4"/>
      <c r="JXI720" s="4"/>
      <c r="JXJ720" s="4"/>
      <c r="JXK720" s="4"/>
      <c r="JXL720" s="4"/>
      <c r="JXM720" s="4"/>
      <c r="JXN720" s="4"/>
      <c r="JXO720" s="4"/>
      <c r="JXP720" s="4"/>
      <c r="JXQ720" s="4"/>
      <c r="JXR720" s="4"/>
      <c r="JXS720" s="4"/>
      <c r="JXT720" s="4"/>
      <c r="JXU720" s="4"/>
      <c r="JXV720" s="4"/>
      <c r="JXW720" s="4"/>
      <c r="JXX720" s="4"/>
      <c r="JXY720" s="4"/>
      <c r="JXZ720" s="4"/>
      <c r="JYA720" s="4"/>
      <c r="JYB720" s="4"/>
      <c r="JYC720" s="4"/>
      <c r="JYD720" s="4"/>
      <c r="JYE720" s="4"/>
      <c r="JYF720" s="4"/>
      <c r="JYG720" s="4"/>
      <c r="JYH720" s="4"/>
      <c r="JYI720" s="4"/>
      <c r="JYJ720" s="4"/>
      <c r="JYK720" s="4"/>
      <c r="JYL720" s="4"/>
      <c r="JYM720" s="4"/>
      <c r="JYN720" s="4"/>
      <c r="JYO720" s="4"/>
      <c r="JYP720" s="4"/>
      <c r="JYQ720" s="4"/>
      <c r="JYR720" s="4"/>
      <c r="JYS720" s="4"/>
      <c r="JYT720" s="4"/>
      <c r="JYU720" s="4"/>
      <c r="JYV720" s="4"/>
      <c r="JYW720" s="4"/>
      <c r="JYX720" s="4"/>
      <c r="JYY720" s="4"/>
      <c r="JYZ720" s="4"/>
      <c r="JZA720" s="4"/>
      <c r="JZB720" s="4"/>
      <c r="JZC720" s="4"/>
      <c r="JZD720" s="4"/>
      <c r="JZE720" s="4"/>
      <c r="JZF720" s="4"/>
      <c r="JZG720" s="4"/>
      <c r="JZH720" s="4"/>
      <c r="JZI720" s="4"/>
      <c r="JZJ720" s="4"/>
      <c r="JZK720" s="4"/>
      <c r="JZL720" s="4"/>
      <c r="JZM720" s="4"/>
      <c r="JZN720" s="4"/>
      <c r="JZO720" s="4"/>
      <c r="JZP720" s="4"/>
      <c r="JZQ720" s="4"/>
      <c r="JZR720" s="4"/>
      <c r="JZS720" s="4"/>
      <c r="JZT720" s="4"/>
      <c r="JZU720" s="4"/>
      <c r="JZV720" s="4"/>
      <c r="JZW720" s="4"/>
      <c r="JZX720" s="4"/>
      <c r="JZY720" s="4"/>
      <c r="JZZ720" s="4"/>
      <c r="KAA720" s="4"/>
      <c r="KAB720" s="4"/>
      <c r="KAC720" s="4"/>
      <c r="KAD720" s="4"/>
      <c r="KAE720" s="4"/>
      <c r="KAF720" s="4"/>
      <c r="KAG720" s="4"/>
      <c r="KAH720" s="4"/>
      <c r="KAI720" s="4"/>
      <c r="KAJ720" s="4"/>
      <c r="KAK720" s="4"/>
      <c r="KAL720" s="4"/>
      <c r="KAM720" s="4"/>
      <c r="KAN720" s="4"/>
      <c r="KAO720" s="4"/>
      <c r="KAP720" s="4"/>
      <c r="KAQ720" s="4"/>
      <c r="KAR720" s="4"/>
      <c r="KAS720" s="4"/>
      <c r="KAT720" s="4"/>
      <c r="KAU720" s="4"/>
      <c r="KAV720" s="4"/>
      <c r="KAW720" s="4"/>
      <c r="KAX720" s="4"/>
      <c r="KAY720" s="4"/>
      <c r="KAZ720" s="4"/>
      <c r="KBA720" s="4"/>
      <c r="KBB720" s="4"/>
      <c r="KBC720" s="4"/>
      <c r="KBD720" s="4"/>
      <c r="KBE720" s="4"/>
      <c r="KBF720" s="4"/>
      <c r="KBG720" s="4"/>
      <c r="KBH720" s="4"/>
      <c r="KBI720" s="4"/>
      <c r="KBJ720" s="4"/>
      <c r="KBK720" s="4"/>
      <c r="KBL720" s="4"/>
      <c r="KBM720" s="4"/>
      <c r="KBN720" s="4"/>
      <c r="KBO720" s="4"/>
      <c r="KBP720" s="4"/>
      <c r="KBQ720" s="4"/>
      <c r="KBR720" s="4"/>
      <c r="KBS720" s="4"/>
      <c r="KBT720" s="4"/>
      <c r="KBU720" s="4"/>
      <c r="KBV720" s="4"/>
      <c r="KBW720" s="4"/>
      <c r="KBX720" s="4"/>
      <c r="KBY720" s="4"/>
      <c r="KBZ720" s="4"/>
      <c r="KCA720" s="4"/>
      <c r="KCB720" s="4"/>
      <c r="KCC720" s="4"/>
      <c r="KCD720" s="4"/>
      <c r="KCE720" s="4"/>
      <c r="KCF720" s="4"/>
      <c r="KCG720" s="4"/>
      <c r="KCH720" s="4"/>
      <c r="KCI720" s="4"/>
      <c r="KCJ720" s="4"/>
      <c r="KCK720" s="4"/>
      <c r="KCL720" s="4"/>
      <c r="KCM720" s="4"/>
      <c r="KCN720" s="4"/>
      <c r="KCO720" s="4"/>
      <c r="KCP720" s="4"/>
      <c r="KCQ720" s="4"/>
      <c r="KCR720" s="4"/>
      <c r="KCS720" s="4"/>
      <c r="KCT720" s="4"/>
      <c r="KCU720" s="4"/>
      <c r="KCV720" s="4"/>
      <c r="KCW720" s="4"/>
      <c r="KCX720" s="4"/>
      <c r="KCY720" s="4"/>
      <c r="KCZ720" s="4"/>
      <c r="KDA720" s="4"/>
      <c r="KDB720" s="4"/>
      <c r="KDC720" s="4"/>
      <c r="KDD720" s="4"/>
      <c r="KDE720" s="4"/>
      <c r="KDF720" s="4"/>
      <c r="KDG720" s="4"/>
      <c r="KDH720" s="4"/>
      <c r="KDI720" s="4"/>
      <c r="KDJ720" s="4"/>
      <c r="KDK720" s="4"/>
      <c r="KDL720" s="4"/>
      <c r="KDM720" s="4"/>
      <c r="KDN720" s="4"/>
      <c r="KDO720" s="4"/>
      <c r="KDP720" s="4"/>
      <c r="KDQ720" s="4"/>
      <c r="KDR720" s="4"/>
      <c r="KDS720" s="4"/>
      <c r="KDT720" s="4"/>
      <c r="KDU720" s="4"/>
      <c r="KDV720" s="4"/>
      <c r="KDW720" s="4"/>
      <c r="KDX720" s="4"/>
      <c r="KDY720" s="4"/>
      <c r="KDZ720" s="4"/>
      <c r="KEA720" s="4"/>
      <c r="KEB720" s="4"/>
      <c r="KEC720" s="4"/>
      <c r="KED720" s="4"/>
      <c r="KEE720" s="4"/>
      <c r="KEF720" s="4"/>
      <c r="KEG720" s="4"/>
      <c r="KEH720" s="4"/>
      <c r="KEI720" s="4"/>
      <c r="KEJ720" s="4"/>
      <c r="KEK720" s="4"/>
      <c r="KEL720" s="4"/>
      <c r="KEM720" s="4"/>
      <c r="KEN720" s="4"/>
      <c r="KEO720" s="4"/>
      <c r="KEP720" s="4"/>
      <c r="KEQ720" s="4"/>
      <c r="KER720" s="4"/>
      <c r="KES720" s="4"/>
      <c r="KET720" s="4"/>
      <c r="KEU720" s="4"/>
      <c r="KEV720" s="4"/>
      <c r="KEW720" s="4"/>
      <c r="KEX720" s="4"/>
      <c r="KEY720" s="4"/>
      <c r="KEZ720" s="4"/>
      <c r="KFA720" s="4"/>
      <c r="KFB720" s="4"/>
      <c r="KFC720" s="4"/>
      <c r="KFD720" s="4"/>
      <c r="KFE720" s="4"/>
      <c r="KFF720" s="4"/>
      <c r="KFG720" s="4"/>
      <c r="KFH720" s="4"/>
      <c r="KFI720" s="4"/>
      <c r="KFJ720" s="4"/>
      <c r="KFK720" s="4"/>
      <c r="KFL720" s="4"/>
      <c r="KFM720" s="4"/>
      <c r="KFN720" s="4"/>
      <c r="KFO720" s="4"/>
      <c r="KFP720" s="4"/>
      <c r="KFQ720" s="4"/>
      <c r="KFR720" s="4"/>
      <c r="KFS720" s="4"/>
      <c r="KFT720" s="4"/>
      <c r="KFU720" s="4"/>
      <c r="KFV720" s="4"/>
      <c r="KFW720" s="4"/>
      <c r="KFX720" s="4"/>
      <c r="KFY720" s="4"/>
      <c r="KFZ720" s="4"/>
      <c r="KGA720" s="4"/>
      <c r="KGB720" s="4"/>
      <c r="KGC720" s="4"/>
      <c r="KGD720" s="4"/>
      <c r="KGE720" s="4"/>
      <c r="KGF720" s="4"/>
      <c r="KGG720" s="4"/>
      <c r="KGH720" s="4"/>
      <c r="KGI720" s="4"/>
      <c r="KGJ720" s="4"/>
      <c r="KGK720" s="4"/>
      <c r="KGL720" s="4"/>
      <c r="KGM720" s="4"/>
      <c r="KGN720" s="4"/>
      <c r="KGO720" s="4"/>
      <c r="KGP720" s="4"/>
      <c r="KGQ720" s="4"/>
      <c r="KGR720" s="4"/>
      <c r="KGS720" s="4"/>
      <c r="KGT720" s="4"/>
      <c r="KGU720" s="4"/>
      <c r="KGV720" s="4"/>
      <c r="KGW720" s="4"/>
      <c r="KGX720" s="4"/>
      <c r="KGY720" s="4"/>
      <c r="KGZ720" s="4"/>
      <c r="KHA720" s="4"/>
      <c r="KHB720" s="4"/>
      <c r="KHC720" s="4"/>
      <c r="KHD720" s="4"/>
      <c r="KHE720" s="4"/>
      <c r="KHF720" s="4"/>
      <c r="KHG720" s="4"/>
      <c r="KHH720" s="4"/>
      <c r="KHI720" s="4"/>
      <c r="KHJ720" s="4"/>
      <c r="KHK720" s="4"/>
      <c r="KHL720" s="4"/>
      <c r="KHM720" s="4"/>
      <c r="KHN720" s="4"/>
      <c r="KHO720" s="4"/>
      <c r="KHP720" s="4"/>
      <c r="KHQ720" s="4"/>
      <c r="KHR720" s="4"/>
      <c r="KHS720" s="4"/>
      <c r="KHT720" s="4"/>
      <c r="KHU720" s="4"/>
      <c r="KHV720" s="4"/>
      <c r="KHW720" s="4"/>
      <c r="KHX720" s="4"/>
      <c r="KHY720" s="4"/>
      <c r="KHZ720" s="4"/>
      <c r="KIA720" s="4"/>
      <c r="KIB720" s="4"/>
      <c r="KIC720" s="4"/>
      <c r="KID720" s="4"/>
      <c r="KIE720" s="4"/>
      <c r="KIF720" s="4"/>
      <c r="KIG720" s="4"/>
      <c r="KIH720" s="4"/>
      <c r="KII720" s="4"/>
      <c r="KIJ720" s="4"/>
      <c r="KIK720" s="4"/>
      <c r="KIL720" s="4"/>
      <c r="KIM720" s="4"/>
      <c r="KIN720" s="4"/>
      <c r="KIO720" s="4"/>
      <c r="KIP720" s="4"/>
      <c r="KIQ720" s="4"/>
      <c r="KIR720" s="4"/>
      <c r="KIS720" s="4"/>
      <c r="KIT720" s="4"/>
      <c r="KIU720" s="4"/>
      <c r="KIV720" s="4"/>
      <c r="KIW720" s="4"/>
      <c r="KIX720" s="4"/>
      <c r="KIY720" s="4"/>
      <c r="KIZ720" s="4"/>
      <c r="KJA720" s="4"/>
      <c r="KJB720" s="4"/>
      <c r="KJC720" s="4"/>
      <c r="KJD720" s="4"/>
      <c r="KJE720" s="4"/>
      <c r="KJF720" s="4"/>
      <c r="KJG720" s="4"/>
      <c r="KJH720" s="4"/>
      <c r="KJI720" s="4"/>
      <c r="KJJ720" s="4"/>
      <c r="KJK720" s="4"/>
      <c r="KJL720" s="4"/>
      <c r="KJM720" s="4"/>
      <c r="KJN720" s="4"/>
      <c r="KJO720" s="4"/>
      <c r="KJP720" s="4"/>
      <c r="KJQ720" s="4"/>
      <c r="KJR720" s="4"/>
      <c r="KJS720" s="4"/>
      <c r="KJT720" s="4"/>
      <c r="KJU720" s="4"/>
      <c r="KJV720" s="4"/>
      <c r="KJW720" s="4"/>
      <c r="KJX720" s="4"/>
      <c r="KJY720" s="4"/>
      <c r="KJZ720" s="4"/>
      <c r="KKA720" s="4"/>
      <c r="KKB720" s="4"/>
      <c r="KKC720" s="4"/>
      <c r="KKD720" s="4"/>
      <c r="KKE720" s="4"/>
      <c r="KKF720" s="4"/>
      <c r="KKG720" s="4"/>
      <c r="KKH720" s="4"/>
      <c r="KKI720" s="4"/>
      <c r="KKJ720" s="4"/>
      <c r="KKK720" s="4"/>
      <c r="KKL720" s="4"/>
      <c r="KKM720" s="4"/>
      <c r="KKN720" s="4"/>
      <c r="KKO720" s="4"/>
      <c r="KKP720" s="4"/>
      <c r="KKQ720" s="4"/>
      <c r="KKR720" s="4"/>
      <c r="KKS720" s="4"/>
      <c r="KKT720" s="4"/>
      <c r="KKU720" s="4"/>
      <c r="KKV720" s="4"/>
      <c r="KKW720" s="4"/>
      <c r="KKX720" s="4"/>
      <c r="KKY720" s="4"/>
      <c r="KKZ720" s="4"/>
      <c r="KLA720" s="4"/>
      <c r="KLB720" s="4"/>
      <c r="KLC720" s="4"/>
      <c r="KLD720" s="4"/>
      <c r="KLE720" s="4"/>
      <c r="KLF720" s="4"/>
      <c r="KLG720" s="4"/>
      <c r="KLH720" s="4"/>
      <c r="KLI720" s="4"/>
      <c r="KLJ720" s="4"/>
      <c r="KLK720" s="4"/>
      <c r="KLL720" s="4"/>
      <c r="KLM720" s="4"/>
      <c r="KLN720" s="4"/>
      <c r="KLO720" s="4"/>
      <c r="KLP720" s="4"/>
      <c r="KLQ720" s="4"/>
      <c r="KLR720" s="4"/>
      <c r="KLS720" s="4"/>
      <c r="KLT720" s="4"/>
      <c r="KLU720" s="4"/>
      <c r="KLV720" s="4"/>
      <c r="KLW720" s="4"/>
      <c r="KLX720" s="4"/>
      <c r="KLY720" s="4"/>
      <c r="KLZ720" s="4"/>
      <c r="KMA720" s="4"/>
      <c r="KMB720" s="4"/>
      <c r="KMC720" s="4"/>
      <c r="KMD720" s="4"/>
      <c r="KME720" s="4"/>
      <c r="KMF720" s="4"/>
      <c r="KMG720" s="4"/>
      <c r="KMH720" s="4"/>
      <c r="KMI720" s="4"/>
      <c r="KMJ720" s="4"/>
      <c r="KMK720" s="4"/>
      <c r="KML720" s="4"/>
      <c r="KMM720" s="4"/>
      <c r="KMN720" s="4"/>
      <c r="KMO720" s="4"/>
      <c r="KMP720" s="4"/>
      <c r="KMQ720" s="4"/>
      <c r="KMR720" s="4"/>
      <c r="KMS720" s="4"/>
      <c r="KMT720" s="4"/>
      <c r="KMU720" s="4"/>
      <c r="KMV720" s="4"/>
      <c r="KMW720" s="4"/>
      <c r="KMX720" s="4"/>
      <c r="KMY720" s="4"/>
      <c r="KMZ720" s="4"/>
      <c r="KNA720" s="4"/>
      <c r="KNB720" s="4"/>
      <c r="KNC720" s="4"/>
      <c r="KND720" s="4"/>
      <c r="KNE720" s="4"/>
      <c r="KNF720" s="4"/>
      <c r="KNG720" s="4"/>
      <c r="KNH720" s="4"/>
      <c r="KNI720" s="4"/>
      <c r="KNJ720" s="4"/>
      <c r="KNK720" s="4"/>
      <c r="KNL720" s="4"/>
      <c r="KNM720" s="4"/>
      <c r="KNN720" s="4"/>
      <c r="KNO720" s="4"/>
      <c r="KNP720" s="4"/>
      <c r="KNQ720" s="4"/>
      <c r="KNR720" s="4"/>
      <c r="KNS720" s="4"/>
      <c r="KNT720" s="4"/>
      <c r="KNU720" s="4"/>
      <c r="KNV720" s="4"/>
      <c r="KNW720" s="4"/>
      <c r="KNX720" s="4"/>
      <c r="KNY720" s="4"/>
      <c r="KNZ720" s="4"/>
      <c r="KOA720" s="4"/>
      <c r="KOB720" s="4"/>
      <c r="KOC720" s="4"/>
      <c r="KOD720" s="4"/>
      <c r="KOE720" s="4"/>
      <c r="KOF720" s="4"/>
      <c r="KOG720" s="4"/>
      <c r="KOH720" s="4"/>
      <c r="KOI720" s="4"/>
      <c r="KOJ720" s="4"/>
      <c r="KOK720" s="4"/>
      <c r="KOL720" s="4"/>
      <c r="KOM720" s="4"/>
      <c r="KON720" s="4"/>
      <c r="KOO720" s="4"/>
      <c r="KOP720" s="4"/>
      <c r="KOQ720" s="4"/>
      <c r="KOR720" s="4"/>
      <c r="KOS720" s="4"/>
      <c r="KOT720" s="4"/>
      <c r="KOU720" s="4"/>
      <c r="KOV720" s="4"/>
      <c r="KOW720" s="4"/>
      <c r="KOX720" s="4"/>
      <c r="KOY720" s="4"/>
      <c r="KOZ720" s="4"/>
      <c r="KPA720" s="4"/>
      <c r="KPB720" s="4"/>
      <c r="KPC720" s="4"/>
      <c r="KPD720" s="4"/>
      <c r="KPE720" s="4"/>
      <c r="KPF720" s="4"/>
      <c r="KPG720" s="4"/>
      <c r="KPH720" s="4"/>
      <c r="KPI720" s="4"/>
      <c r="KPJ720" s="4"/>
      <c r="KPK720" s="4"/>
      <c r="KPL720" s="4"/>
      <c r="KPM720" s="4"/>
      <c r="KPN720" s="4"/>
      <c r="KPO720" s="4"/>
      <c r="KPP720" s="4"/>
      <c r="KPQ720" s="4"/>
      <c r="KPR720" s="4"/>
      <c r="KPS720" s="4"/>
      <c r="KPT720" s="4"/>
      <c r="KPU720" s="4"/>
      <c r="KPV720" s="4"/>
      <c r="KPW720" s="4"/>
      <c r="KPX720" s="4"/>
      <c r="KPY720" s="4"/>
      <c r="KPZ720" s="4"/>
      <c r="KQA720" s="4"/>
      <c r="KQB720" s="4"/>
      <c r="KQC720" s="4"/>
      <c r="KQD720" s="4"/>
      <c r="KQE720" s="4"/>
      <c r="KQF720" s="4"/>
      <c r="KQG720" s="4"/>
      <c r="KQH720" s="4"/>
      <c r="KQI720" s="4"/>
      <c r="KQJ720" s="4"/>
      <c r="KQK720" s="4"/>
      <c r="KQL720" s="4"/>
      <c r="KQM720" s="4"/>
      <c r="KQN720" s="4"/>
      <c r="KQO720" s="4"/>
      <c r="KQP720" s="4"/>
      <c r="KQQ720" s="4"/>
      <c r="KQR720" s="4"/>
      <c r="KQS720" s="4"/>
      <c r="KQT720" s="4"/>
      <c r="KQU720" s="4"/>
      <c r="KQV720" s="4"/>
      <c r="KQW720" s="4"/>
      <c r="KQX720" s="4"/>
      <c r="KQY720" s="4"/>
      <c r="KQZ720" s="4"/>
      <c r="KRA720" s="4"/>
      <c r="KRB720" s="4"/>
      <c r="KRC720" s="4"/>
      <c r="KRD720" s="4"/>
      <c r="KRE720" s="4"/>
      <c r="KRF720" s="4"/>
      <c r="KRG720" s="4"/>
      <c r="KRH720" s="4"/>
      <c r="KRI720" s="4"/>
      <c r="KRJ720" s="4"/>
      <c r="KRK720" s="4"/>
      <c r="KRL720" s="4"/>
      <c r="KRM720" s="4"/>
      <c r="KRN720" s="4"/>
      <c r="KRO720" s="4"/>
      <c r="KRP720" s="4"/>
      <c r="KRQ720" s="4"/>
      <c r="KRR720" s="4"/>
      <c r="KRS720" s="4"/>
      <c r="KRT720" s="4"/>
      <c r="KRU720" s="4"/>
      <c r="KRV720" s="4"/>
      <c r="KRW720" s="4"/>
      <c r="KRX720" s="4"/>
      <c r="KRY720" s="4"/>
      <c r="KRZ720" s="4"/>
      <c r="KSA720" s="4"/>
      <c r="KSB720" s="4"/>
      <c r="KSC720" s="4"/>
      <c r="KSD720" s="4"/>
      <c r="KSE720" s="4"/>
      <c r="KSF720" s="4"/>
      <c r="KSG720" s="4"/>
      <c r="KSH720" s="4"/>
      <c r="KSI720" s="4"/>
      <c r="KSJ720" s="4"/>
      <c r="KSK720" s="4"/>
      <c r="KSL720" s="4"/>
      <c r="KSM720" s="4"/>
      <c r="KSN720" s="4"/>
      <c r="KSO720" s="4"/>
      <c r="KSP720" s="4"/>
      <c r="KSQ720" s="4"/>
      <c r="KSR720" s="4"/>
      <c r="KSS720" s="4"/>
      <c r="KST720" s="4"/>
      <c r="KSU720" s="4"/>
      <c r="KSV720" s="4"/>
      <c r="KSW720" s="4"/>
      <c r="KSX720" s="4"/>
      <c r="KSY720" s="4"/>
      <c r="KSZ720" s="4"/>
      <c r="KTA720" s="4"/>
      <c r="KTB720" s="4"/>
      <c r="KTC720" s="4"/>
      <c r="KTD720" s="4"/>
      <c r="KTE720" s="4"/>
      <c r="KTF720" s="4"/>
      <c r="KTG720" s="4"/>
      <c r="KTH720" s="4"/>
      <c r="KTI720" s="4"/>
      <c r="KTJ720" s="4"/>
      <c r="KTK720" s="4"/>
      <c r="KTL720" s="4"/>
      <c r="KTM720" s="4"/>
      <c r="KTN720" s="4"/>
      <c r="KTO720" s="4"/>
      <c r="KTP720" s="4"/>
      <c r="KTQ720" s="4"/>
      <c r="KTR720" s="4"/>
      <c r="KTS720" s="4"/>
      <c r="KTT720" s="4"/>
      <c r="KTU720" s="4"/>
      <c r="KTV720" s="4"/>
      <c r="KTW720" s="4"/>
      <c r="KTX720" s="4"/>
      <c r="KTY720" s="4"/>
      <c r="KTZ720" s="4"/>
      <c r="KUA720" s="4"/>
      <c r="KUB720" s="4"/>
      <c r="KUC720" s="4"/>
      <c r="KUD720" s="4"/>
      <c r="KUE720" s="4"/>
      <c r="KUF720" s="4"/>
      <c r="KUG720" s="4"/>
      <c r="KUH720" s="4"/>
      <c r="KUI720" s="4"/>
      <c r="KUJ720" s="4"/>
      <c r="KUK720" s="4"/>
      <c r="KUL720" s="4"/>
      <c r="KUM720" s="4"/>
      <c r="KUN720" s="4"/>
      <c r="KUO720" s="4"/>
      <c r="KUP720" s="4"/>
      <c r="KUQ720" s="4"/>
      <c r="KUR720" s="4"/>
      <c r="KUS720" s="4"/>
      <c r="KUT720" s="4"/>
      <c r="KUU720" s="4"/>
      <c r="KUV720" s="4"/>
      <c r="KUW720" s="4"/>
      <c r="KUX720" s="4"/>
      <c r="KUY720" s="4"/>
      <c r="KUZ720" s="4"/>
      <c r="KVA720" s="4"/>
      <c r="KVB720" s="4"/>
      <c r="KVC720" s="4"/>
      <c r="KVD720" s="4"/>
      <c r="KVE720" s="4"/>
      <c r="KVF720" s="4"/>
      <c r="KVG720" s="4"/>
      <c r="KVH720" s="4"/>
      <c r="KVI720" s="4"/>
      <c r="KVJ720" s="4"/>
      <c r="KVK720" s="4"/>
      <c r="KVL720" s="4"/>
      <c r="KVM720" s="4"/>
      <c r="KVN720" s="4"/>
      <c r="KVO720" s="4"/>
      <c r="KVP720" s="4"/>
      <c r="KVQ720" s="4"/>
      <c r="KVR720" s="4"/>
      <c r="KVS720" s="4"/>
      <c r="KVT720" s="4"/>
      <c r="KVU720" s="4"/>
      <c r="KVV720" s="4"/>
      <c r="KVW720" s="4"/>
      <c r="KVX720" s="4"/>
      <c r="KVY720" s="4"/>
      <c r="KVZ720" s="4"/>
      <c r="KWA720" s="4"/>
      <c r="KWB720" s="4"/>
      <c r="KWC720" s="4"/>
      <c r="KWD720" s="4"/>
      <c r="KWE720" s="4"/>
      <c r="KWF720" s="4"/>
      <c r="KWG720" s="4"/>
      <c r="KWH720" s="4"/>
      <c r="KWI720" s="4"/>
      <c r="KWJ720" s="4"/>
      <c r="KWK720" s="4"/>
      <c r="KWL720" s="4"/>
      <c r="KWM720" s="4"/>
      <c r="KWN720" s="4"/>
      <c r="KWO720" s="4"/>
      <c r="KWP720" s="4"/>
      <c r="KWQ720" s="4"/>
      <c r="KWR720" s="4"/>
      <c r="KWS720" s="4"/>
      <c r="KWT720" s="4"/>
      <c r="KWU720" s="4"/>
      <c r="KWV720" s="4"/>
      <c r="KWW720" s="4"/>
      <c r="KWX720" s="4"/>
      <c r="KWY720" s="4"/>
      <c r="KWZ720" s="4"/>
      <c r="KXA720" s="4"/>
      <c r="KXB720" s="4"/>
      <c r="KXC720" s="4"/>
      <c r="KXD720" s="4"/>
      <c r="KXE720" s="4"/>
      <c r="KXF720" s="4"/>
      <c r="KXG720" s="4"/>
      <c r="KXH720" s="4"/>
      <c r="KXI720" s="4"/>
      <c r="KXJ720" s="4"/>
      <c r="KXK720" s="4"/>
      <c r="KXL720" s="4"/>
      <c r="KXM720" s="4"/>
      <c r="KXN720" s="4"/>
      <c r="KXO720" s="4"/>
      <c r="KXP720" s="4"/>
      <c r="KXQ720" s="4"/>
      <c r="KXR720" s="4"/>
      <c r="KXS720" s="4"/>
      <c r="KXT720" s="4"/>
      <c r="KXU720" s="4"/>
      <c r="KXV720" s="4"/>
      <c r="KXW720" s="4"/>
      <c r="KXX720" s="4"/>
      <c r="KXY720" s="4"/>
      <c r="KXZ720" s="4"/>
      <c r="KYA720" s="4"/>
      <c r="KYB720" s="4"/>
      <c r="KYC720" s="4"/>
      <c r="KYD720" s="4"/>
      <c r="KYE720" s="4"/>
      <c r="KYF720" s="4"/>
      <c r="KYG720" s="4"/>
      <c r="KYH720" s="4"/>
      <c r="KYI720" s="4"/>
      <c r="KYJ720" s="4"/>
      <c r="KYK720" s="4"/>
      <c r="KYL720" s="4"/>
      <c r="KYM720" s="4"/>
      <c r="KYN720" s="4"/>
      <c r="KYO720" s="4"/>
      <c r="KYP720" s="4"/>
      <c r="KYQ720" s="4"/>
      <c r="KYR720" s="4"/>
      <c r="KYS720" s="4"/>
      <c r="KYT720" s="4"/>
      <c r="KYU720" s="4"/>
      <c r="KYV720" s="4"/>
      <c r="KYW720" s="4"/>
      <c r="KYX720" s="4"/>
      <c r="KYY720" s="4"/>
      <c r="KYZ720" s="4"/>
      <c r="KZA720" s="4"/>
      <c r="KZB720" s="4"/>
      <c r="KZC720" s="4"/>
      <c r="KZD720" s="4"/>
      <c r="KZE720" s="4"/>
      <c r="KZF720" s="4"/>
      <c r="KZG720" s="4"/>
      <c r="KZH720" s="4"/>
      <c r="KZI720" s="4"/>
      <c r="KZJ720" s="4"/>
      <c r="KZK720" s="4"/>
      <c r="KZL720" s="4"/>
      <c r="KZM720" s="4"/>
      <c r="KZN720" s="4"/>
      <c r="KZO720" s="4"/>
      <c r="KZP720" s="4"/>
      <c r="KZQ720" s="4"/>
      <c r="KZR720" s="4"/>
      <c r="KZS720" s="4"/>
      <c r="KZT720" s="4"/>
      <c r="KZU720" s="4"/>
      <c r="KZV720" s="4"/>
      <c r="KZW720" s="4"/>
      <c r="KZX720" s="4"/>
      <c r="KZY720" s="4"/>
      <c r="KZZ720" s="4"/>
      <c r="LAA720" s="4"/>
      <c r="LAB720" s="4"/>
      <c r="LAC720" s="4"/>
      <c r="LAD720" s="4"/>
      <c r="LAE720" s="4"/>
      <c r="LAF720" s="4"/>
      <c r="LAG720" s="4"/>
      <c r="LAH720" s="4"/>
      <c r="LAI720" s="4"/>
      <c r="LAJ720" s="4"/>
      <c r="LAK720" s="4"/>
      <c r="LAL720" s="4"/>
      <c r="LAM720" s="4"/>
      <c r="LAN720" s="4"/>
      <c r="LAO720" s="4"/>
      <c r="LAP720" s="4"/>
      <c r="LAQ720" s="4"/>
      <c r="LAR720" s="4"/>
      <c r="LAS720" s="4"/>
      <c r="LAT720" s="4"/>
      <c r="LAU720" s="4"/>
      <c r="LAV720" s="4"/>
      <c r="LAW720" s="4"/>
      <c r="LAX720" s="4"/>
      <c r="LAY720" s="4"/>
      <c r="LAZ720" s="4"/>
      <c r="LBA720" s="4"/>
      <c r="LBB720" s="4"/>
      <c r="LBC720" s="4"/>
      <c r="LBD720" s="4"/>
      <c r="LBE720" s="4"/>
      <c r="LBF720" s="4"/>
      <c r="LBG720" s="4"/>
      <c r="LBH720" s="4"/>
      <c r="LBI720" s="4"/>
      <c r="LBJ720" s="4"/>
      <c r="LBK720" s="4"/>
      <c r="LBL720" s="4"/>
      <c r="LBM720" s="4"/>
      <c r="LBN720" s="4"/>
      <c r="LBO720" s="4"/>
      <c r="LBP720" s="4"/>
      <c r="LBQ720" s="4"/>
      <c r="LBR720" s="4"/>
      <c r="LBS720" s="4"/>
      <c r="LBT720" s="4"/>
      <c r="LBU720" s="4"/>
      <c r="LBV720" s="4"/>
      <c r="LBW720" s="4"/>
      <c r="LBX720" s="4"/>
      <c r="LBY720" s="4"/>
      <c r="LBZ720" s="4"/>
      <c r="LCA720" s="4"/>
      <c r="LCB720" s="4"/>
      <c r="LCC720" s="4"/>
      <c r="LCD720" s="4"/>
      <c r="LCE720" s="4"/>
      <c r="LCF720" s="4"/>
      <c r="LCG720" s="4"/>
      <c r="LCH720" s="4"/>
      <c r="LCI720" s="4"/>
      <c r="LCJ720" s="4"/>
      <c r="LCK720" s="4"/>
      <c r="LCL720" s="4"/>
      <c r="LCM720" s="4"/>
      <c r="LCN720" s="4"/>
      <c r="LCO720" s="4"/>
      <c r="LCP720" s="4"/>
      <c r="LCQ720" s="4"/>
      <c r="LCR720" s="4"/>
      <c r="LCS720" s="4"/>
      <c r="LCT720" s="4"/>
      <c r="LCU720" s="4"/>
      <c r="LCV720" s="4"/>
      <c r="LCW720" s="4"/>
      <c r="LCX720" s="4"/>
      <c r="LCY720" s="4"/>
      <c r="LCZ720" s="4"/>
      <c r="LDA720" s="4"/>
      <c r="LDB720" s="4"/>
      <c r="LDC720" s="4"/>
      <c r="LDD720" s="4"/>
      <c r="LDE720" s="4"/>
      <c r="LDF720" s="4"/>
      <c r="LDG720" s="4"/>
      <c r="LDH720" s="4"/>
      <c r="LDI720" s="4"/>
      <c r="LDJ720" s="4"/>
      <c r="LDK720" s="4"/>
      <c r="LDL720" s="4"/>
      <c r="LDM720" s="4"/>
      <c r="LDN720" s="4"/>
      <c r="LDO720" s="4"/>
      <c r="LDP720" s="4"/>
      <c r="LDQ720" s="4"/>
      <c r="LDR720" s="4"/>
      <c r="LDS720" s="4"/>
      <c r="LDT720" s="4"/>
      <c r="LDU720" s="4"/>
      <c r="LDV720" s="4"/>
      <c r="LDW720" s="4"/>
      <c r="LDX720" s="4"/>
      <c r="LDY720" s="4"/>
      <c r="LDZ720" s="4"/>
      <c r="LEA720" s="4"/>
      <c r="LEB720" s="4"/>
      <c r="LEC720" s="4"/>
      <c r="LED720" s="4"/>
      <c r="LEE720" s="4"/>
      <c r="LEF720" s="4"/>
      <c r="LEG720" s="4"/>
      <c r="LEH720" s="4"/>
      <c r="LEI720" s="4"/>
      <c r="LEJ720" s="4"/>
      <c r="LEK720" s="4"/>
      <c r="LEL720" s="4"/>
      <c r="LEM720" s="4"/>
      <c r="LEN720" s="4"/>
      <c r="LEO720" s="4"/>
      <c r="LEP720" s="4"/>
      <c r="LEQ720" s="4"/>
      <c r="LER720" s="4"/>
      <c r="LES720" s="4"/>
      <c r="LET720" s="4"/>
      <c r="LEU720" s="4"/>
      <c r="LEV720" s="4"/>
      <c r="LEW720" s="4"/>
      <c r="LEX720" s="4"/>
      <c r="LEY720" s="4"/>
      <c r="LEZ720" s="4"/>
      <c r="LFA720" s="4"/>
      <c r="LFB720" s="4"/>
      <c r="LFC720" s="4"/>
      <c r="LFD720" s="4"/>
      <c r="LFE720" s="4"/>
      <c r="LFF720" s="4"/>
      <c r="LFG720" s="4"/>
      <c r="LFH720" s="4"/>
      <c r="LFI720" s="4"/>
      <c r="LFJ720" s="4"/>
      <c r="LFK720" s="4"/>
      <c r="LFL720" s="4"/>
      <c r="LFM720" s="4"/>
      <c r="LFN720" s="4"/>
      <c r="LFO720" s="4"/>
      <c r="LFP720" s="4"/>
      <c r="LFQ720" s="4"/>
      <c r="LFR720" s="4"/>
      <c r="LFS720" s="4"/>
      <c r="LFT720" s="4"/>
      <c r="LFU720" s="4"/>
      <c r="LFV720" s="4"/>
      <c r="LFW720" s="4"/>
      <c r="LFX720" s="4"/>
      <c r="LFY720" s="4"/>
      <c r="LFZ720" s="4"/>
      <c r="LGA720" s="4"/>
      <c r="LGB720" s="4"/>
      <c r="LGC720" s="4"/>
      <c r="LGD720" s="4"/>
      <c r="LGE720" s="4"/>
      <c r="LGF720" s="4"/>
      <c r="LGG720" s="4"/>
      <c r="LGH720" s="4"/>
      <c r="LGI720" s="4"/>
      <c r="LGJ720" s="4"/>
      <c r="LGK720" s="4"/>
      <c r="LGL720" s="4"/>
      <c r="LGM720" s="4"/>
      <c r="LGN720" s="4"/>
      <c r="LGO720" s="4"/>
      <c r="LGP720" s="4"/>
      <c r="LGQ720" s="4"/>
      <c r="LGR720" s="4"/>
      <c r="LGS720" s="4"/>
      <c r="LGT720" s="4"/>
      <c r="LGU720" s="4"/>
      <c r="LGV720" s="4"/>
      <c r="LGW720" s="4"/>
      <c r="LGX720" s="4"/>
      <c r="LGY720" s="4"/>
      <c r="LGZ720" s="4"/>
      <c r="LHA720" s="4"/>
      <c r="LHB720" s="4"/>
      <c r="LHC720" s="4"/>
      <c r="LHD720" s="4"/>
      <c r="LHE720" s="4"/>
      <c r="LHF720" s="4"/>
      <c r="LHG720" s="4"/>
      <c r="LHH720" s="4"/>
      <c r="LHI720" s="4"/>
      <c r="LHJ720" s="4"/>
      <c r="LHK720" s="4"/>
      <c r="LHL720" s="4"/>
      <c r="LHM720" s="4"/>
      <c r="LHN720" s="4"/>
      <c r="LHO720" s="4"/>
      <c r="LHP720" s="4"/>
      <c r="LHQ720" s="4"/>
      <c r="LHR720" s="4"/>
      <c r="LHS720" s="4"/>
      <c r="LHT720" s="4"/>
      <c r="LHU720" s="4"/>
      <c r="LHV720" s="4"/>
      <c r="LHW720" s="4"/>
      <c r="LHX720" s="4"/>
      <c r="LHY720" s="4"/>
      <c r="LHZ720" s="4"/>
      <c r="LIA720" s="4"/>
      <c r="LIB720" s="4"/>
      <c r="LIC720" s="4"/>
      <c r="LID720" s="4"/>
      <c r="LIE720" s="4"/>
      <c r="LIF720" s="4"/>
      <c r="LIG720" s="4"/>
      <c r="LIH720" s="4"/>
      <c r="LII720" s="4"/>
      <c r="LIJ720" s="4"/>
      <c r="LIK720" s="4"/>
      <c r="LIL720" s="4"/>
      <c r="LIM720" s="4"/>
      <c r="LIN720" s="4"/>
      <c r="LIO720" s="4"/>
      <c r="LIP720" s="4"/>
      <c r="LIQ720" s="4"/>
      <c r="LIR720" s="4"/>
      <c r="LIS720" s="4"/>
      <c r="LIT720" s="4"/>
      <c r="LIU720" s="4"/>
      <c r="LIV720" s="4"/>
      <c r="LIW720" s="4"/>
      <c r="LIX720" s="4"/>
      <c r="LIY720" s="4"/>
      <c r="LIZ720" s="4"/>
      <c r="LJA720" s="4"/>
      <c r="LJB720" s="4"/>
      <c r="LJC720" s="4"/>
      <c r="LJD720" s="4"/>
      <c r="LJE720" s="4"/>
      <c r="LJF720" s="4"/>
      <c r="LJG720" s="4"/>
      <c r="LJH720" s="4"/>
      <c r="LJI720" s="4"/>
      <c r="LJJ720" s="4"/>
      <c r="LJK720" s="4"/>
      <c r="LJL720" s="4"/>
      <c r="LJM720" s="4"/>
      <c r="LJN720" s="4"/>
      <c r="LJO720" s="4"/>
      <c r="LJP720" s="4"/>
      <c r="LJQ720" s="4"/>
      <c r="LJR720" s="4"/>
      <c r="LJS720" s="4"/>
      <c r="LJT720" s="4"/>
      <c r="LJU720" s="4"/>
      <c r="LJV720" s="4"/>
      <c r="LJW720" s="4"/>
      <c r="LJX720" s="4"/>
      <c r="LJY720" s="4"/>
      <c r="LJZ720" s="4"/>
      <c r="LKA720" s="4"/>
      <c r="LKB720" s="4"/>
      <c r="LKC720" s="4"/>
      <c r="LKD720" s="4"/>
      <c r="LKE720" s="4"/>
      <c r="LKF720" s="4"/>
      <c r="LKG720" s="4"/>
      <c r="LKH720" s="4"/>
      <c r="LKI720" s="4"/>
      <c r="LKJ720" s="4"/>
      <c r="LKK720" s="4"/>
      <c r="LKL720" s="4"/>
      <c r="LKM720" s="4"/>
      <c r="LKN720" s="4"/>
      <c r="LKO720" s="4"/>
      <c r="LKP720" s="4"/>
      <c r="LKQ720" s="4"/>
      <c r="LKR720" s="4"/>
      <c r="LKS720" s="4"/>
      <c r="LKT720" s="4"/>
      <c r="LKU720" s="4"/>
      <c r="LKV720" s="4"/>
      <c r="LKW720" s="4"/>
      <c r="LKX720" s="4"/>
      <c r="LKY720" s="4"/>
      <c r="LKZ720" s="4"/>
      <c r="LLA720" s="4"/>
      <c r="LLB720" s="4"/>
      <c r="LLC720" s="4"/>
      <c r="LLD720" s="4"/>
      <c r="LLE720" s="4"/>
      <c r="LLF720" s="4"/>
      <c r="LLG720" s="4"/>
      <c r="LLH720" s="4"/>
      <c r="LLI720" s="4"/>
      <c r="LLJ720" s="4"/>
      <c r="LLK720" s="4"/>
      <c r="LLL720" s="4"/>
      <c r="LLM720" s="4"/>
      <c r="LLN720" s="4"/>
      <c r="LLO720" s="4"/>
      <c r="LLP720" s="4"/>
      <c r="LLQ720" s="4"/>
      <c r="LLR720" s="4"/>
      <c r="LLS720" s="4"/>
      <c r="LLT720" s="4"/>
      <c r="LLU720" s="4"/>
      <c r="LLV720" s="4"/>
      <c r="LLW720" s="4"/>
      <c r="LLX720" s="4"/>
      <c r="LLY720" s="4"/>
      <c r="LLZ720" s="4"/>
      <c r="LMA720" s="4"/>
      <c r="LMB720" s="4"/>
      <c r="LMC720" s="4"/>
      <c r="LMD720" s="4"/>
      <c r="LME720" s="4"/>
      <c r="LMF720" s="4"/>
      <c r="LMG720" s="4"/>
      <c r="LMH720" s="4"/>
      <c r="LMI720" s="4"/>
      <c r="LMJ720" s="4"/>
      <c r="LMK720" s="4"/>
      <c r="LML720" s="4"/>
      <c r="LMM720" s="4"/>
      <c r="LMN720" s="4"/>
      <c r="LMO720" s="4"/>
      <c r="LMP720" s="4"/>
      <c r="LMQ720" s="4"/>
      <c r="LMR720" s="4"/>
      <c r="LMS720" s="4"/>
      <c r="LMT720" s="4"/>
      <c r="LMU720" s="4"/>
      <c r="LMV720" s="4"/>
      <c r="LMW720" s="4"/>
      <c r="LMX720" s="4"/>
      <c r="LMY720" s="4"/>
      <c r="LMZ720" s="4"/>
      <c r="LNA720" s="4"/>
      <c r="LNB720" s="4"/>
      <c r="LNC720" s="4"/>
      <c r="LND720" s="4"/>
      <c r="LNE720" s="4"/>
      <c r="LNF720" s="4"/>
      <c r="LNG720" s="4"/>
      <c r="LNH720" s="4"/>
      <c r="LNI720" s="4"/>
      <c r="LNJ720" s="4"/>
      <c r="LNK720" s="4"/>
      <c r="LNL720" s="4"/>
      <c r="LNM720" s="4"/>
      <c r="LNN720" s="4"/>
      <c r="LNO720" s="4"/>
      <c r="LNP720" s="4"/>
      <c r="LNQ720" s="4"/>
      <c r="LNR720" s="4"/>
      <c r="LNS720" s="4"/>
      <c r="LNT720" s="4"/>
      <c r="LNU720" s="4"/>
      <c r="LNV720" s="4"/>
      <c r="LNW720" s="4"/>
      <c r="LNX720" s="4"/>
      <c r="LNY720" s="4"/>
      <c r="LNZ720" s="4"/>
      <c r="LOA720" s="4"/>
      <c r="LOB720" s="4"/>
      <c r="LOC720" s="4"/>
      <c r="LOD720" s="4"/>
      <c r="LOE720" s="4"/>
      <c r="LOF720" s="4"/>
      <c r="LOG720" s="4"/>
      <c r="LOH720" s="4"/>
      <c r="LOI720" s="4"/>
      <c r="LOJ720" s="4"/>
      <c r="LOK720" s="4"/>
      <c r="LOL720" s="4"/>
      <c r="LOM720" s="4"/>
      <c r="LON720" s="4"/>
      <c r="LOO720" s="4"/>
      <c r="LOP720" s="4"/>
      <c r="LOQ720" s="4"/>
      <c r="LOR720" s="4"/>
      <c r="LOS720" s="4"/>
      <c r="LOT720" s="4"/>
      <c r="LOU720" s="4"/>
      <c r="LOV720" s="4"/>
      <c r="LOW720" s="4"/>
      <c r="LOX720" s="4"/>
      <c r="LOY720" s="4"/>
      <c r="LOZ720" s="4"/>
      <c r="LPA720" s="4"/>
      <c r="LPB720" s="4"/>
      <c r="LPC720" s="4"/>
      <c r="LPD720" s="4"/>
      <c r="LPE720" s="4"/>
      <c r="LPF720" s="4"/>
      <c r="LPG720" s="4"/>
      <c r="LPH720" s="4"/>
      <c r="LPI720" s="4"/>
      <c r="LPJ720" s="4"/>
      <c r="LPK720" s="4"/>
      <c r="LPL720" s="4"/>
      <c r="LPM720" s="4"/>
      <c r="LPN720" s="4"/>
      <c r="LPO720" s="4"/>
      <c r="LPP720" s="4"/>
      <c r="LPQ720" s="4"/>
      <c r="LPR720" s="4"/>
      <c r="LPS720" s="4"/>
      <c r="LPT720" s="4"/>
      <c r="LPU720" s="4"/>
      <c r="LPV720" s="4"/>
      <c r="LPW720" s="4"/>
      <c r="LPX720" s="4"/>
      <c r="LPY720" s="4"/>
      <c r="LPZ720" s="4"/>
      <c r="LQA720" s="4"/>
      <c r="LQB720" s="4"/>
      <c r="LQC720" s="4"/>
      <c r="LQD720" s="4"/>
      <c r="LQE720" s="4"/>
      <c r="LQF720" s="4"/>
      <c r="LQG720" s="4"/>
      <c r="LQH720" s="4"/>
      <c r="LQI720" s="4"/>
      <c r="LQJ720" s="4"/>
      <c r="LQK720" s="4"/>
      <c r="LQL720" s="4"/>
      <c r="LQM720" s="4"/>
      <c r="LQN720" s="4"/>
      <c r="LQO720" s="4"/>
      <c r="LQP720" s="4"/>
      <c r="LQQ720" s="4"/>
      <c r="LQR720" s="4"/>
      <c r="LQS720" s="4"/>
      <c r="LQT720" s="4"/>
      <c r="LQU720" s="4"/>
      <c r="LQV720" s="4"/>
      <c r="LQW720" s="4"/>
      <c r="LQX720" s="4"/>
      <c r="LQY720" s="4"/>
      <c r="LQZ720" s="4"/>
      <c r="LRA720" s="4"/>
      <c r="LRB720" s="4"/>
      <c r="LRC720" s="4"/>
      <c r="LRD720" s="4"/>
      <c r="LRE720" s="4"/>
      <c r="LRF720" s="4"/>
      <c r="LRG720" s="4"/>
      <c r="LRH720" s="4"/>
      <c r="LRI720" s="4"/>
      <c r="LRJ720" s="4"/>
      <c r="LRK720" s="4"/>
      <c r="LRL720" s="4"/>
      <c r="LRM720" s="4"/>
      <c r="LRN720" s="4"/>
      <c r="LRO720" s="4"/>
      <c r="LRP720" s="4"/>
      <c r="LRQ720" s="4"/>
      <c r="LRR720" s="4"/>
      <c r="LRS720" s="4"/>
      <c r="LRT720" s="4"/>
      <c r="LRU720" s="4"/>
      <c r="LRV720" s="4"/>
      <c r="LRW720" s="4"/>
      <c r="LRX720" s="4"/>
      <c r="LRY720" s="4"/>
      <c r="LRZ720" s="4"/>
      <c r="LSA720" s="4"/>
      <c r="LSB720" s="4"/>
      <c r="LSC720" s="4"/>
      <c r="LSD720" s="4"/>
      <c r="LSE720" s="4"/>
      <c r="LSF720" s="4"/>
      <c r="LSG720" s="4"/>
      <c r="LSH720" s="4"/>
      <c r="LSI720" s="4"/>
      <c r="LSJ720" s="4"/>
      <c r="LSK720" s="4"/>
      <c r="LSL720" s="4"/>
      <c r="LSM720" s="4"/>
      <c r="LSN720" s="4"/>
      <c r="LSO720" s="4"/>
      <c r="LSP720" s="4"/>
      <c r="LSQ720" s="4"/>
      <c r="LSR720" s="4"/>
      <c r="LSS720" s="4"/>
      <c r="LST720" s="4"/>
      <c r="LSU720" s="4"/>
      <c r="LSV720" s="4"/>
      <c r="LSW720" s="4"/>
      <c r="LSX720" s="4"/>
      <c r="LSY720" s="4"/>
      <c r="LSZ720" s="4"/>
      <c r="LTA720" s="4"/>
      <c r="LTB720" s="4"/>
      <c r="LTC720" s="4"/>
      <c r="LTD720" s="4"/>
      <c r="LTE720" s="4"/>
      <c r="LTF720" s="4"/>
      <c r="LTG720" s="4"/>
      <c r="LTH720" s="4"/>
      <c r="LTI720" s="4"/>
      <c r="LTJ720" s="4"/>
      <c r="LTK720" s="4"/>
      <c r="LTL720" s="4"/>
      <c r="LTM720" s="4"/>
      <c r="LTN720" s="4"/>
      <c r="LTO720" s="4"/>
      <c r="LTP720" s="4"/>
      <c r="LTQ720" s="4"/>
      <c r="LTR720" s="4"/>
      <c r="LTS720" s="4"/>
      <c r="LTT720" s="4"/>
      <c r="LTU720" s="4"/>
      <c r="LTV720" s="4"/>
      <c r="LTW720" s="4"/>
      <c r="LTX720" s="4"/>
      <c r="LTY720" s="4"/>
      <c r="LTZ720" s="4"/>
      <c r="LUA720" s="4"/>
      <c r="LUB720" s="4"/>
      <c r="LUC720" s="4"/>
      <c r="LUD720" s="4"/>
      <c r="LUE720" s="4"/>
      <c r="LUF720" s="4"/>
      <c r="LUG720" s="4"/>
      <c r="LUH720" s="4"/>
      <c r="LUI720" s="4"/>
      <c r="LUJ720" s="4"/>
      <c r="LUK720" s="4"/>
      <c r="LUL720" s="4"/>
      <c r="LUM720" s="4"/>
      <c r="LUN720" s="4"/>
      <c r="LUO720" s="4"/>
      <c r="LUP720" s="4"/>
      <c r="LUQ720" s="4"/>
      <c r="LUR720" s="4"/>
      <c r="LUS720" s="4"/>
      <c r="LUT720" s="4"/>
      <c r="LUU720" s="4"/>
      <c r="LUV720" s="4"/>
      <c r="LUW720" s="4"/>
      <c r="LUX720" s="4"/>
      <c r="LUY720" s="4"/>
      <c r="LUZ720" s="4"/>
      <c r="LVA720" s="4"/>
      <c r="LVB720" s="4"/>
      <c r="LVC720" s="4"/>
      <c r="LVD720" s="4"/>
      <c r="LVE720" s="4"/>
      <c r="LVF720" s="4"/>
      <c r="LVG720" s="4"/>
      <c r="LVH720" s="4"/>
      <c r="LVI720" s="4"/>
      <c r="LVJ720" s="4"/>
      <c r="LVK720" s="4"/>
      <c r="LVL720" s="4"/>
      <c r="LVM720" s="4"/>
      <c r="LVN720" s="4"/>
      <c r="LVO720" s="4"/>
      <c r="LVP720" s="4"/>
      <c r="LVQ720" s="4"/>
      <c r="LVR720" s="4"/>
      <c r="LVS720" s="4"/>
      <c r="LVT720" s="4"/>
      <c r="LVU720" s="4"/>
      <c r="LVV720" s="4"/>
      <c r="LVW720" s="4"/>
      <c r="LVX720" s="4"/>
      <c r="LVY720" s="4"/>
      <c r="LVZ720" s="4"/>
      <c r="LWA720" s="4"/>
      <c r="LWB720" s="4"/>
      <c r="LWC720" s="4"/>
      <c r="LWD720" s="4"/>
      <c r="LWE720" s="4"/>
      <c r="LWF720" s="4"/>
      <c r="LWG720" s="4"/>
      <c r="LWH720" s="4"/>
      <c r="LWI720" s="4"/>
      <c r="LWJ720" s="4"/>
      <c r="LWK720" s="4"/>
      <c r="LWL720" s="4"/>
      <c r="LWM720" s="4"/>
      <c r="LWN720" s="4"/>
      <c r="LWO720" s="4"/>
      <c r="LWP720" s="4"/>
      <c r="LWQ720" s="4"/>
      <c r="LWR720" s="4"/>
      <c r="LWS720" s="4"/>
      <c r="LWT720" s="4"/>
      <c r="LWU720" s="4"/>
      <c r="LWV720" s="4"/>
      <c r="LWW720" s="4"/>
      <c r="LWX720" s="4"/>
      <c r="LWY720" s="4"/>
      <c r="LWZ720" s="4"/>
      <c r="LXA720" s="4"/>
      <c r="LXB720" s="4"/>
      <c r="LXC720" s="4"/>
      <c r="LXD720" s="4"/>
      <c r="LXE720" s="4"/>
      <c r="LXF720" s="4"/>
      <c r="LXG720" s="4"/>
      <c r="LXH720" s="4"/>
      <c r="LXI720" s="4"/>
      <c r="LXJ720" s="4"/>
      <c r="LXK720" s="4"/>
      <c r="LXL720" s="4"/>
      <c r="LXM720" s="4"/>
      <c r="LXN720" s="4"/>
      <c r="LXO720" s="4"/>
      <c r="LXP720" s="4"/>
      <c r="LXQ720" s="4"/>
      <c r="LXR720" s="4"/>
      <c r="LXS720" s="4"/>
      <c r="LXT720" s="4"/>
      <c r="LXU720" s="4"/>
      <c r="LXV720" s="4"/>
      <c r="LXW720" s="4"/>
      <c r="LXX720" s="4"/>
      <c r="LXY720" s="4"/>
      <c r="LXZ720" s="4"/>
      <c r="LYA720" s="4"/>
      <c r="LYB720" s="4"/>
      <c r="LYC720" s="4"/>
      <c r="LYD720" s="4"/>
      <c r="LYE720" s="4"/>
      <c r="LYF720" s="4"/>
      <c r="LYG720" s="4"/>
      <c r="LYH720" s="4"/>
      <c r="LYI720" s="4"/>
      <c r="LYJ720" s="4"/>
      <c r="LYK720" s="4"/>
      <c r="LYL720" s="4"/>
      <c r="LYM720" s="4"/>
      <c r="LYN720" s="4"/>
      <c r="LYO720" s="4"/>
      <c r="LYP720" s="4"/>
      <c r="LYQ720" s="4"/>
      <c r="LYR720" s="4"/>
      <c r="LYS720" s="4"/>
      <c r="LYT720" s="4"/>
      <c r="LYU720" s="4"/>
      <c r="LYV720" s="4"/>
      <c r="LYW720" s="4"/>
      <c r="LYX720" s="4"/>
      <c r="LYY720" s="4"/>
      <c r="LYZ720" s="4"/>
      <c r="LZA720" s="4"/>
      <c r="LZB720" s="4"/>
      <c r="LZC720" s="4"/>
      <c r="LZD720" s="4"/>
      <c r="LZE720" s="4"/>
      <c r="LZF720" s="4"/>
      <c r="LZG720" s="4"/>
      <c r="LZH720" s="4"/>
      <c r="LZI720" s="4"/>
      <c r="LZJ720" s="4"/>
      <c r="LZK720" s="4"/>
      <c r="LZL720" s="4"/>
      <c r="LZM720" s="4"/>
      <c r="LZN720" s="4"/>
      <c r="LZO720" s="4"/>
      <c r="LZP720" s="4"/>
      <c r="LZQ720" s="4"/>
      <c r="LZR720" s="4"/>
      <c r="LZS720" s="4"/>
      <c r="LZT720" s="4"/>
      <c r="LZU720" s="4"/>
      <c r="LZV720" s="4"/>
      <c r="LZW720" s="4"/>
      <c r="LZX720" s="4"/>
      <c r="LZY720" s="4"/>
      <c r="LZZ720" s="4"/>
      <c r="MAA720" s="4"/>
      <c r="MAB720" s="4"/>
      <c r="MAC720" s="4"/>
      <c r="MAD720" s="4"/>
      <c r="MAE720" s="4"/>
      <c r="MAF720" s="4"/>
      <c r="MAG720" s="4"/>
      <c r="MAH720" s="4"/>
      <c r="MAI720" s="4"/>
      <c r="MAJ720" s="4"/>
      <c r="MAK720" s="4"/>
      <c r="MAL720" s="4"/>
      <c r="MAM720" s="4"/>
      <c r="MAN720" s="4"/>
      <c r="MAO720" s="4"/>
      <c r="MAP720" s="4"/>
      <c r="MAQ720" s="4"/>
      <c r="MAR720" s="4"/>
      <c r="MAS720" s="4"/>
      <c r="MAT720" s="4"/>
      <c r="MAU720" s="4"/>
      <c r="MAV720" s="4"/>
      <c r="MAW720" s="4"/>
      <c r="MAX720" s="4"/>
      <c r="MAY720" s="4"/>
      <c r="MAZ720" s="4"/>
      <c r="MBA720" s="4"/>
      <c r="MBB720" s="4"/>
      <c r="MBC720" s="4"/>
      <c r="MBD720" s="4"/>
      <c r="MBE720" s="4"/>
      <c r="MBF720" s="4"/>
      <c r="MBG720" s="4"/>
      <c r="MBH720" s="4"/>
      <c r="MBI720" s="4"/>
      <c r="MBJ720" s="4"/>
      <c r="MBK720" s="4"/>
      <c r="MBL720" s="4"/>
      <c r="MBM720" s="4"/>
      <c r="MBN720" s="4"/>
      <c r="MBO720" s="4"/>
      <c r="MBP720" s="4"/>
      <c r="MBQ720" s="4"/>
      <c r="MBR720" s="4"/>
      <c r="MBS720" s="4"/>
      <c r="MBT720" s="4"/>
      <c r="MBU720" s="4"/>
      <c r="MBV720" s="4"/>
      <c r="MBW720" s="4"/>
      <c r="MBX720" s="4"/>
      <c r="MBY720" s="4"/>
      <c r="MBZ720" s="4"/>
      <c r="MCA720" s="4"/>
      <c r="MCB720" s="4"/>
      <c r="MCC720" s="4"/>
      <c r="MCD720" s="4"/>
      <c r="MCE720" s="4"/>
      <c r="MCF720" s="4"/>
      <c r="MCG720" s="4"/>
      <c r="MCH720" s="4"/>
      <c r="MCI720" s="4"/>
      <c r="MCJ720" s="4"/>
      <c r="MCK720" s="4"/>
      <c r="MCL720" s="4"/>
      <c r="MCM720" s="4"/>
      <c r="MCN720" s="4"/>
      <c r="MCO720" s="4"/>
      <c r="MCP720" s="4"/>
      <c r="MCQ720" s="4"/>
      <c r="MCR720" s="4"/>
      <c r="MCS720" s="4"/>
      <c r="MCT720" s="4"/>
      <c r="MCU720" s="4"/>
      <c r="MCV720" s="4"/>
      <c r="MCW720" s="4"/>
      <c r="MCX720" s="4"/>
      <c r="MCY720" s="4"/>
      <c r="MCZ720" s="4"/>
      <c r="MDA720" s="4"/>
      <c r="MDB720" s="4"/>
      <c r="MDC720" s="4"/>
      <c r="MDD720" s="4"/>
      <c r="MDE720" s="4"/>
      <c r="MDF720" s="4"/>
      <c r="MDG720" s="4"/>
      <c r="MDH720" s="4"/>
      <c r="MDI720" s="4"/>
      <c r="MDJ720" s="4"/>
      <c r="MDK720" s="4"/>
      <c r="MDL720" s="4"/>
      <c r="MDM720" s="4"/>
      <c r="MDN720" s="4"/>
      <c r="MDO720" s="4"/>
      <c r="MDP720" s="4"/>
      <c r="MDQ720" s="4"/>
      <c r="MDR720" s="4"/>
      <c r="MDS720" s="4"/>
      <c r="MDT720" s="4"/>
      <c r="MDU720" s="4"/>
      <c r="MDV720" s="4"/>
      <c r="MDW720" s="4"/>
      <c r="MDX720" s="4"/>
      <c r="MDY720" s="4"/>
      <c r="MDZ720" s="4"/>
      <c r="MEA720" s="4"/>
      <c r="MEB720" s="4"/>
      <c r="MEC720" s="4"/>
      <c r="MED720" s="4"/>
      <c r="MEE720" s="4"/>
      <c r="MEF720" s="4"/>
      <c r="MEG720" s="4"/>
      <c r="MEH720" s="4"/>
      <c r="MEI720" s="4"/>
      <c r="MEJ720" s="4"/>
      <c r="MEK720" s="4"/>
      <c r="MEL720" s="4"/>
      <c r="MEM720" s="4"/>
      <c r="MEN720" s="4"/>
      <c r="MEO720" s="4"/>
      <c r="MEP720" s="4"/>
      <c r="MEQ720" s="4"/>
      <c r="MER720" s="4"/>
      <c r="MES720" s="4"/>
      <c r="MET720" s="4"/>
      <c r="MEU720" s="4"/>
      <c r="MEV720" s="4"/>
      <c r="MEW720" s="4"/>
      <c r="MEX720" s="4"/>
      <c r="MEY720" s="4"/>
      <c r="MEZ720" s="4"/>
      <c r="MFA720" s="4"/>
      <c r="MFB720" s="4"/>
      <c r="MFC720" s="4"/>
      <c r="MFD720" s="4"/>
      <c r="MFE720" s="4"/>
      <c r="MFF720" s="4"/>
      <c r="MFG720" s="4"/>
      <c r="MFH720" s="4"/>
      <c r="MFI720" s="4"/>
      <c r="MFJ720" s="4"/>
      <c r="MFK720" s="4"/>
      <c r="MFL720" s="4"/>
      <c r="MFM720" s="4"/>
      <c r="MFN720" s="4"/>
      <c r="MFO720" s="4"/>
      <c r="MFP720" s="4"/>
      <c r="MFQ720" s="4"/>
      <c r="MFR720" s="4"/>
      <c r="MFS720" s="4"/>
      <c r="MFT720" s="4"/>
      <c r="MFU720" s="4"/>
      <c r="MFV720" s="4"/>
      <c r="MFW720" s="4"/>
      <c r="MFX720" s="4"/>
      <c r="MFY720" s="4"/>
      <c r="MFZ720" s="4"/>
      <c r="MGA720" s="4"/>
      <c r="MGB720" s="4"/>
      <c r="MGC720" s="4"/>
      <c r="MGD720" s="4"/>
      <c r="MGE720" s="4"/>
      <c r="MGF720" s="4"/>
      <c r="MGG720" s="4"/>
      <c r="MGH720" s="4"/>
      <c r="MGI720" s="4"/>
      <c r="MGJ720" s="4"/>
      <c r="MGK720" s="4"/>
      <c r="MGL720" s="4"/>
      <c r="MGM720" s="4"/>
      <c r="MGN720" s="4"/>
      <c r="MGO720" s="4"/>
      <c r="MGP720" s="4"/>
      <c r="MGQ720" s="4"/>
      <c r="MGR720" s="4"/>
      <c r="MGS720" s="4"/>
      <c r="MGT720" s="4"/>
      <c r="MGU720" s="4"/>
      <c r="MGV720" s="4"/>
      <c r="MGW720" s="4"/>
      <c r="MGX720" s="4"/>
      <c r="MGY720" s="4"/>
      <c r="MGZ720" s="4"/>
      <c r="MHA720" s="4"/>
      <c r="MHB720" s="4"/>
      <c r="MHC720" s="4"/>
      <c r="MHD720" s="4"/>
      <c r="MHE720" s="4"/>
      <c r="MHF720" s="4"/>
      <c r="MHG720" s="4"/>
      <c r="MHH720" s="4"/>
      <c r="MHI720" s="4"/>
      <c r="MHJ720" s="4"/>
      <c r="MHK720" s="4"/>
      <c r="MHL720" s="4"/>
      <c r="MHM720" s="4"/>
      <c r="MHN720" s="4"/>
      <c r="MHO720" s="4"/>
      <c r="MHP720" s="4"/>
      <c r="MHQ720" s="4"/>
      <c r="MHR720" s="4"/>
      <c r="MHS720" s="4"/>
      <c r="MHT720" s="4"/>
      <c r="MHU720" s="4"/>
      <c r="MHV720" s="4"/>
      <c r="MHW720" s="4"/>
      <c r="MHX720" s="4"/>
      <c r="MHY720" s="4"/>
      <c r="MHZ720" s="4"/>
      <c r="MIA720" s="4"/>
      <c r="MIB720" s="4"/>
      <c r="MIC720" s="4"/>
      <c r="MID720" s="4"/>
      <c r="MIE720" s="4"/>
      <c r="MIF720" s="4"/>
      <c r="MIG720" s="4"/>
      <c r="MIH720" s="4"/>
      <c r="MII720" s="4"/>
      <c r="MIJ720" s="4"/>
      <c r="MIK720" s="4"/>
      <c r="MIL720" s="4"/>
      <c r="MIM720" s="4"/>
      <c r="MIN720" s="4"/>
      <c r="MIO720" s="4"/>
      <c r="MIP720" s="4"/>
      <c r="MIQ720" s="4"/>
      <c r="MIR720" s="4"/>
      <c r="MIS720" s="4"/>
      <c r="MIT720" s="4"/>
      <c r="MIU720" s="4"/>
      <c r="MIV720" s="4"/>
      <c r="MIW720" s="4"/>
      <c r="MIX720" s="4"/>
      <c r="MIY720" s="4"/>
      <c r="MIZ720" s="4"/>
      <c r="MJA720" s="4"/>
      <c r="MJB720" s="4"/>
      <c r="MJC720" s="4"/>
      <c r="MJD720" s="4"/>
      <c r="MJE720" s="4"/>
      <c r="MJF720" s="4"/>
      <c r="MJG720" s="4"/>
      <c r="MJH720" s="4"/>
      <c r="MJI720" s="4"/>
      <c r="MJJ720" s="4"/>
      <c r="MJK720" s="4"/>
      <c r="MJL720" s="4"/>
      <c r="MJM720" s="4"/>
      <c r="MJN720" s="4"/>
      <c r="MJO720" s="4"/>
      <c r="MJP720" s="4"/>
      <c r="MJQ720" s="4"/>
      <c r="MJR720" s="4"/>
      <c r="MJS720" s="4"/>
      <c r="MJT720" s="4"/>
      <c r="MJU720" s="4"/>
      <c r="MJV720" s="4"/>
      <c r="MJW720" s="4"/>
      <c r="MJX720" s="4"/>
      <c r="MJY720" s="4"/>
      <c r="MJZ720" s="4"/>
      <c r="MKA720" s="4"/>
      <c r="MKB720" s="4"/>
      <c r="MKC720" s="4"/>
      <c r="MKD720" s="4"/>
      <c r="MKE720" s="4"/>
      <c r="MKF720" s="4"/>
      <c r="MKG720" s="4"/>
      <c r="MKH720" s="4"/>
      <c r="MKI720" s="4"/>
      <c r="MKJ720" s="4"/>
      <c r="MKK720" s="4"/>
      <c r="MKL720" s="4"/>
      <c r="MKM720" s="4"/>
      <c r="MKN720" s="4"/>
      <c r="MKO720" s="4"/>
      <c r="MKP720" s="4"/>
      <c r="MKQ720" s="4"/>
      <c r="MKR720" s="4"/>
      <c r="MKS720" s="4"/>
      <c r="MKT720" s="4"/>
      <c r="MKU720" s="4"/>
      <c r="MKV720" s="4"/>
      <c r="MKW720" s="4"/>
      <c r="MKX720" s="4"/>
      <c r="MKY720" s="4"/>
      <c r="MKZ720" s="4"/>
      <c r="MLA720" s="4"/>
      <c r="MLB720" s="4"/>
      <c r="MLC720" s="4"/>
      <c r="MLD720" s="4"/>
      <c r="MLE720" s="4"/>
      <c r="MLF720" s="4"/>
      <c r="MLG720" s="4"/>
      <c r="MLH720" s="4"/>
      <c r="MLI720" s="4"/>
      <c r="MLJ720" s="4"/>
      <c r="MLK720" s="4"/>
      <c r="MLL720" s="4"/>
      <c r="MLM720" s="4"/>
      <c r="MLN720" s="4"/>
      <c r="MLO720" s="4"/>
      <c r="MLP720" s="4"/>
      <c r="MLQ720" s="4"/>
      <c r="MLR720" s="4"/>
      <c r="MLS720" s="4"/>
      <c r="MLT720" s="4"/>
      <c r="MLU720" s="4"/>
      <c r="MLV720" s="4"/>
      <c r="MLW720" s="4"/>
      <c r="MLX720" s="4"/>
      <c r="MLY720" s="4"/>
      <c r="MLZ720" s="4"/>
      <c r="MMA720" s="4"/>
      <c r="MMB720" s="4"/>
      <c r="MMC720" s="4"/>
      <c r="MMD720" s="4"/>
      <c r="MME720" s="4"/>
      <c r="MMF720" s="4"/>
      <c r="MMG720" s="4"/>
      <c r="MMH720" s="4"/>
      <c r="MMI720" s="4"/>
      <c r="MMJ720" s="4"/>
      <c r="MMK720" s="4"/>
      <c r="MML720" s="4"/>
      <c r="MMM720" s="4"/>
      <c r="MMN720" s="4"/>
      <c r="MMO720" s="4"/>
      <c r="MMP720" s="4"/>
      <c r="MMQ720" s="4"/>
      <c r="MMR720" s="4"/>
      <c r="MMS720" s="4"/>
      <c r="MMT720" s="4"/>
      <c r="MMU720" s="4"/>
      <c r="MMV720" s="4"/>
      <c r="MMW720" s="4"/>
      <c r="MMX720" s="4"/>
      <c r="MMY720" s="4"/>
      <c r="MMZ720" s="4"/>
      <c r="MNA720" s="4"/>
      <c r="MNB720" s="4"/>
      <c r="MNC720" s="4"/>
      <c r="MND720" s="4"/>
      <c r="MNE720" s="4"/>
      <c r="MNF720" s="4"/>
      <c r="MNG720" s="4"/>
      <c r="MNH720" s="4"/>
      <c r="MNI720" s="4"/>
      <c r="MNJ720" s="4"/>
      <c r="MNK720" s="4"/>
      <c r="MNL720" s="4"/>
      <c r="MNM720" s="4"/>
      <c r="MNN720" s="4"/>
      <c r="MNO720" s="4"/>
      <c r="MNP720" s="4"/>
      <c r="MNQ720" s="4"/>
      <c r="MNR720" s="4"/>
      <c r="MNS720" s="4"/>
      <c r="MNT720" s="4"/>
      <c r="MNU720" s="4"/>
      <c r="MNV720" s="4"/>
      <c r="MNW720" s="4"/>
      <c r="MNX720" s="4"/>
      <c r="MNY720" s="4"/>
      <c r="MNZ720" s="4"/>
      <c r="MOA720" s="4"/>
      <c r="MOB720" s="4"/>
      <c r="MOC720" s="4"/>
      <c r="MOD720" s="4"/>
      <c r="MOE720" s="4"/>
      <c r="MOF720" s="4"/>
      <c r="MOG720" s="4"/>
      <c r="MOH720" s="4"/>
      <c r="MOI720" s="4"/>
      <c r="MOJ720" s="4"/>
      <c r="MOK720" s="4"/>
      <c r="MOL720" s="4"/>
      <c r="MOM720" s="4"/>
      <c r="MON720" s="4"/>
      <c r="MOO720" s="4"/>
      <c r="MOP720" s="4"/>
      <c r="MOQ720" s="4"/>
      <c r="MOR720" s="4"/>
      <c r="MOS720" s="4"/>
      <c r="MOT720" s="4"/>
      <c r="MOU720" s="4"/>
      <c r="MOV720" s="4"/>
      <c r="MOW720" s="4"/>
      <c r="MOX720" s="4"/>
      <c r="MOY720" s="4"/>
      <c r="MOZ720" s="4"/>
      <c r="MPA720" s="4"/>
      <c r="MPB720" s="4"/>
      <c r="MPC720" s="4"/>
      <c r="MPD720" s="4"/>
      <c r="MPE720" s="4"/>
      <c r="MPF720" s="4"/>
      <c r="MPG720" s="4"/>
      <c r="MPH720" s="4"/>
      <c r="MPI720" s="4"/>
      <c r="MPJ720" s="4"/>
      <c r="MPK720" s="4"/>
      <c r="MPL720" s="4"/>
      <c r="MPM720" s="4"/>
      <c r="MPN720" s="4"/>
      <c r="MPO720" s="4"/>
      <c r="MPP720" s="4"/>
      <c r="MPQ720" s="4"/>
      <c r="MPR720" s="4"/>
      <c r="MPS720" s="4"/>
      <c r="MPT720" s="4"/>
      <c r="MPU720" s="4"/>
      <c r="MPV720" s="4"/>
      <c r="MPW720" s="4"/>
      <c r="MPX720" s="4"/>
      <c r="MPY720" s="4"/>
      <c r="MPZ720" s="4"/>
      <c r="MQA720" s="4"/>
      <c r="MQB720" s="4"/>
      <c r="MQC720" s="4"/>
      <c r="MQD720" s="4"/>
      <c r="MQE720" s="4"/>
      <c r="MQF720" s="4"/>
      <c r="MQG720" s="4"/>
      <c r="MQH720" s="4"/>
      <c r="MQI720" s="4"/>
      <c r="MQJ720" s="4"/>
      <c r="MQK720" s="4"/>
      <c r="MQL720" s="4"/>
      <c r="MQM720" s="4"/>
      <c r="MQN720" s="4"/>
      <c r="MQO720" s="4"/>
      <c r="MQP720" s="4"/>
      <c r="MQQ720" s="4"/>
      <c r="MQR720" s="4"/>
      <c r="MQS720" s="4"/>
      <c r="MQT720" s="4"/>
      <c r="MQU720" s="4"/>
      <c r="MQV720" s="4"/>
      <c r="MQW720" s="4"/>
      <c r="MQX720" s="4"/>
      <c r="MQY720" s="4"/>
      <c r="MQZ720" s="4"/>
      <c r="MRA720" s="4"/>
      <c r="MRB720" s="4"/>
      <c r="MRC720" s="4"/>
      <c r="MRD720" s="4"/>
      <c r="MRE720" s="4"/>
      <c r="MRF720" s="4"/>
      <c r="MRG720" s="4"/>
      <c r="MRH720" s="4"/>
      <c r="MRI720" s="4"/>
      <c r="MRJ720" s="4"/>
      <c r="MRK720" s="4"/>
      <c r="MRL720" s="4"/>
      <c r="MRM720" s="4"/>
      <c r="MRN720" s="4"/>
      <c r="MRO720" s="4"/>
      <c r="MRP720" s="4"/>
      <c r="MRQ720" s="4"/>
      <c r="MRR720" s="4"/>
      <c r="MRS720" s="4"/>
      <c r="MRT720" s="4"/>
      <c r="MRU720" s="4"/>
      <c r="MRV720" s="4"/>
      <c r="MRW720" s="4"/>
      <c r="MRX720" s="4"/>
      <c r="MRY720" s="4"/>
      <c r="MRZ720" s="4"/>
      <c r="MSA720" s="4"/>
      <c r="MSB720" s="4"/>
      <c r="MSC720" s="4"/>
      <c r="MSD720" s="4"/>
      <c r="MSE720" s="4"/>
      <c r="MSF720" s="4"/>
      <c r="MSG720" s="4"/>
      <c r="MSH720" s="4"/>
      <c r="MSI720" s="4"/>
      <c r="MSJ720" s="4"/>
      <c r="MSK720" s="4"/>
      <c r="MSL720" s="4"/>
      <c r="MSM720" s="4"/>
      <c r="MSN720" s="4"/>
      <c r="MSO720" s="4"/>
      <c r="MSP720" s="4"/>
      <c r="MSQ720" s="4"/>
      <c r="MSR720" s="4"/>
      <c r="MSS720" s="4"/>
      <c r="MST720" s="4"/>
      <c r="MSU720" s="4"/>
      <c r="MSV720" s="4"/>
      <c r="MSW720" s="4"/>
      <c r="MSX720" s="4"/>
      <c r="MSY720" s="4"/>
      <c r="MSZ720" s="4"/>
      <c r="MTA720" s="4"/>
      <c r="MTB720" s="4"/>
      <c r="MTC720" s="4"/>
      <c r="MTD720" s="4"/>
      <c r="MTE720" s="4"/>
      <c r="MTF720" s="4"/>
      <c r="MTG720" s="4"/>
      <c r="MTH720" s="4"/>
      <c r="MTI720" s="4"/>
      <c r="MTJ720" s="4"/>
      <c r="MTK720" s="4"/>
      <c r="MTL720" s="4"/>
      <c r="MTM720" s="4"/>
      <c r="MTN720" s="4"/>
      <c r="MTO720" s="4"/>
      <c r="MTP720" s="4"/>
      <c r="MTQ720" s="4"/>
      <c r="MTR720" s="4"/>
      <c r="MTS720" s="4"/>
      <c r="MTT720" s="4"/>
      <c r="MTU720" s="4"/>
      <c r="MTV720" s="4"/>
      <c r="MTW720" s="4"/>
      <c r="MTX720" s="4"/>
      <c r="MTY720" s="4"/>
      <c r="MTZ720" s="4"/>
      <c r="MUA720" s="4"/>
      <c r="MUB720" s="4"/>
      <c r="MUC720" s="4"/>
      <c r="MUD720" s="4"/>
      <c r="MUE720" s="4"/>
      <c r="MUF720" s="4"/>
      <c r="MUG720" s="4"/>
      <c r="MUH720" s="4"/>
      <c r="MUI720" s="4"/>
      <c r="MUJ720" s="4"/>
      <c r="MUK720" s="4"/>
      <c r="MUL720" s="4"/>
      <c r="MUM720" s="4"/>
      <c r="MUN720" s="4"/>
      <c r="MUO720" s="4"/>
      <c r="MUP720" s="4"/>
      <c r="MUQ720" s="4"/>
      <c r="MUR720" s="4"/>
      <c r="MUS720" s="4"/>
      <c r="MUT720" s="4"/>
      <c r="MUU720" s="4"/>
      <c r="MUV720" s="4"/>
      <c r="MUW720" s="4"/>
      <c r="MUX720" s="4"/>
      <c r="MUY720" s="4"/>
      <c r="MUZ720" s="4"/>
      <c r="MVA720" s="4"/>
      <c r="MVB720" s="4"/>
      <c r="MVC720" s="4"/>
      <c r="MVD720" s="4"/>
      <c r="MVE720" s="4"/>
      <c r="MVF720" s="4"/>
      <c r="MVG720" s="4"/>
      <c r="MVH720" s="4"/>
      <c r="MVI720" s="4"/>
      <c r="MVJ720" s="4"/>
      <c r="MVK720" s="4"/>
      <c r="MVL720" s="4"/>
      <c r="MVM720" s="4"/>
      <c r="MVN720" s="4"/>
      <c r="MVO720" s="4"/>
      <c r="MVP720" s="4"/>
      <c r="MVQ720" s="4"/>
      <c r="MVR720" s="4"/>
      <c r="MVS720" s="4"/>
      <c r="MVT720" s="4"/>
      <c r="MVU720" s="4"/>
      <c r="MVV720" s="4"/>
      <c r="MVW720" s="4"/>
      <c r="MVX720" s="4"/>
      <c r="MVY720" s="4"/>
      <c r="MVZ720" s="4"/>
      <c r="MWA720" s="4"/>
      <c r="MWB720" s="4"/>
      <c r="MWC720" s="4"/>
      <c r="MWD720" s="4"/>
      <c r="MWE720" s="4"/>
      <c r="MWF720" s="4"/>
      <c r="MWG720" s="4"/>
      <c r="MWH720" s="4"/>
      <c r="MWI720" s="4"/>
      <c r="MWJ720" s="4"/>
      <c r="MWK720" s="4"/>
      <c r="MWL720" s="4"/>
      <c r="MWM720" s="4"/>
      <c r="MWN720" s="4"/>
      <c r="MWO720" s="4"/>
      <c r="MWP720" s="4"/>
      <c r="MWQ720" s="4"/>
      <c r="MWR720" s="4"/>
      <c r="MWS720" s="4"/>
      <c r="MWT720" s="4"/>
      <c r="MWU720" s="4"/>
      <c r="MWV720" s="4"/>
      <c r="MWW720" s="4"/>
      <c r="MWX720" s="4"/>
      <c r="MWY720" s="4"/>
      <c r="MWZ720" s="4"/>
      <c r="MXA720" s="4"/>
      <c r="MXB720" s="4"/>
      <c r="MXC720" s="4"/>
      <c r="MXD720" s="4"/>
      <c r="MXE720" s="4"/>
      <c r="MXF720" s="4"/>
      <c r="MXG720" s="4"/>
      <c r="MXH720" s="4"/>
      <c r="MXI720" s="4"/>
      <c r="MXJ720" s="4"/>
      <c r="MXK720" s="4"/>
      <c r="MXL720" s="4"/>
      <c r="MXM720" s="4"/>
      <c r="MXN720" s="4"/>
      <c r="MXO720" s="4"/>
      <c r="MXP720" s="4"/>
      <c r="MXQ720" s="4"/>
      <c r="MXR720" s="4"/>
      <c r="MXS720" s="4"/>
      <c r="MXT720" s="4"/>
      <c r="MXU720" s="4"/>
      <c r="MXV720" s="4"/>
      <c r="MXW720" s="4"/>
      <c r="MXX720" s="4"/>
      <c r="MXY720" s="4"/>
      <c r="MXZ720" s="4"/>
      <c r="MYA720" s="4"/>
      <c r="MYB720" s="4"/>
      <c r="MYC720" s="4"/>
      <c r="MYD720" s="4"/>
      <c r="MYE720" s="4"/>
      <c r="MYF720" s="4"/>
      <c r="MYG720" s="4"/>
      <c r="MYH720" s="4"/>
      <c r="MYI720" s="4"/>
      <c r="MYJ720" s="4"/>
      <c r="MYK720" s="4"/>
      <c r="MYL720" s="4"/>
      <c r="MYM720" s="4"/>
      <c r="MYN720" s="4"/>
      <c r="MYO720" s="4"/>
      <c r="MYP720" s="4"/>
      <c r="MYQ720" s="4"/>
      <c r="MYR720" s="4"/>
      <c r="MYS720" s="4"/>
      <c r="MYT720" s="4"/>
      <c r="MYU720" s="4"/>
      <c r="MYV720" s="4"/>
      <c r="MYW720" s="4"/>
      <c r="MYX720" s="4"/>
      <c r="MYY720" s="4"/>
      <c r="MYZ720" s="4"/>
      <c r="MZA720" s="4"/>
      <c r="MZB720" s="4"/>
      <c r="MZC720" s="4"/>
      <c r="MZD720" s="4"/>
      <c r="MZE720" s="4"/>
      <c r="MZF720" s="4"/>
      <c r="MZG720" s="4"/>
      <c r="MZH720" s="4"/>
      <c r="MZI720" s="4"/>
      <c r="MZJ720" s="4"/>
      <c r="MZK720" s="4"/>
      <c r="MZL720" s="4"/>
      <c r="MZM720" s="4"/>
      <c r="MZN720" s="4"/>
      <c r="MZO720" s="4"/>
      <c r="MZP720" s="4"/>
      <c r="MZQ720" s="4"/>
      <c r="MZR720" s="4"/>
      <c r="MZS720" s="4"/>
      <c r="MZT720" s="4"/>
      <c r="MZU720" s="4"/>
      <c r="MZV720" s="4"/>
      <c r="MZW720" s="4"/>
      <c r="MZX720" s="4"/>
      <c r="MZY720" s="4"/>
      <c r="MZZ720" s="4"/>
      <c r="NAA720" s="4"/>
      <c r="NAB720" s="4"/>
      <c r="NAC720" s="4"/>
      <c r="NAD720" s="4"/>
      <c r="NAE720" s="4"/>
      <c r="NAF720" s="4"/>
      <c r="NAG720" s="4"/>
      <c r="NAH720" s="4"/>
      <c r="NAI720" s="4"/>
      <c r="NAJ720" s="4"/>
      <c r="NAK720" s="4"/>
      <c r="NAL720" s="4"/>
      <c r="NAM720" s="4"/>
      <c r="NAN720" s="4"/>
      <c r="NAO720" s="4"/>
      <c r="NAP720" s="4"/>
      <c r="NAQ720" s="4"/>
      <c r="NAR720" s="4"/>
      <c r="NAS720" s="4"/>
      <c r="NAT720" s="4"/>
      <c r="NAU720" s="4"/>
      <c r="NAV720" s="4"/>
      <c r="NAW720" s="4"/>
      <c r="NAX720" s="4"/>
      <c r="NAY720" s="4"/>
      <c r="NAZ720" s="4"/>
      <c r="NBA720" s="4"/>
      <c r="NBB720" s="4"/>
      <c r="NBC720" s="4"/>
      <c r="NBD720" s="4"/>
      <c r="NBE720" s="4"/>
      <c r="NBF720" s="4"/>
      <c r="NBG720" s="4"/>
      <c r="NBH720" s="4"/>
      <c r="NBI720" s="4"/>
      <c r="NBJ720" s="4"/>
      <c r="NBK720" s="4"/>
      <c r="NBL720" s="4"/>
      <c r="NBM720" s="4"/>
      <c r="NBN720" s="4"/>
      <c r="NBO720" s="4"/>
      <c r="NBP720" s="4"/>
      <c r="NBQ720" s="4"/>
      <c r="NBR720" s="4"/>
      <c r="NBS720" s="4"/>
      <c r="NBT720" s="4"/>
      <c r="NBU720" s="4"/>
      <c r="NBV720" s="4"/>
      <c r="NBW720" s="4"/>
      <c r="NBX720" s="4"/>
      <c r="NBY720" s="4"/>
      <c r="NBZ720" s="4"/>
      <c r="NCA720" s="4"/>
      <c r="NCB720" s="4"/>
      <c r="NCC720" s="4"/>
      <c r="NCD720" s="4"/>
      <c r="NCE720" s="4"/>
      <c r="NCF720" s="4"/>
      <c r="NCG720" s="4"/>
      <c r="NCH720" s="4"/>
      <c r="NCI720" s="4"/>
      <c r="NCJ720" s="4"/>
      <c r="NCK720" s="4"/>
      <c r="NCL720" s="4"/>
      <c r="NCM720" s="4"/>
      <c r="NCN720" s="4"/>
      <c r="NCO720" s="4"/>
      <c r="NCP720" s="4"/>
      <c r="NCQ720" s="4"/>
      <c r="NCR720" s="4"/>
      <c r="NCS720" s="4"/>
      <c r="NCT720" s="4"/>
      <c r="NCU720" s="4"/>
      <c r="NCV720" s="4"/>
      <c r="NCW720" s="4"/>
      <c r="NCX720" s="4"/>
      <c r="NCY720" s="4"/>
      <c r="NCZ720" s="4"/>
      <c r="NDA720" s="4"/>
      <c r="NDB720" s="4"/>
      <c r="NDC720" s="4"/>
      <c r="NDD720" s="4"/>
      <c r="NDE720" s="4"/>
      <c r="NDF720" s="4"/>
      <c r="NDG720" s="4"/>
      <c r="NDH720" s="4"/>
      <c r="NDI720" s="4"/>
      <c r="NDJ720" s="4"/>
      <c r="NDK720" s="4"/>
      <c r="NDL720" s="4"/>
      <c r="NDM720" s="4"/>
      <c r="NDN720" s="4"/>
      <c r="NDO720" s="4"/>
      <c r="NDP720" s="4"/>
      <c r="NDQ720" s="4"/>
      <c r="NDR720" s="4"/>
      <c r="NDS720" s="4"/>
      <c r="NDT720" s="4"/>
      <c r="NDU720" s="4"/>
      <c r="NDV720" s="4"/>
      <c r="NDW720" s="4"/>
      <c r="NDX720" s="4"/>
      <c r="NDY720" s="4"/>
      <c r="NDZ720" s="4"/>
      <c r="NEA720" s="4"/>
      <c r="NEB720" s="4"/>
      <c r="NEC720" s="4"/>
      <c r="NED720" s="4"/>
      <c r="NEE720" s="4"/>
      <c r="NEF720" s="4"/>
      <c r="NEG720" s="4"/>
      <c r="NEH720" s="4"/>
      <c r="NEI720" s="4"/>
      <c r="NEJ720" s="4"/>
      <c r="NEK720" s="4"/>
      <c r="NEL720" s="4"/>
      <c r="NEM720" s="4"/>
      <c r="NEN720" s="4"/>
      <c r="NEO720" s="4"/>
      <c r="NEP720" s="4"/>
      <c r="NEQ720" s="4"/>
      <c r="NER720" s="4"/>
      <c r="NES720" s="4"/>
      <c r="NET720" s="4"/>
      <c r="NEU720" s="4"/>
      <c r="NEV720" s="4"/>
      <c r="NEW720" s="4"/>
      <c r="NEX720" s="4"/>
      <c r="NEY720" s="4"/>
      <c r="NEZ720" s="4"/>
      <c r="NFA720" s="4"/>
      <c r="NFB720" s="4"/>
      <c r="NFC720" s="4"/>
      <c r="NFD720" s="4"/>
      <c r="NFE720" s="4"/>
      <c r="NFF720" s="4"/>
      <c r="NFG720" s="4"/>
      <c r="NFH720" s="4"/>
      <c r="NFI720" s="4"/>
      <c r="NFJ720" s="4"/>
      <c r="NFK720" s="4"/>
      <c r="NFL720" s="4"/>
      <c r="NFM720" s="4"/>
      <c r="NFN720" s="4"/>
      <c r="NFO720" s="4"/>
      <c r="NFP720" s="4"/>
      <c r="NFQ720" s="4"/>
      <c r="NFR720" s="4"/>
      <c r="NFS720" s="4"/>
      <c r="NFT720" s="4"/>
      <c r="NFU720" s="4"/>
      <c r="NFV720" s="4"/>
      <c r="NFW720" s="4"/>
      <c r="NFX720" s="4"/>
      <c r="NFY720" s="4"/>
      <c r="NFZ720" s="4"/>
      <c r="NGA720" s="4"/>
      <c r="NGB720" s="4"/>
      <c r="NGC720" s="4"/>
      <c r="NGD720" s="4"/>
      <c r="NGE720" s="4"/>
      <c r="NGF720" s="4"/>
      <c r="NGG720" s="4"/>
      <c r="NGH720" s="4"/>
      <c r="NGI720" s="4"/>
      <c r="NGJ720" s="4"/>
      <c r="NGK720" s="4"/>
      <c r="NGL720" s="4"/>
      <c r="NGM720" s="4"/>
      <c r="NGN720" s="4"/>
      <c r="NGO720" s="4"/>
      <c r="NGP720" s="4"/>
      <c r="NGQ720" s="4"/>
      <c r="NGR720" s="4"/>
      <c r="NGS720" s="4"/>
      <c r="NGT720" s="4"/>
      <c r="NGU720" s="4"/>
      <c r="NGV720" s="4"/>
      <c r="NGW720" s="4"/>
      <c r="NGX720" s="4"/>
      <c r="NGY720" s="4"/>
      <c r="NGZ720" s="4"/>
      <c r="NHA720" s="4"/>
      <c r="NHB720" s="4"/>
      <c r="NHC720" s="4"/>
      <c r="NHD720" s="4"/>
      <c r="NHE720" s="4"/>
      <c r="NHF720" s="4"/>
      <c r="NHG720" s="4"/>
      <c r="NHH720" s="4"/>
      <c r="NHI720" s="4"/>
      <c r="NHJ720" s="4"/>
      <c r="NHK720" s="4"/>
      <c r="NHL720" s="4"/>
      <c r="NHM720" s="4"/>
      <c r="NHN720" s="4"/>
      <c r="NHO720" s="4"/>
      <c r="NHP720" s="4"/>
      <c r="NHQ720" s="4"/>
      <c r="NHR720" s="4"/>
      <c r="NHS720" s="4"/>
      <c r="NHT720" s="4"/>
      <c r="NHU720" s="4"/>
      <c r="NHV720" s="4"/>
      <c r="NHW720" s="4"/>
      <c r="NHX720" s="4"/>
      <c r="NHY720" s="4"/>
      <c r="NHZ720" s="4"/>
      <c r="NIA720" s="4"/>
      <c r="NIB720" s="4"/>
      <c r="NIC720" s="4"/>
      <c r="NID720" s="4"/>
      <c r="NIE720" s="4"/>
      <c r="NIF720" s="4"/>
      <c r="NIG720" s="4"/>
      <c r="NIH720" s="4"/>
      <c r="NII720" s="4"/>
      <c r="NIJ720" s="4"/>
      <c r="NIK720" s="4"/>
      <c r="NIL720" s="4"/>
      <c r="NIM720" s="4"/>
      <c r="NIN720" s="4"/>
      <c r="NIO720" s="4"/>
      <c r="NIP720" s="4"/>
      <c r="NIQ720" s="4"/>
      <c r="NIR720" s="4"/>
      <c r="NIS720" s="4"/>
      <c r="NIT720" s="4"/>
      <c r="NIU720" s="4"/>
      <c r="NIV720" s="4"/>
      <c r="NIW720" s="4"/>
      <c r="NIX720" s="4"/>
      <c r="NIY720" s="4"/>
      <c r="NIZ720" s="4"/>
      <c r="NJA720" s="4"/>
      <c r="NJB720" s="4"/>
      <c r="NJC720" s="4"/>
      <c r="NJD720" s="4"/>
      <c r="NJE720" s="4"/>
      <c r="NJF720" s="4"/>
      <c r="NJG720" s="4"/>
      <c r="NJH720" s="4"/>
      <c r="NJI720" s="4"/>
      <c r="NJJ720" s="4"/>
      <c r="NJK720" s="4"/>
      <c r="NJL720" s="4"/>
      <c r="NJM720" s="4"/>
      <c r="NJN720" s="4"/>
      <c r="NJO720" s="4"/>
      <c r="NJP720" s="4"/>
      <c r="NJQ720" s="4"/>
      <c r="NJR720" s="4"/>
      <c r="NJS720" s="4"/>
      <c r="NJT720" s="4"/>
      <c r="NJU720" s="4"/>
      <c r="NJV720" s="4"/>
      <c r="NJW720" s="4"/>
      <c r="NJX720" s="4"/>
      <c r="NJY720" s="4"/>
      <c r="NJZ720" s="4"/>
      <c r="NKA720" s="4"/>
      <c r="NKB720" s="4"/>
      <c r="NKC720" s="4"/>
      <c r="NKD720" s="4"/>
      <c r="NKE720" s="4"/>
      <c r="NKF720" s="4"/>
      <c r="NKG720" s="4"/>
      <c r="NKH720" s="4"/>
      <c r="NKI720" s="4"/>
      <c r="NKJ720" s="4"/>
      <c r="NKK720" s="4"/>
      <c r="NKL720" s="4"/>
      <c r="NKM720" s="4"/>
      <c r="NKN720" s="4"/>
      <c r="NKO720" s="4"/>
      <c r="NKP720" s="4"/>
      <c r="NKQ720" s="4"/>
      <c r="NKR720" s="4"/>
      <c r="NKS720" s="4"/>
      <c r="NKT720" s="4"/>
      <c r="NKU720" s="4"/>
      <c r="NKV720" s="4"/>
      <c r="NKW720" s="4"/>
      <c r="NKX720" s="4"/>
      <c r="NKY720" s="4"/>
      <c r="NKZ720" s="4"/>
      <c r="NLA720" s="4"/>
      <c r="NLB720" s="4"/>
      <c r="NLC720" s="4"/>
      <c r="NLD720" s="4"/>
      <c r="NLE720" s="4"/>
      <c r="NLF720" s="4"/>
      <c r="NLG720" s="4"/>
      <c r="NLH720" s="4"/>
      <c r="NLI720" s="4"/>
      <c r="NLJ720" s="4"/>
      <c r="NLK720" s="4"/>
      <c r="NLL720" s="4"/>
      <c r="NLM720" s="4"/>
      <c r="NLN720" s="4"/>
      <c r="NLO720" s="4"/>
      <c r="NLP720" s="4"/>
      <c r="NLQ720" s="4"/>
      <c r="NLR720" s="4"/>
      <c r="NLS720" s="4"/>
      <c r="NLT720" s="4"/>
      <c r="NLU720" s="4"/>
      <c r="NLV720" s="4"/>
      <c r="NLW720" s="4"/>
      <c r="NLX720" s="4"/>
      <c r="NLY720" s="4"/>
      <c r="NLZ720" s="4"/>
      <c r="NMA720" s="4"/>
      <c r="NMB720" s="4"/>
      <c r="NMC720" s="4"/>
      <c r="NMD720" s="4"/>
      <c r="NME720" s="4"/>
      <c r="NMF720" s="4"/>
      <c r="NMG720" s="4"/>
      <c r="NMH720" s="4"/>
      <c r="NMI720" s="4"/>
      <c r="NMJ720" s="4"/>
      <c r="NMK720" s="4"/>
      <c r="NML720" s="4"/>
      <c r="NMM720" s="4"/>
      <c r="NMN720" s="4"/>
      <c r="NMO720" s="4"/>
      <c r="NMP720" s="4"/>
      <c r="NMQ720" s="4"/>
      <c r="NMR720" s="4"/>
      <c r="NMS720" s="4"/>
      <c r="NMT720" s="4"/>
      <c r="NMU720" s="4"/>
      <c r="NMV720" s="4"/>
      <c r="NMW720" s="4"/>
      <c r="NMX720" s="4"/>
      <c r="NMY720" s="4"/>
      <c r="NMZ720" s="4"/>
      <c r="NNA720" s="4"/>
      <c r="NNB720" s="4"/>
      <c r="NNC720" s="4"/>
      <c r="NND720" s="4"/>
      <c r="NNE720" s="4"/>
      <c r="NNF720" s="4"/>
      <c r="NNG720" s="4"/>
      <c r="NNH720" s="4"/>
      <c r="NNI720" s="4"/>
      <c r="NNJ720" s="4"/>
      <c r="NNK720" s="4"/>
      <c r="NNL720" s="4"/>
      <c r="NNM720" s="4"/>
      <c r="NNN720" s="4"/>
      <c r="NNO720" s="4"/>
      <c r="NNP720" s="4"/>
      <c r="NNQ720" s="4"/>
      <c r="NNR720" s="4"/>
      <c r="NNS720" s="4"/>
      <c r="NNT720" s="4"/>
      <c r="NNU720" s="4"/>
      <c r="NNV720" s="4"/>
      <c r="NNW720" s="4"/>
      <c r="NNX720" s="4"/>
      <c r="NNY720" s="4"/>
      <c r="NNZ720" s="4"/>
      <c r="NOA720" s="4"/>
      <c r="NOB720" s="4"/>
      <c r="NOC720" s="4"/>
      <c r="NOD720" s="4"/>
      <c r="NOE720" s="4"/>
      <c r="NOF720" s="4"/>
      <c r="NOG720" s="4"/>
      <c r="NOH720" s="4"/>
      <c r="NOI720" s="4"/>
      <c r="NOJ720" s="4"/>
      <c r="NOK720" s="4"/>
      <c r="NOL720" s="4"/>
      <c r="NOM720" s="4"/>
      <c r="NON720" s="4"/>
      <c r="NOO720" s="4"/>
      <c r="NOP720" s="4"/>
      <c r="NOQ720" s="4"/>
      <c r="NOR720" s="4"/>
      <c r="NOS720" s="4"/>
      <c r="NOT720" s="4"/>
      <c r="NOU720" s="4"/>
      <c r="NOV720" s="4"/>
      <c r="NOW720" s="4"/>
      <c r="NOX720" s="4"/>
      <c r="NOY720" s="4"/>
      <c r="NOZ720" s="4"/>
      <c r="NPA720" s="4"/>
      <c r="NPB720" s="4"/>
      <c r="NPC720" s="4"/>
      <c r="NPD720" s="4"/>
      <c r="NPE720" s="4"/>
      <c r="NPF720" s="4"/>
      <c r="NPG720" s="4"/>
      <c r="NPH720" s="4"/>
      <c r="NPI720" s="4"/>
      <c r="NPJ720" s="4"/>
      <c r="NPK720" s="4"/>
      <c r="NPL720" s="4"/>
      <c r="NPM720" s="4"/>
      <c r="NPN720" s="4"/>
      <c r="NPO720" s="4"/>
      <c r="NPP720" s="4"/>
      <c r="NPQ720" s="4"/>
      <c r="NPR720" s="4"/>
      <c r="NPS720" s="4"/>
      <c r="NPT720" s="4"/>
      <c r="NPU720" s="4"/>
      <c r="NPV720" s="4"/>
      <c r="NPW720" s="4"/>
      <c r="NPX720" s="4"/>
      <c r="NPY720" s="4"/>
      <c r="NPZ720" s="4"/>
      <c r="NQA720" s="4"/>
      <c r="NQB720" s="4"/>
      <c r="NQC720" s="4"/>
      <c r="NQD720" s="4"/>
      <c r="NQE720" s="4"/>
      <c r="NQF720" s="4"/>
      <c r="NQG720" s="4"/>
      <c r="NQH720" s="4"/>
      <c r="NQI720" s="4"/>
      <c r="NQJ720" s="4"/>
      <c r="NQK720" s="4"/>
      <c r="NQL720" s="4"/>
      <c r="NQM720" s="4"/>
      <c r="NQN720" s="4"/>
      <c r="NQO720" s="4"/>
      <c r="NQP720" s="4"/>
      <c r="NQQ720" s="4"/>
      <c r="NQR720" s="4"/>
      <c r="NQS720" s="4"/>
      <c r="NQT720" s="4"/>
      <c r="NQU720" s="4"/>
      <c r="NQV720" s="4"/>
      <c r="NQW720" s="4"/>
      <c r="NQX720" s="4"/>
      <c r="NQY720" s="4"/>
      <c r="NQZ720" s="4"/>
      <c r="NRA720" s="4"/>
      <c r="NRB720" s="4"/>
      <c r="NRC720" s="4"/>
      <c r="NRD720" s="4"/>
      <c r="NRE720" s="4"/>
      <c r="NRF720" s="4"/>
      <c r="NRG720" s="4"/>
      <c r="NRH720" s="4"/>
      <c r="NRI720" s="4"/>
      <c r="NRJ720" s="4"/>
      <c r="NRK720" s="4"/>
      <c r="NRL720" s="4"/>
      <c r="NRM720" s="4"/>
      <c r="NRN720" s="4"/>
      <c r="NRO720" s="4"/>
      <c r="NRP720" s="4"/>
      <c r="NRQ720" s="4"/>
      <c r="NRR720" s="4"/>
      <c r="NRS720" s="4"/>
      <c r="NRT720" s="4"/>
      <c r="NRU720" s="4"/>
      <c r="NRV720" s="4"/>
      <c r="NRW720" s="4"/>
      <c r="NRX720" s="4"/>
      <c r="NRY720" s="4"/>
      <c r="NRZ720" s="4"/>
      <c r="NSA720" s="4"/>
      <c r="NSB720" s="4"/>
      <c r="NSC720" s="4"/>
      <c r="NSD720" s="4"/>
      <c r="NSE720" s="4"/>
      <c r="NSF720" s="4"/>
      <c r="NSG720" s="4"/>
      <c r="NSH720" s="4"/>
      <c r="NSI720" s="4"/>
      <c r="NSJ720" s="4"/>
      <c r="NSK720" s="4"/>
      <c r="NSL720" s="4"/>
      <c r="NSM720" s="4"/>
      <c r="NSN720" s="4"/>
      <c r="NSO720" s="4"/>
      <c r="NSP720" s="4"/>
      <c r="NSQ720" s="4"/>
      <c r="NSR720" s="4"/>
      <c r="NSS720" s="4"/>
      <c r="NST720" s="4"/>
      <c r="NSU720" s="4"/>
      <c r="NSV720" s="4"/>
      <c r="NSW720" s="4"/>
      <c r="NSX720" s="4"/>
      <c r="NSY720" s="4"/>
      <c r="NSZ720" s="4"/>
      <c r="NTA720" s="4"/>
      <c r="NTB720" s="4"/>
      <c r="NTC720" s="4"/>
      <c r="NTD720" s="4"/>
      <c r="NTE720" s="4"/>
      <c r="NTF720" s="4"/>
      <c r="NTG720" s="4"/>
      <c r="NTH720" s="4"/>
      <c r="NTI720" s="4"/>
      <c r="NTJ720" s="4"/>
      <c r="NTK720" s="4"/>
      <c r="NTL720" s="4"/>
      <c r="NTM720" s="4"/>
      <c r="NTN720" s="4"/>
      <c r="NTO720" s="4"/>
      <c r="NTP720" s="4"/>
      <c r="NTQ720" s="4"/>
      <c r="NTR720" s="4"/>
      <c r="NTS720" s="4"/>
      <c r="NTT720" s="4"/>
      <c r="NTU720" s="4"/>
      <c r="NTV720" s="4"/>
      <c r="NTW720" s="4"/>
      <c r="NTX720" s="4"/>
      <c r="NTY720" s="4"/>
      <c r="NTZ720" s="4"/>
      <c r="NUA720" s="4"/>
      <c r="NUB720" s="4"/>
      <c r="NUC720" s="4"/>
      <c r="NUD720" s="4"/>
      <c r="NUE720" s="4"/>
      <c r="NUF720" s="4"/>
      <c r="NUG720" s="4"/>
      <c r="NUH720" s="4"/>
      <c r="NUI720" s="4"/>
      <c r="NUJ720" s="4"/>
      <c r="NUK720" s="4"/>
      <c r="NUL720" s="4"/>
      <c r="NUM720" s="4"/>
      <c r="NUN720" s="4"/>
      <c r="NUO720" s="4"/>
      <c r="NUP720" s="4"/>
      <c r="NUQ720" s="4"/>
      <c r="NUR720" s="4"/>
      <c r="NUS720" s="4"/>
      <c r="NUT720" s="4"/>
      <c r="NUU720" s="4"/>
      <c r="NUV720" s="4"/>
      <c r="NUW720" s="4"/>
      <c r="NUX720" s="4"/>
      <c r="NUY720" s="4"/>
      <c r="NUZ720" s="4"/>
      <c r="NVA720" s="4"/>
      <c r="NVB720" s="4"/>
      <c r="NVC720" s="4"/>
      <c r="NVD720" s="4"/>
      <c r="NVE720" s="4"/>
      <c r="NVF720" s="4"/>
      <c r="NVG720" s="4"/>
      <c r="NVH720" s="4"/>
      <c r="NVI720" s="4"/>
      <c r="NVJ720" s="4"/>
      <c r="NVK720" s="4"/>
      <c r="NVL720" s="4"/>
      <c r="NVM720" s="4"/>
      <c r="NVN720" s="4"/>
      <c r="NVO720" s="4"/>
      <c r="NVP720" s="4"/>
      <c r="NVQ720" s="4"/>
      <c r="NVR720" s="4"/>
      <c r="NVS720" s="4"/>
      <c r="NVT720" s="4"/>
      <c r="NVU720" s="4"/>
      <c r="NVV720" s="4"/>
      <c r="NVW720" s="4"/>
      <c r="NVX720" s="4"/>
      <c r="NVY720" s="4"/>
      <c r="NVZ720" s="4"/>
      <c r="NWA720" s="4"/>
      <c r="NWB720" s="4"/>
      <c r="NWC720" s="4"/>
      <c r="NWD720" s="4"/>
      <c r="NWE720" s="4"/>
      <c r="NWF720" s="4"/>
      <c r="NWG720" s="4"/>
      <c r="NWH720" s="4"/>
      <c r="NWI720" s="4"/>
      <c r="NWJ720" s="4"/>
      <c r="NWK720" s="4"/>
      <c r="NWL720" s="4"/>
      <c r="NWM720" s="4"/>
      <c r="NWN720" s="4"/>
      <c r="NWO720" s="4"/>
      <c r="NWP720" s="4"/>
      <c r="NWQ720" s="4"/>
      <c r="NWR720" s="4"/>
      <c r="NWS720" s="4"/>
      <c r="NWT720" s="4"/>
      <c r="NWU720" s="4"/>
      <c r="NWV720" s="4"/>
      <c r="NWW720" s="4"/>
      <c r="NWX720" s="4"/>
      <c r="NWY720" s="4"/>
      <c r="NWZ720" s="4"/>
      <c r="NXA720" s="4"/>
      <c r="NXB720" s="4"/>
      <c r="NXC720" s="4"/>
      <c r="NXD720" s="4"/>
      <c r="NXE720" s="4"/>
      <c r="NXF720" s="4"/>
      <c r="NXG720" s="4"/>
      <c r="NXH720" s="4"/>
      <c r="NXI720" s="4"/>
      <c r="NXJ720" s="4"/>
      <c r="NXK720" s="4"/>
      <c r="NXL720" s="4"/>
      <c r="NXM720" s="4"/>
      <c r="NXN720" s="4"/>
      <c r="NXO720" s="4"/>
      <c r="NXP720" s="4"/>
      <c r="NXQ720" s="4"/>
      <c r="NXR720" s="4"/>
      <c r="NXS720" s="4"/>
      <c r="NXT720" s="4"/>
      <c r="NXU720" s="4"/>
      <c r="NXV720" s="4"/>
      <c r="NXW720" s="4"/>
      <c r="NXX720" s="4"/>
      <c r="NXY720" s="4"/>
      <c r="NXZ720" s="4"/>
      <c r="NYA720" s="4"/>
      <c r="NYB720" s="4"/>
      <c r="NYC720" s="4"/>
      <c r="NYD720" s="4"/>
      <c r="NYE720" s="4"/>
      <c r="NYF720" s="4"/>
      <c r="NYG720" s="4"/>
      <c r="NYH720" s="4"/>
      <c r="NYI720" s="4"/>
      <c r="NYJ720" s="4"/>
      <c r="NYK720" s="4"/>
      <c r="NYL720" s="4"/>
      <c r="NYM720" s="4"/>
      <c r="NYN720" s="4"/>
      <c r="NYO720" s="4"/>
      <c r="NYP720" s="4"/>
      <c r="NYQ720" s="4"/>
      <c r="NYR720" s="4"/>
      <c r="NYS720" s="4"/>
      <c r="NYT720" s="4"/>
      <c r="NYU720" s="4"/>
      <c r="NYV720" s="4"/>
      <c r="NYW720" s="4"/>
      <c r="NYX720" s="4"/>
      <c r="NYY720" s="4"/>
      <c r="NYZ720" s="4"/>
      <c r="NZA720" s="4"/>
      <c r="NZB720" s="4"/>
      <c r="NZC720" s="4"/>
      <c r="NZD720" s="4"/>
      <c r="NZE720" s="4"/>
      <c r="NZF720" s="4"/>
      <c r="NZG720" s="4"/>
      <c r="NZH720" s="4"/>
      <c r="NZI720" s="4"/>
      <c r="NZJ720" s="4"/>
      <c r="NZK720" s="4"/>
      <c r="NZL720" s="4"/>
      <c r="NZM720" s="4"/>
      <c r="NZN720" s="4"/>
      <c r="NZO720" s="4"/>
      <c r="NZP720" s="4"/>
      <c r="NZQ720" s="4"/>
      <c r="NZR720" s="4"/>
      <c r="NZS720" s="4"/>
      <c r="NZT720" s="4"/>
      <c r="NZU720" s="4"/>
      <c r="NZV720" s="4"/>
      <c r="NZW720" s="4"/>
      <c r="NZX720" s="4"/>
      <c r="NZY720" s="4"/>
      <c r="NZZ720" s="4"/>
      <c r="OAA720" s="4"/>
      <c r="OAB720" s="4"/>
      <c r="OAC720" s="4"/>
      <c r="OAD720" s="4"/>
      <c r="OAE720" s="4"/>
      <c r="OAF720" s="4"/>
      <c r="OAG720" s="4"/>
      <c r="OAH720" s="4"/>
      <c r="OAI720" s="4"/>
      <c r="OAJ720" s="4"/>
      <c r="OAK720" s="4"/>
      <c r="OAL720" s="4"/>
      <c r="OAM720" s="4"/>
      <c r="OAN720" s="4"/>
      <c r="OAO720" s="4"/>
      <c r="OAP720" s="4"/>
      <c r="OAQ720" s="4"/>
      <c r="OAR720" s="4"/>
      <c r="OAS720" s="4"/>
      <c r="OAT720" s="4"/>
      <c r="OAU720" s="4"/>
      <c r="OAV720" s="4"/>
      <c r="OAW720" s="4"/>
      <c r="OAX720" s="4"/>
      <c r="OAY720" s="4"/>
      <c r="OAZ720" s="4"/>
      <c r="OBA720" s="4"/>
      <c r="OBB720" s="4"/>
      <c r="OBC720" s="4"/>
      <c r="OBD720" s="4"/>
      <c r="OBE720" s="4"/>
      <c r="OBF720" s="4"/>
      <c r="OBG720" s="4"/>
      <c r="OBH720" s="4"/>
      <c r="OBI720" s="4"/>
      <c r="OBJ720" s="4"/>
      <c r="OBK720" s="4"/>
      <c r="OBL720" s="4"/>
      <c r="OBM720" s="4"/>
      <c r="OBN720" s="4"/>
      <c r="OBO720" s="4"/>
      <c r="OBP720" s="4"/>
      <c r="OBQ720" s="4"/>
      <c r="OBR720" s="4"/>
      <c r="OBS720" s="4"/>
      <c r="OBT720" s="4"/>
      <c r="OBU720" s="4"/>
      <c r="OBV720" s="4"/>
      <c r="OBW720" s="4"/>
      <c r="OBX720" s="4"/>
      <c r="OBY720" s="4"/>
      <c r="OBZ720" s="4"/>
      <c r="OCA720" s="4"/>
      <c r="OCB720" s="4"/>
      <c r="OCC720" s="4"/>
      <c r="OCD720" s="4"/>
      <c r="OCE720" s="4"/>
      <c r="OCF720" s="4"/>
      <c r="OCG720" s="4"/>
      <c r="OCH720" s="4"/>
      <c r="OCI720" s="4"/>
      <c r="OCJ720" s="4"/>
      <c r="OCK720" s="4"/>
      <c r="OCL720" s="4"/>
      <c r="OCM720" s="4"/>
      <c r="OCN720" s="4"/>
      <c r="OCO720" s="4"/>
      <c r="OCP720" s="4"/>
      <c r="OCQ720" s="4"/>
      <c r="OCR720" s="4"/>
      <c r="OCS720" s="4"/>
      <c r="OCT720" s="4"/>
      <c r="OCU720" s="4"/>
      <c r="OCV720" s="4"/>
      <c r="OCW720" s="4"/>
      <c r="OCX720" s="4"/>
      <c r="OCY720" s="4"/>
      <c r="OCZ720" s="4"/>
      <c r="ODA720" s="4"/>
      <c r="ODB720" s="4"/>
      <c r="ODC720" s="4"/>
      <c r="ODD720" s="4"/>
      <c r="ODE720" s="4"/>
      <c r="ODF720" s="4"/>
      <c r="ODG720" s="4"/>
      <c r="ODH720" s="4"/>
      <c r="ODI720" s="4"/>
      <c r="ODJ720" s="4"/>
      <c r="ODK720" s="4"/>
      <c r="ODL720" s="4"/>
      <c r="ODM720" s="4"/>
      <c r="ODN720" s="4"/>
      <c r="ODO720" s="4"/>
      <c r="ODP720" s="4"/>
      <c r="ODQ720" s="4"/>
      <c r="ODR720" s="4"/>
      <c r="ODS720" s="4"/>
      <c r="ODT720" s="4"/>
      <c r="ODU720" s="4"/>
      <c r="ODV720" s="4"/>
      <c r="ODW720" s="4"/>
      <c r="ODX720" s="4"/>
      <c r="ODY720" s="4"/>
      <c r="ODZ720" s="4"/>
      <c r="OEA720" s="4"/>
      <c r="OEB720" s="4"/>
      <c r="OEC720" s="4"/>
      <c r="OED720" s="4"/>
      <c r="OEE720" s="4"/>
      <c r="OEF720" s="4"/>
      <c r="OEG720" s="4"/>
      <c r="OEH720" s="4"/>
      <c r="OEI720" s="4"/>
      <c r="OEJ720" s="4"/>
      <c r="OEK720" s="4"/>
      <c r="OEL720" s="4"/>
      <c r="OEM720" s="4"/>
      <c r="OEN720" s="4"/>
      <c r="OEO720" s="4"/>
      <c r="OEP720" s="4"/>
      <c r="OEQ720" s="4"/>
      <c r="OER720" s="4"/>
      <c r="OES720" s="4"/>
      <c r="OET720" s="4"/>
      <c r="OEU720" s="4"/>
      <c r="OEV720" s="4"/>
      <c r="OEW720" s="4"/>
      <c r="OEX720" s="4"/>
      <c r="OEY720" s="4"/>
      <c r="OEZ720" s="4"/>
      <c r="OFA720" s="4"/>
      <c r="OFB720" s="4"/>
      <c r="OFC720" s="4"/>
      <c r="OFD720" s="4"/>
      <c r="OFE720" s="4"/>
      <c r="OFF720" s="4"/>
      <c r="OFG720" s="4"/>
      <c r="OFH720" s="4"/>
      <c r="OFI720" s="4"/>
      <c r="OFJ720" s="4"/>
      <c r="OFK720" s="4"/>
      <c r="OFL720" s="4"/>
      <c r="OFM720" s="4"/>
      <c r="OFN720" s="4"/>
      <c r="OFO720" s="4"/>
      <c r="OFP720" s="4"/>
      <c r="OFQ720" s="4"/>
      <c r="OFR720" s="4"/>
      <c r="OFS720" s="4"/>
      <c r="OFT720" s="4"/>
      <c r="OFU720" s="4"/>
      <c r="OFV720" s="4"/>
      <c r="OFW720" s="4"/>
      <c r="OFX720" s="4"/>
      <c r="OFY720" s="4"/>
      <c r="OFZ720" s="4"/>
      <c r="OGA720" s="4"/>
      <c r="OGB720" s="4"/>
      <c r="OGC720" s="4"/>
      <c r="OGD720" s="4"/>
      <c r="OGE720" s="4"/>
      <c r="OGF720" s="4"/>
      <c r="OGG720" s="4"/>
      <c r="OGH720" s="4"/>
      <c r="OGI720" s="4"/>
      <c r="OGJ720" s="4"/>
      <c r="OGK720" s="4"/>
      <c r="OGL720" s="4"/>
      <c r="OGM720" s="4"/>
      <c r="OGN720" s="4"/>
      <c r="OGO720" s="4"/>
      <c r="OGP720" s="4"/>
      <c r="OGQ720" s="4"/>
      <c r="OGR720" s="4"/>
      <c r="OGS720" s="4"/>
      <c r="OGT720" s="4"/>
      <c r="OGU720" s="4"/>
      <c r="OGV720" s="4"/>
      <c r="OGW720" s="4"/>
      <c r="OGX720" s="4"/>
      <c r="OGY720" s="4"/>
      <c r="OGZ720" s="4"/>
      <c r="OHA720" s="4"/>
      <c r="OHB720" s="4"/>
      <c r="OHC720" s="4"/>
      <c r="OHD720" s="4"/>
      <c r="OHE720" s="4"/>
      <c r="OHF720" s="4"/>
      <c r="OHG720" s="4"/>
      <c r="OHH720" s="4"/>
      <c r="OHI720" s="4"/>
      <c r="OHJ720" s="4"/>
      <c r="OHK720" s="4"/>
      <c r="OHL720" s="4"/>
      <c r="OHM720" s="4"/>
      <c r="OHN720" s="4"/>
      <c r="OHO720" s="4"/>
      <c r="OHP720" s="4"/>
      <c r="OHQ720" s="4"/>
      <c r="OHR720" s="4"/>
      <c r="OHS720" s="4"/>
      <c r="OHT720" s="4"/>
      <c r="OHU720" s="4"/>
      <c r="OHV720" s="4"/>
      <c r="OHW720" s="4"/>
      <c r="OHX720" s="4"/>
      <c r="OHY720" s="4"/>
      <c r="OHZ720" s="4"/>
      <c r="OIA720" s="4"/>
      <c r="OIB720" s="4"/>
      <c r="OIC720" s="4"/>
      <c r="OID720" s="4"/>
      <c r="OIE720" s="4"/>
      <c r="OIF720" s="4"/>
      <c r="OIG720" s="4"/>
      <c r="OIH720" s="4"/>
      <c r="OII720" s="4"/>
      <c r="OIJ720" s="4"/>
      <c r="OIK720" s="4"/>
      <c r="OIL720" s="4"/>
      <c r="OIM720" s="4"/>
      <c r="OIN720" s="4"/>
      <c r="OIO720" s="4"/>
      <c r="OIP720" s="4"/>
      <c r="OIQ720" s="4"/>
      <c r="OIR720" s="4"/>
      <c r="OIS720" s="4"/>
      <c r="OIT720" s="4"/>
      <c r="OIU720" s="4"/>
      <c r="OIV720" s="4"/>
      <c r="OIW720" s="4"/>
      <c r="OIX720" s="4"/>
      <c r="OIY720" s="4"/>
      <c r="OIZ720" s="4"/>
      <c r="OJA720" s="4"/>
      <c r="OJB720" s="4"/>
      <c r="OJC720" s="4"/>
      <c r="OJD720" s="4"/>
      <c r="OJE720" s="4"/>
      <c r="OJF720" s="4"/>
      <c r="OJG720" s="4"/>
      <c r="OJH720" s="4"/>
      <c r="OJI720" s="4"/>
      <c r="OJJ720" s="4"/>
      <c r="OJK720" s="4"/>
      <c r="OJL720" s="4"/>
      <c r="OJM720" s="4"/>
      <c r="OJN720" s="4"/>
      <c r="OJO720" s="4"/>
      <c r="OJP720" s="4"/>
      <c r="OJQ720" s="4"/>
      <c r="OJR720" s="4"/>
      <c r="OJS720" s="4"/>
      <c r="OJT720" s="4"/>
      <c r="OJU720" s="4"/>
      <c r="OJV720" s="4"/>
      <c r="OJW720" s="4"/>
      <c r="OJX720" s="4"/>
      <c r="OJY720" s="4"/>
      <c r="OJZ720" s="4"/>
      <c r="OKA720" s="4"/>
      <c r="OKB720" s="4"/>
      <c r="OKC720" s="4"/>
      <c r="OKD720" s="4"/>
      <c r="OKE720" s="4"/>
      <c r="OKF720" s="4"/>
      <c r="OKG720" s="4"/>
      <c r="OKH720" s="4"/>
      <c r="OKI720" s="4"/>
      <c r="OKJ720" s="4"/>
      <c r="OKK720" s="4"/>
      <c r="OKL720" s="4"/>
      <c r="OKM720" s="4"/>
      <c r="OKN720" s="4"/>
      <c r="OKO720" s="4"/>
      <c r="OKP720" s="4"/>
      <c r="OKQ720" s="4"/>
      <c r="OKR720" s="4"/>
      <c r="OKS720" s="4"/>
      <c r="OKT720" s="4"/>
      <c r="OKU720" s="4"/>
      <c r="OKV720" s="4"/>
      <c r="OKW720" s="4"/>
      <c r="OKX720" s="4"/>
      <c r="OKY720" s="4"/>
      <c r="OKZ720" s="4"/>
      <c r="OLA720" s="4"/>
      <c r="OLB720" s="4"/>
      <c r="OLC720" s="4"/>
      <c r="OLD720" s="4"/>
      <c r="OLE720" s="4"/>
      <c r="OLF720" s="4"/>
      <c r="OLG720" s="4"/>
      <c r="OLH720" s="4"/>
      <c r="OLI720" s="4"/>
      <c r="OLJ720" s="4"/>
      <c r="OLK720" s="4"/>
      <c r="OLL720" s="4"/>
      <c r="OLM720" s="4"/>
      <c r="OLN720" s="4"/>
      <c r="OLO720" s="4"/>
      <c r="OLP720" s="4"/>
      <c r="OLQ720" s="4"/>
      <c r="OLR720" s="4"/>
      <c r="OLS720" s="4"/>
      <c r="OLT720" s="4"/>
      <c r="OLU720" s="4"/>
      <c r="OLV720" s="4"/>
      <c r="OLW720" s="4"/>
      <c r="OLX720" s="4"/>
      <c r="OLY720" s="4"/>
      <c r="OLZ720" s="4"/>
      <c r="OMA720" s="4"/>
      <c r="OMB720" s="4"/>
      <c r="OMC720" s="4"/>
      <c r="OMD720" s="4"/>
      <c r="OME720" s="4"/>
      <c r="OMF720" s="4"/>
      <c r="OMG720" s="4"/>
      <c r="OMH720" s="4"/>
      <c r="OMI720" s="4"/>
      <c r="OMJ720" s="4"/>
      <c r="OMK720" s="4"/>
      <c r="OML720" s="4"/>
      <c r="OMM720" s="4"/>
      <c r="OMN720" s="4"/>
      <c r="OMO720" s="4"/>
      <c r="OMP720" s="4"/>
      <c r="OMQ720" s="4"/>
      <c r="OMR720" s="4"/>
      <c r="OMS720" s="4"/>
      <c r="OMT720" s="4"/>
      <c r="OMU720" s="4"/>
      <c r="OMV720" s="4"/>
      <c r="OMW720" s="4"/>
      <c r="OMX720" s="4"/>
      <c r="OMY720" s="4"/>
      <c r="OMZ720" s="4"/>
      <c r="ONA720" s="4"/>
      <c r="ONB720" s="4"/>
      <c r="ONC720" s="4"/>
      <c r="OND720" s="4"/>
      <c r="ONE720" s="4"/>
      <c r="ONF720" s="4"/>
      <c r="ONG720" s="4"/>
      <c r="ONH720" s="4"/>
      <c r="ONI720" s="4"/>
      <c r="ONJ720" s="4"/>
      <c r="ONK720" s="4"/>
      <c r="ONL720" s="4"/>
      <c r="ONM720" s="4"/>
      <c r="ONN720" s="4"/>
      <c r="ONO720" s="4"/>
      <c r="ONP720" s="4"/>
      <c r="ONQ720" s="4"/>
      <c r="ONR720" s="4"/>
      <c r="ONS720" s="4"/>
      <c r="ONT720" s="4"/>
      <c r="ONU720" s="4"/>
      <c r="ONV720" s="4"/>
      <c r="ONW720" s="4"/>
      <c r="ONX720" s="4"/>
      <c r="ONY720" s="4"/>
      <c r="ONZ720" s="4"/>
      <c r="OOA720" s="4"/>
      <c r="OOB720" s="4"/>
      <c r="OOC720" s="4"/>
      <c r="OOD720" s="4"/>
      <c r="OOE720" s="4"/>
      <c r="OOF720" s="4"/>
      <c r="OOG720" s="4"/>
      <c r="OOH720" s="4"/>
      <c r="OOI720" s="4"/>
      <c r="OOJ720" s="4"/>
      <c r="OOK720" s="4"/>
      <c r="OOL720" s="4"/>
      <c r="OOM720" s="4"/>
      <c r="OON720" s="4"/>
      <c r="OOO720" s="4"/>
      <c r="OOP720" s="4"/>
      <c r="OOQ720" s="4"/>
      <c r="OOR720" s="4"/>
      <c r="OOS720" s="4"/>
      <c r="OOT720" s="4"/>
      <c r="OOU720" s="4"/>
      <c r="OOV720" s="4"/>
      <c r="OOW720" s="4"/>
      <c r="OOX720" s="4"/>
      <c r="OOY720" s="4"/>
      <c r="OOZ720" s="4"/>
      <c r="OPA720" s="4"/>
      <c r="OPB720" s="4"/>
      <c r="OPC720" s="4"/>
      <c r="OPD720" s="4"/>
      <c r="OPE720" s="4"/>
      <c r="OPF720" s="4"/>
      <c r="OPG720" s="4"/>
      <c r="OPH720" s="4"/>
      <c r="OPI720" s="4"/>
      <c r="OPJ720" s="4"/>
      <c r="OPK720" s="4"/>
      <c r="OPL720" s="4"/>
      <c r="OPM720" s="4"/>
      <c r="OPN720" s="4"/>
      <c r="OPO720" s="4"/>
      <c r="OPP720" s="4"/>
      <c r="OPQ720" s="4"/>
      <c r="OPR720" s="4"/>
      <c r="OPS720" s="4"/>
      <c r="OPT720" s="4"/>
      <c r="OPU720" s="4"/>
      <c r="OPV720" s="4"/>
      <c r="OPW720" s="4"/>
      <c r="OPX720" s="4"/>
      <c r="OPY720" s="4"/>
      <c r="OPZ720" s="4"/>
      <c r="OQA720" s="4"/>
      <c r="OQB720" s="4"/>
      <c r="OQC720" s="4"/>
      <c r="OQD720" s="4"/>
      <c r="OQE720" s="4"/>
      <c r="OQF720" s="4"/>
      <c r="OQG720" s="4"/>
      <c r="OQH720" s="4"/>
      <c r="OQI720" s="4"/>
      <c r="OQJ720" s="4"/>
      <c r="OQK720" s="4"/>
      <c r="OQL720" s="4"/>
      <c r="OQM720" s="4"/>
      <c r="OQN720" s="4"/>
      <c r="OQO720" s="4"/>
      <c r="OQP720" s="4"/>
      <c r="OQQ720" s="4"/>
      <c r="OQR720" s="4"/>
      <c r="OQS720" s="4"/>
      <c r="OQT720" s="4"/>
      <c r="OQU720" s="4"/>
      <c r="OQV720" s="4"/>
      <c r="OQW720" s="4"/>
      <c r="OQX720" s="4"/>
      <c r="OQY720" s="4"/>
      <c r="OQZ720" s="4"/>
      <c r="ORA720" s="4"/>
      <c r="ORB720" s="4"/>
      <c r="ORC720" s="4"/>
      <c r="ORD720" s="4"/>
      <c r="ORE720" s="4"/>
      <c r="ORF720" s="4"/>
      <c r="ORG720" s="4"/>
      <c r="ORH720" s="4"/>
      <c r="ORI720" s="4"/>
      <c r="ORJ720" s="4"/>
      <c r="ORK720" s="4"/>
      <c r="ORL720" s="4"/>
      <c r="ORM720" s="4"/>
      <c r="ORN720" s="4"/>
      <c r="ORO720" s="4"/>
      <c r="ORP720" s="4"/>
      <c r="ORQ720" s="4"/>
      <c r="ORR720" s="4"/>
      <c r="ORS720" s="4"/>
      <c r="ORT720" s="4"/>
      <c r="ORU720" s="4"/>
      <c r="ORV720" s="4"/>
      <c r="ORW720" s="4"/>
      <c r="ORX720" s="4"/>
      <c r="ORY720" s="4"/>
      <c r="ORZ720" s="4"/>
      <c r="OSA720" s="4"/>
      <c r="OSB720" s="4"/>
      <c r="OSC720" s="4"/>
      <c r="OSD720" s="4"/>
      <c r="OSE720" s="4"/>
      <c r="OSF720" s="4"/>
      <c r="OSG720" s="4"/>
      <c r="OSH720" s="4"/>
      <c r="OSI720" s="4"/>
      <c r="OSJ720" s="4"/>
      <c r="OSK720" s="4"/>
      <c r="OSL720" s="4"/>
      <c r="OSM720" s="4"/>
      <c r="OSN720" s="4"/>
      <c r="OSO720" s="4"/>
      <c r="OSP720" s="4"/>
      <c r="OSQ720" s="4"/>
      <c r="OSR720" s="4"/>
      <c r="OSS720" s="4"/>
      <c r="OST720" s="4"/>
      <c r="OSU720" s="4"/>
      <c r="OSV720" s="4"/>
      <c r="OSW720" s="4"/>
      <c r="OSX720" s="4"/>
      <c r="OSY720" s="4"/>
      <c r="OSZ720" s="4"/>
      <c r="OTA720" s="4"/>
      <c r="OTB720" s="4"/>
      <c r="OTC720" s="4"/>
      <c r="OTD720" s="4"/>
      <c r="OTE720" s="4"/>
      <c r="OTF720" s="4"/>
      <c r="OTG720" s="4"/>
      <c r="OTH720" s="4"/>
      <c r="OTI720" s="4"/>
      <c r="OTJ720" s="4"/>
      <c r="OTK720" s="4"/>
      <c r="OTL720" s="4"/>
      <c r="OTM720" s="4"/>
      <c r="OTN720" s="4"/>
      <c r="OTO720" s="4"/>
      <c r="OTP720" s="4"/>
      <c r="OTQ720" s="4"/>
      <c r="OTR720" s="4"/>
      <c r="OTS720" s="4"/>
      <c r="OTT720" s="4"/>
      <c r="OTU720" s="4"/>
      <c r="OTV720" s="4"/>
      <c r="OTW720" s="4"/>
      <c r="OTX720" s="4"/>
      <c r="OTY720" s="4"/>
      <c r="OTZ720" s="4"/>
      <c r="OUA720" s="4"/>
      <c r="OUB720" s="4"/>
      <c r="OUC720" s="4"/>
      <c r="OUD720" s="4"/>
      <c r="OUE720" s="4"/>
      <c r="OUF720" s="4"/>
      <c r="OUG720" s="4"/>
      <c r="OUH720" s="4"/>
      <c r="OUI720" s="4"/>
      <c r="OUJ720" s="4"/>
      <c r="OUK720" s="4"/>
      <c r="OUL720" s="4"/>
      <c r="OUM720" s="4"/>
      <c r="OUN720" s="4"/>
      <c r="OUO720" s="4"/>
      <c r="OUP720" s="4"/>
      <c r="OUQ720" s="4"/>
      <c r="OUR720" s="4"/>
      <c r="OUS720" s="4"/>
      <c r="OUT720" s="4"/>
      <c r="OUU720" s="4"/>
      <c r="OUV720" s="4"/>
      <c r="OUW720" s="4"/>
      <c r="OUX720" s="4"/>
      <c r="OUY720" s="4"/>
      <c r="OUZ720" s="4"/>
      <c r="OVA720" s="4"/>
      <c r="OVB720" s="4"/>
      <c r="OVC720" s="4"/>
      <c r="OVD720" s="4"/>
      <c r="OVE720" s="4"/>
      <c r="OVF720" s="4"/>
      <c r="OVG720" s="4"/>
      <c r="OVH720" s="4"/>
      <c r="OVI720" s="4"/>
      <c r="OVJ720" s="4"/>
      <c r="OVK720" s="4"/>
      <c r="OVL720" s="4"/>
      <c r="OVM720" s="4"/>
      <c r="OVN720" s="4"/>
      <c r="OVO720" s="4"/>
      <c r="OVP720" s="4"/>
      <c r="OVQ720" s="4"/>
      <c r="OVR720" s="4"/>
      <c r="OVS720" s="4"/>
      <c r="OVT720" s="4"/>
      <c r="OVU720" s="4"/>
      <c r="OVV720" s="4"/>
      <c r="OVW720" s="4"/>
      <c r="OVX720" s="4"/>
      <c r="OVY720" s="4"/>
      <c r="OVZ720" s="4"/>
      <c r="OWA720" s="4"/>
      <c r="OWB720" s="4"/>
      <c r="OWC720" s="4"/>
      <c r="OWD720" s="4"/>
      <c r="OWE720" s="4"/>
      <c r="OWF720" s="4"/>
      <c r="OWG720" s="4"/>
      <c r="OWH720" s="4"/>
      <c r="OWI720" s="4"/>
      <c r="OWJ720" s="4"/>
      <c r="OWK720" s="4"/>
      <c r="OWL720" s="4"/>
      <c r="OWM720" s="4"/>
      <c r="OWN720" s="4"/>
      <c r="OWO720" s="4"/>
      <c r="OWP720" s="4"/>
      <c r="OWQ720" s="4"/>
      <c r="OWR720" s="4"/>
      <c r="OWS720" s="4"/>
      <c r="OWT720" s="4"/>
      <c r="OWU720" s="4"/>
      <c r="OWV720" s="4"/>
      <c r="OWW720" s="4"/>
      <c r="OWX720" s="4"/>
      <c r="OWY720" s="4"/>
      <c r="OWZ720" s="4"/>
      <c r="OXA720" s="4"/>
      <c r="OXB720" s="4"/>
      <c r="OXC720" s="4"/>
      <c r="OXD720" s="4"/>
      <c r="OXE720" s="4"/>
      <c r="OXF720" s="4"/>
      <c r="OXG720" s="4"/>
      <c r="OXH720" s="4"/>
      <c r="OXI720" s="4"/>
      <c r="OXJ720" s="4"/>
      <c r="OXK720" s="4"/>
      <c r="OXL720" s="4"/>
      <c r="OXM720" s="4"/>
      <c r="OXN720" s="4"/>
      <c r="OXO720" s="4"/>
      <c r="OXP720" s="4"/>
      <c r="OXQ720" s="4"/>
      <c r="OXR720" s="4"/>
      <c r="OXS720" s="4"/>
      <c r="OXT720" s="4"/>
      <c r="OXU720" s="4"/>
      <c r="OXV720" s="4"/>
      <c r="OXW720" s="4"/>
      <c r="OXX720" s="4"/>
      <c r="OXY720" s="4"/>
      <c r="OXZ720" s="4"/>
      <c r="OYA720" s="4"/>
      <c r="OYB720" s="4"/>
      <c r="OYC720" s="4"/>
      <c r="OYD720" s="4"/>
      <c r="OYE720" s="4"/>
      <c r="OYF720" s="4"/>
      <c r="OYG720" s="4"/>
      <c r="OYH720" s="4"/>
      <c r="OYI720" s="4"/>
      <c r="OYJ720" s="4"/>
      <c r="OYK720" s="4"/>
      <c r="OYL720" s="4"/>
      <c r="OYM720" s="4"/>
      <c r="OYN720" s="4"/>
      <c r="OYO720" s="4"/>
      <c r="OYP720" s="4"/>
      <c r="OYQ720" s="4"/>
      <c r="OYR720" s="4"/>
      <c r="OYS720" s="4"/>
      <c r="OYT720" s="4"/>
      <c r="OYU720" s="4"/>
      <c r="OYV720" s="4"/>
      <c r="OYW720" s="4"/>
      <c r="OYX720" s="4"/>
      <c r="OYY720" s="4"/>
      <c r="OYZ720" s="4"/>
      <c r="OZA720" s="4"/>
      <c r="OZB720" s="4"/>
      <c r="OZC720" s="4"/>
      <c r="OZD720" s="4"/>
      <c r="OZE720" s="4"/>
      <c r="OZF720" s="4"/>
      <c r="OZG720" s="4"/>
      <c r="OZH720" s="4"/>
      <c r="OZI720" s="4"/>
      <c r="OZJ720" s="4"/>
      <c r="OZK720" s="4"/>
      <c r="OZL720" s="4"/>
      <c r="OZM720" s="4"/>
      <c r="OZN720" s="4"/>
      <c r="OZO720" s="4"/>
      <c r="OZP720" s="4"/>
      <c r="OZQ720" s="4"/>
      <c r="OZR720" s="4"/>
      <c r="OZS720" s="4"/>
      <c r="OZT720" s="4"/>
      <c r="OZU720" s="4"/>
      <c r="OZV720" s="4"/>
      <c r="OZW720" s="4"/>
      <c r="OZX720" s="4"/>
      <c r="OZY720" s="4"/>
      <c r="OZZ720" s="4"/>
      <c r="PAA720" s="4"/>
      <c r="PAB720" s="4"/>
      <c r="PAC720" s="4"/>
      <c r="PAD720" s="4"/>
      <c r="PAE720" s="4"/>
      <c r="PAF720" s="4"/>
      <c r="PAG720" s="4"/>
      <c r="PAH720" s="4"/>
      <c r="PAI720" s="4"/>
      <c r="PAJ720" s="4"/>
      <c r="PAK720" s="4"/>
      <c r="PAL720" s="4"/>
      <c r="PAM720" s="4"/>
      <c r="PAN720" s="4"/>
      <c r="PAO720" s="4"/>
      <c r="PAP720" s="4"/>
      <c r="PAQ720" s="4"/>
      <c r="PAR720" s="4"/>
      <c r="PAS720" s="4"/>
      <c r="PAT720" s="4"/>
      <c r="PAU720" s="4"/>
      <c r="PAV720" s="4"/>
      <c r="PAW720" s="4"/>
      <c r="PAX720" s="4"/>
      <c r="PAY720" s="4"/>
      <c r="PAZ720" s="4"/>
      <c r="PBA720" s="4"/>
      <c r="PBB720" s="4"/>
      <c r="PBC720" s="4"/>
      <c r="PBD720" s="4"/>
      <c r="PBE720" s="4"/>
      <c r="PBF720" s="4"/>
      <c r="PBG720" s="4"/>
      <c r="PBH720" s="4"/>
      <c r="PBI720" s="4"/>
      <c r="PBJ720" s="4"/>
      <c r="PBK720" s="4"/>
      <c r="PBL720" s="4"/>
      <c r="PBM720" s="4"/>
      <c r="PBN720" s="4"/>
      <c r="PBO720" s="4"/>
      <c r="PBP720" s="4"/>
      <c r="PBQ720" s="4"/>
      <c r="PBR720" s="4"/>
      <c r="PBS720" s="4"/>
      <c r="PBT720" s="4"/>
      <c r="PBU720" s="4"/>
      <c r="PBV720" s="4"/>
      <c r="PBW720" s="4"/>
      <c r="PBX720" s="4"/>
      <c r="PBY720" s="4"/>
      <c r="PBZ720" s="4"/>
      <c r="PCA720" s="4"/>
      <c r="PCB720" s="4"/>
      <c r="PCC720" s="4"/>
      <c r="PCD720" s="4"/>
      <c r="PCE720" s="4"/>
      <c r="PCF720" s="4"/>
      <c r="PCG720" s="4"/>
      <c r="PCH720" s="4"/>
      <c r="PCI720" s="4"/>
      <c r="PCJ720" s="4"/>
      <c r="PCK720" s="4"/>
      <c r="PCL720" s="4"/>
      <c r="PCM720" s="4"/>
      <c r="PCN720" s="4"/>
      <c r="PCO720" s="4"/>
      <c r="PCP720" s="4"/>
      <c r="PCQ720" s="4"/>
      <c r="PCR720" s="4"/>
      <c r="PCS720" s="4"/>
      <c r="PCT720" s="4"/>
      <c r="PCU720" s="4"/>
      <c r="PCV720" s="4"/>
      <c r="PCW720" s="4"/>
      <c r="PCX720" s="4"/>
      <c r="PCY720" s="4"/>
      <c r="PCZ720" s="4"/>
      <c r="PDA720" s="4"/>
      <c r="PDB720" s="4"/>
      <c r="PDC720" s="4"/>
      <c r="PDD720" s="4"/>
      <c r="PDE720" s="4"/>
      <c r="PDF720" s="4"/>
      <c r="PDG720" s="4"/>
      <c r="PDH720" s="4"/>
      <c r="PDI720" s="4"/>
      <c r="PDJ720" s="4"/>
      <c r="PDK720" s="4"/>
      <c r="PDL720" s="4"/>
      <c r="PDM720" s="4"/>
      <c r="PDN720" s="4"/>
      <c r="PDO720" s="4"/>
      <c r="PDP720" s="4"/>
      <c r="PDQ720" s="4"/>
      <c r="PDR720" s="4"/>
      <c r="PDS720" s="4"/>
      <c r="PDT720" s="4"/>
      <c r="PDU720" s="4"/>
      <c r="PDV720" s="4"/>
      <c r="PDW720" s="4"/>
      <c r="PDX720" s="4"/>
      <c r="PDY720" s="4"/>
      <c r="PDZ720" s="4"/>
      <c r="PEA720" s="4"/>
      <c r="PEB720" s="4"/>
      <c r="PEC720" s="4"/>
      <c r="PED720" s="4"/>
      <c r="PEE720" s="4"/>
      <c r="PEF720" s="4"/>
      <c r="PEG720" s="4"/>
      <c r="PEH720" s="4"/>
      <c r="PEI720" s="4"/>
      <c r="PEJ720" s="4"/>
      <c r="PEK720" s="4"/>
      <c r="PEL720" s="4"/>
      <c r="PEM720" s="4"/>
      <c r="PEN720" s="4"/>
      <c r="PEO720" s="4"/>
      <c r="PEP720" s="4"/>
      <c r="PEQ720" s="4"/>
      <c r="PER720" s="4"/>
      <c r="PES720" s="4"/>
      <c r="PET720" s="4"/>
      <c r="PEU720" s="4"/>
      <c r="PEV720" s="4"/>
      <c r="PEW720" s="4"/>
      <c r="PEX720" s="4"/>
      <c r="PEY720" s="4"/>
      <c r="PEZ720" s="4"/>
      <c r="PFA720" s="4"/>
      <c r="PFB720" s="4"/>
      <c r="PFC720" s="4"/>
      <c r="PFD720" s="4"/>
      <c r="PFE720" s="4"/>
      <c r="PFF720" s="4"/>
      <c r="PFG720" s="4"/>
      <c r="PFH720" s="4"/>
      <c r="PFI720" s="4"/>
      <c r="PFJ720" s="4"/>
      <c r="PFK720" s="4"/>
      <c r="PFL720" s="4"/>
      <c r="PFM720" s="4"/>
      <c r="PFN720" s="4"/>
      <c r="PFO720" s="4"/>
      <c r="PFP720" s="4"/>
      <c r="PFQ720" s="4"/>
      <c r="PFR720" s="4"/>
      <c r="PFS720" s="4"/>
      <c r="PFT720" s="4"/>
      <c r="PFU720" s="4"/>
      <c r="PFV720" s="4"/>
      <c r="PFW720" s="4"/>
      <c r="PFX720" s="4"/>
      <c r="PFY720" s="4"/>
      <c r="PFZ720" s="4"/>
      <c r="PGA720" s="4"/>
      <c r="PGB720" s="4"/>
      <c r="PGC720" s="4"/>
      <c r="PGD720" s="4"/>
      <c r="PGE720" s="4"/>
      <c r="PGF720" s="4"/>
      <c r="PGG720" s="4"/>
      <c r="PGH720" s="4"/>
      <c r="PGI720" s="4"/>
      <c r="PGJ720" s="4"/>
      <c r="PGK720" s="4"/>
      <c r="PGL720" s="4"/>
      <c r="PGM720" s="4"/>
      <c r="PGN720" s="4"/>
      <c r="PGO720" s="4"/>
      <c r="PGP720" s="4"/>
      <c r="PGQ720" s="4"/>
      <c r="PGR720" s="4"/>
      <c r="PGS720" s="4"/>
      <c r="PGT720" s="4"/>
      <c r="PGU720" s="4"/>
      <c r="PGV720" s="4"/>
      <c r="PGW720" s="4"/>
      <c r="PGX720" s="4"/>
      <c r="PGY720" s="4"/>
      <c r="PGZ720" s="4"/>
      <c r="PHA720" s="4"/>
      <c r="PHB720" s="4"/>
      <c r="PHC720" s="4"/>
      <c r="PHD720" s="4"/>
      <c r="PHE720" s="4"/>
      <c r="PHF720" s="4"/>
      <c r="PHG720" s="4"/>
      <c r="PHH720" s="4"/>
      <c r="PHI720" s="4"/>
      <c r="PHJ720" s="4"/>
      <c r="PHK720" s="4"/>
      <c r="PHL720" s="4"/>
      <c r="PHM720" s="4"/>
      <c r="PHN720" s="4"/>
      <c r="PHO720" s="4"/>
      <c r="PHP720" s="4"/>
      <c r="PHQ720" s="4"/>
      <c r="PHR720" s="4"/>
      <c r="PHS720" s="4"/>
      <c r="PHT720" s="4"/>
      <c r="PHU720" s="4"/>
      <c r="PHV720" s="4"/>
      <c r="PHW720" s="4"/>
      <c r="PHX720" s="4"/>
      <c r="PHY720" s="4"/>
      <c r="PHZ720" s="4"/>
      <c r="PIA720" s="4"/>
      <c r="PIB720" s="4"/>
      <c r="PIC720" s="4"/>
      <c r="PID720" s="4"/>
      <c r="PIE720" s="4"/>
      <c r="PIF720" s="4"/>
      <c r="PIG720" s="4"/>
      <c r="PIH720" s="4"/>
      <c r="PII720" s="4"/>
      <c r="PIJ720" s="4"/>
      <c r="PIK720" s="4"/>
      <c r="PIL720" s="4"/>
      <c r="PIM720" s="4"/>
      <c r="PIN720" s="4"/>
      <c r="PIO720" s="4"/>
      <c r="PIP720" s="4"/>
      <c r="PIQ720" s="4"/>
      <c r="PIR720" s="4"/>
      <c r="PIS720" s="4"/>
      <c r="PIT720" s="4"/>
      <c r="PIU720" s="4"/>
      <c r="PIV720" s="4"/>
      <c r="PIW720" s="4"/>
      <c r="PIX720" s="4"/>
      <c r="PIY720" s="4"/>
      <c r="PIZ720" s="4"/>
      <c r="PJA720" s="4"/>
      <c r="PJB720" s="4"/>
      <c r="PJC720" s="4"/>
      <c r="PJD720" s="4"/>
      <c r="PJE720" s="4"/>
      <c r="PJF720" s="4"/>
      <c r="PJG720" s="4"/>
      <c r="PJH720" s="4"/>
      <c r="PJI720" s="4"/>
      <c r="PJJ720" s="4"/>
      <c r="PJK720" s="4"/>
      <c r="PJL720" s="4"/>
      <c r="PJM720" s="4"/>
      <c r="PJN720" s="4"/>
      <c r="PJO720" s="4"/>
      <c r="PJP720" s="4"/>
      <c r="PJQ720" s="4"/>
      <c r="PJR720" s="4"/>
      <c r="PJS720" s="4"/>
      <c r="PJT720" s="4"/>
      <c r="PJU720" s="4"/>
      <c r="PJV720" s="4"/>
      <c r="PJW720" s="4"/>
      <c r="PJX720" s="4"/>
      <c r="PJY720" s="4"/>
      <c r="PJZ720" s="4"/>
      <c r="PKA720" s="4"/>
      <c r="PKB720" s="4"/>
      <c r="PKC720" s="4"/>
      <c r="PKD720" s="4"/>
      <c r="PKE720" s="4"/>
      <c r="PKF720" s="4"/>
      <c r="PKG720" s="4"/>
      <c r="PKH720" s="4"/>
      <c r="PKI720" s="4"/>
      <c r="PKJ720" s="4"/>
      <c r="PKK720" s="4"/>
      <c r="PKL720" s="4"/>
      <c r="PKM720" s="4"/>
      <c r="PKN720" s="4"/>
      <c r="PKO720" s="4"/>
      <c r="PKP720" s="4"/>
      <c r="PKQ720" s="4"/>
      <c r="PKR720" s="4"/>
      <c r="PKS720" s="4"/>
      <c r="PKT720" s="4"/>
      <c r="PKU720" s="4"/>
      <c r="PKV720" s="4"/>
      <c r="PKW720" s="4"/>
      <c r="PKX720" s="4"/>
      <c r="PKY720" s="4"/>
      <c r="PKZ720" s="4"/>
      <c r="PLA720" s="4"/>
      <c r="PLB720" s="4"/>
      <c r="PLC720" s="4"/>
      <c r="PLD720" s="4"/>
      <c r="PLE720" s="4"/>
      <c r="PLF720" s="4"/>
      <c r="PLG720" s="4"/>
      <c r="PLH720" s="4"/>
      <c r="PLI720" s="4"/>
      <c r="PLJ720" s="4"/>
      <c r="PLK720" s="4"/>
      <c r="PLL720" s="4"/>
      <c r="PLM720" s="4"/>
      <c r="PLN720" s="4"/>
      <c r="PLO720" s="4"/>
      <c r="PLP720" s="4"/>
      <c r="PLQ720" s="4"/>
      <c r="PLR720" s="4"/>
      <c r="PLS720" s="4"/>
      <c r="PLT720" s="4"/>
      <c r="PLU720" s="4"/>
      <c r="PLV720" s="4"/>
      <c r="PLW720" s="4"/>
      <c r="PLX720" s="4"/>
      <c r="PLY720" s="4"/>
      <c r="PLZ720" s="4"/>
      <c r="PMA720" s="4"/>
      <c r="PMB720" s="4"/>
      <c r="PMC720" s="4"/>
      <c r="PMD720" s="4"/>
      <c r="PME720" s="4"/>
      <c r="PMF720" s="4"/>
      <c r="PMG720" s="4"/>
      <c r="PMH720" s="4"/>
      <c r="PMI720" s="4"/>
      <c r="PMJ720" s="4"/>
      <c r="PMK720" s="4"/>
      <c r="PML720" s="4"/>
      <c r="PMM720" s="4"/>
      <c r="PMN720" s="4"/>
      <c r="PMO720" s="4"/>
      <c r="PMP720" s="4"/>
      <c r="PMQ720" s="4"/>
      <c r="PMR720" s="4"/>
      <c r="PMS720" s="4"/>
      <c r="PMT720" s="4"/>
      <c r="PMU720" s="4"/>
      <c r="PMV720" s="4"/>
      <c r="PMW720" s="4"/>
      <c r="PMX720" s="4"/>
      <c r="PMY720" s="4"/>
      <c r="PMZ720" s="4"/>
      <c r="PNA720" s="4"/>
      <c r="PNB720" s="4"/>
      <c r="PNC720" s="4"/>
      <c r="PND720" s="4"/>
      <c r="PNE720" s="4"/>
      <c r="PNF720" s="4"/>
      <c r="PNG720" s="4"/>
      <c r="PNH720" s="4"/>
      <c r="PNI720" s="4"/>
      <c r="PNJ720" s="4"/>
      <c r="PNK720" s="4"/>
      <c r="PNL720" s="4"/>
      <c r="PNM720" s="4"/>
      <c r="PNN720" s="4"/>
      <c r="PNO720" s="4"/>
      <c r="PNP720" s="4"/>
      <c r="PNQ720" s="4"/>
      <c r="PNR720" s="4"/>
      <c r="PNS720" s="4"/>
      <c r="PNT720" s="4"/>
      <c r="PNU720" s="4"/>
      <c r="PNV720" s="4"/>
      <c r="PNW720" s="4"/>
      <c r="PNX720" s="4"/>
      <c r="PNY720" s="4"/>
      <c r="PNZ720" s="4"/>
      <c r="POA720" s="4"/>
      <c r="POB720" s="4"/>
      <c r="POC720" s="4"/>
      <c r="POD720" s="4"/>
      <c r="POE720" s="4"/>
      <c r="POF720" s="4"/>
      <c r="POG720" s="4"/>
      <c r="POH720" s="4"/>
      <c r="POI720" s="4"/>
      <c r="POJ720" s="4"/>
      <c r="POK720" s="4"/>
      <c r="POL720" s="4"/>
      <c r="POM720" s="4"/>
      <c r="PON720" s="4"/>
      <c r="POO720" s="4"/>
      <c r="POP720" s="4"/>
      <c r="POQ720" s="4"/>
      <c r="POR720" s="4"/>
      <c r="POS720" s="4"/>
      <c r="POT720" s="4"/>
      <c r="POU720" s="4"/>
      <c r="POV720" s="4"/>
      <c r="POW720" s="4"/>
      <c r="POX720" s="4"/>
      <c r="POY720" s="4"/>
      <c r="POZ720" s="4"/>
      <c r="PPA720" s="4"/>
      <c r="PPB720" s="4"/>
      <c r="PPC720" s="4"/>
      <c r="PPD720" s="4"/>
      <c r="PPE720" s="4"/>
      <c r="PPF720" s="4"/>
      <c r="PPG720" s="4"/>
      <c r="PPH720" s="4"/>
      <c r="PPI720" s="4"/>
      <c r="PPJ720" s="4"/>
      <c r="PPK720" s="4"/>
      <c r="PPL720" s="4"/>
      <c r="PPM720" s="4"/>
      <c r="PPN720" s="4"/>
      <c r="PPO720" s="4"/>
      <c r="PPP720" s="4"/>
      <c r="PPQ720" s="4"/>
      <c r="PPR720" s="4"/>
      <c r="PPS720" s="4"/>
      <c r="PPT720" s="4"/>
      <c r="PPU720" s="4"/>
      <c r="PPV720" s="4"/>
      <c r="PPW720" s="4"/>
      <c r="PPX720" s="4"/>
      <c r="PPY720" s="4"/>
      <c r="PPZ720" s="4"/>
      <c r="PQA720" s="4"/>
      <c r="PQB720" s="4"/>
      <c r="PQC720" s="4"/>
      <c r="PQD720" s="4"/>
      <c r="PQE720" s="4"/>
      <c r="PQF720" s="4"/>
      <c r="PQG720" s="4"/>
      <c r="PQH720" s="4"/>
      <c r="PQI720" s="4"/>
      <c r="PQJ720" s="4"/>
      <c r="PQK720" s="4"/>
      <c r="PQL720" s="4"/>
      <c r="PQM720" s="4"/>
      <c r="PQN720" s="4"/>
      <c r="PQO720" s="4"/>
      <c r="PQP720" s="4"/>
      <c r="PQQ720" s="4"/>
      <c r="PQR720" s="4"/>
      <c r="PQS720" s="4"/>
      <c r="PQT720" s="4"/>
      <c r="PQU720" s="4"/>
      <c r="PQV720" s="4"/>
      <c r="PQW720" s="4"/>
      <c r="PQX720" s="4"/>
      <c r="PQY720" s="4"/>
      <c r="PQZ720" s="4"/>
      <c r="PRA720" s="4"/>
      <c r="PRB720" s="4"/>
      <c r="PRC720" s="4"/>
      <c r="PRD720" s="4"/>
      <c r="PRE720" s="4"/>
      <c r="PRF720" s="4"/>
      <c r="PRG720" s="4"/>
      <c r="PRH720" s="4"/>
      <c r="PRI720" s="4"/>
      <c r="PRJ720" s="4"/>
      <c r="PRK720" s="4"/>
      <c r="PRL720" s="4"/>
      <c r="PRM720" s="4"/>
      <c r="PRN720" s="4"/>
      <c r="PRO720" s="4"/>
      <c r="PRP720" s="4"/>
      <c r="PRQ720" s="4"/>
      <c r="PRR720" s="4"/>
      <c r="PRS720" s="4"/>
      <c r="PRT720" s="4"/>
      <c r="PRU720" s="4"/>
      <c r="PRV720" s="4"/>
      <c r="PRW720" s="4"/>
      <c r="PRX720" s="4"/>
      <c r="PRY720" s="4"/>
      <c r="PRZ720" s="4"/>
      <c r="PSA720" s="4"/>
      <c r="PSB720" s="4"/>
      <c r="PSC720" s="4"/>
      <c r="PSD720" s="4"/>
      <c r="PSE720" s="4"/>
      <c r="PSF720" s="4"/>
      <c r="PSG720" s="4"/>
      <c r="PSH720" s="4"/>
      <c r="PSI720" s="4"/>
      <c r="PSJ720" s="4"/>
      <c r="PSK720" s="4"/>
      <c r="PSL720" s="4"/>
      <c r="PSM720" s="4"/>
      <c r="PSN720" s="4"/>
      <c r="PSO720" s="4"/>
      <c r="PSP720" s="4"/>
      <c r="PSQ720" s="4"/>
      <c r="PSR720" s="4"/>
      <c r="PSS720" s="4"/>
      <c r="PST720" s="4"/>
      <c r="PSU720" s="4"/>
      <c r="PSV720" s="4"/>
      <c r="PSW720" s="4"/>
      <c r="PSX720" s="4"/>
      <c r="PSY720" s="4"/>
      <c r="PSZ720" s="4"/>
      <c r="PTA720" s="4"/>
      <c r="PTB720" s="4"/>
      <c r="PTC720" s="4"/>
      <c r="PTD720" s="4"/>
      <c r="PTE720" s="4"/>
      <c r="PTF720" s="4"/>
      <c r="PTG720" s="4"/>
      <c r="PTH720" s="4"/>
      <c r="PTI720" s="4"/>
      <c r="PTJ720" s="4"/>
      <c r="PTK720" s="4"/>
      <c r="PTL720" s="4"/>
      <c r="PTM720" s="4"/>
      <c r="PTN720" s="4"/>
      <c r="PTO720" s="4"/>
      <c r="PTP720" s="4"/>
      <c r="PTQ720" s="4"/>
      <c r="PTR720" s="4"/>
      <c r="PTS720" s="4"/>
      <c r="PTT720" s="4"/>
      <c r="PTU720" s="4"/>
      <c r="PTV720" s="4"/>
      <c r="PTW720" s="4"/>
      <c r="PTX720" s="4"/>
      <c r="PTY720" s="4"/>
      <c r="PTZ720" s="4"/>
      <c r="PUA720" s="4"/>
      <c r="PUB720" s="4"/>
      <c r="PUC720" s="4"/>
      <c r="PUD720" s="4"/>
      <c r="PUE720" s="4"/>
      <c r="PUF720" s="4"/>
      <c r="PUG720" s="4"/>
      <c r="PUH720" s="4"/>
      <c r="PUI720" s="4"/>
      <c r="PUJ720" s="4"/>
      <c r="PUK720" s="4"/>
      <c r="PUL720" s="4"/>
      <c r="PUM720" s="4"/>
      <c r="PUN720" s="4"/>
      <c r="PUO720" s="4"/>
      <c r="PUP720" s="4"/>
      <c r="PUQ720" s="4"/>
      <c r="PUR720" s="4"/>
      <c r="PUS720" s="4"/>
      <c r="PUT720" s="4"/>
      <c r="PUU720" s="4"/>
      <c r="PUV720" s="4"/>
      <c r="PUW720" s="4"/>
      <c r="PUX720" s="4"/>
      <c r="PUY720" s="4"/>
      <c r="PUZ720" s="4"/>
      <c r="PVA720" s="4"/>
      <c r="PVB720" s="4"/>
      <c r="PVC720" s="4"/>
      <c r="PVD720" s="4"/>
      <c r="PVE720" s="4"/>
      <c r="PVF720" s="4"/>
      <c r="PVG720" s="4"/>
      <c r="PVH720" s="4"/>
      <c r="PVI720" s="4"/>
      <c r="PVJ720" s="4"/>
      <c r="PVK720" s="4"/>
      <c r="PVL720" s="4"/>
      <c r="PVM720" s="4"/>
      <c r="PVN720" s="4"/>
      <c r="PVO720" s="4"/>
      <c r="PVP720" s="4"/>
      <c r="PVQ720" s="4"/>
      <c r="PVR720" s="4"/>
      <c r="PVS720" s="4"/>
      <c r="PVT720" s="4"/>
      <c r="PVU720" s="4"/>
      <c r="PVV720" s="4"/>
      <c r="PVW720" s="4"/>
      <c r="PVX720" s="4"/>
      <c r="PVY720" s="4"/>
      <c r="PVZ720" s="4"/>
      <c r="PWA720" s="4"/>
      <c r="PWB720" s="4"/>
      <c r="PWC720" s="4"/>
      <c r="PWD720" s="4"/>
      <c r="PWE720" s="4"/>
      <c r="PWF720" s="4"/>
      <c r="PWG720" s="4"/>
      <c r="PWH720" s="4"/>
      <c r="PWI720" s="4"/>
      <c r="PWJ720" s="4"/>
      <c r="PWK720" s="4"/>
      <c r="PWL720" s="4"/>
      <c r="PWM720" s="4"/>
      <c r="PWN720" s="4"/>
      <c r="PWO720" s="4"/>
      <c r="PWP720" s="4"/>
      <c r="PWQ720" s="4"/>
      <c r="PWR720" s="4"/>
      <c r="PWS720" s="4"/>
      <c r="PWT720" s="4"/>
      <c r="PWU720" s="4"/>
      <c r="PWV720" s="4"/>
      <c r="PWW720" s="4"/>
      <c r="PWX720" s="4"/>
      <c r="PWY720" s="4"/>
      <c r="PWZ720" s="4"/>
      <c r="PXA720" s="4"/>
      <c r="PXB720" s="4"/>
      <c r="PXC720" s="4"/>
      <c r="PXD720" s="4"/>
      <c r="PXE720" s="4"/>
      <c r="PXF720" s="4"/>
      <c r="PXG720" s="4"/>
      <c r="PXH720" s="4"/>
      <c r="PXI720" s="4"/>
      <c r="PXJ720" s="4"/>
      <c r="PXK720" s="4"/>
      <c r="PXL720" s="4"/>
      <c r="PXM720" s="4"/>
      <c r="PXN720" s="4"/>
      <c r="PXO720" s="4"/>
      <c r="PXP720" s="4"/>
      <c r="PXQ720" s="4"/>
      <c r="PXR720" s="4"/>
      <c r="PXS720" s="4"/>
      <c r="PXT720" s="4"/>
      <c r="PXU720" s="4"/>
      <c r="PXV720" s="4"/>
      <c r="PXW720" s="4"/>
      <c r="PXX720" s="4"/>
      <c r="PXY720" s="4"/>
      <c r="PXZ720" s="4"/>
      <c r="PYA720" s="4"/>
      <c r="PYB720" s="4"/>
      <c r="PYC720" s="4"/>
      <c r="PYD720" s="4"/>
      <c r="PYE720" s="4"/>
      <c r="PYF720" s="4"/>
      <c r="PYG720" s="4"/>
      <c r="PYH720" s="4"/>
      <c r="PYI720" s="4"/>
      <c r="PYJ720" s="4"/>
      <c r="PYK720" s="4"/>
      <c r="PYL720" s="4"/>
      <c r="PYM720" s="4"/>
      <c r="PYN720" s="4"/>
      <c r="PYO720" s="4"/>
      <c r="PYP720" s="4"/>
      <c r="PYQ720" s="4"/>
      <c r="PYR720" s="4"/>
      <c r="PYS720" s="4"/>
      <c r="PYT720" s="4"/>
      <c r="PYU720" s="4"/>
      <c r="PYV720" s="4"/>
      <c r="PYW720" s="4"/>
      <c r="PYX720" s="4"/>
      <c r="PYY720" s="4"/>
      <c r="PYZ720" s="4"/>
      <c r="PZA720" s="4"/>
      <c r="PZB720" s="4"/>
      <c r="PZC720" s="4"/>
      <c r="PZD720" s="4"/>
      <c r="PZE720" s="4"/>
      <c r="PZF720" s="4"/>
      <c r="PZG720" s="4"/>
      <c r="PZH720" s="4"/>
      <c r="PZI720" s="4"/>
      <c r="PZJ720" s="4"/>
      <c r="PZK720" s="4"/>
      <c r="PZL720" s="4"/>
      <c r="PZM720" s="4"/>
      <c r="PZN720" s="4"/>
      <c r="PZO720" s="4"/>
      <c r="PZP720" s="4"/>
      <c r="PZQ720" s="4"/>
      <c r="PZR720" s="4"/>
      <c r="PZS720" s="4"/>
      <c r="PZT720" s="4"/>
      <c r="PZU720" s="4"/>
      <c r="PZV720" s="4"/>
      <c r="PZW720" s="4"/>
      <c r="PZX720" s="4"/>
      <c r="PZY720" s="4"/>
      <c r="PZZ720" s="4"/>
      <c r="QAA720" s="4"/>
      <c r="QAB720" s="4"/>
      <c r="QAC720" s="4"/>
      <c r="QAD720" s="4"/>
      <c r="QAE720" s="4"/>
      <c r="QAF720" s="4"/>
      <c r="QAG720" s="4"/>
      <c r="QAH720" s="4"/>
      <c r="QAI720" s="4"/>
      <c r="QAJ720" s="4"/>
      <c r="QAK720" s="4"/>
      <c r="QAL720" s="4"/>
      <c r="QAM720" s="4"/>
      <c r="QAN720" s="4"/>
      <c r="QAO720" s="4"/>
      <c r="QAP720" s="4"/>
      <c r="QAQ720" s="4"/>
      <c r="QAR720" s="4"/>
      <c r="QAS720" s="4"/>
      <c r="QAT720" s="4"/>
      <c r="QAU720" s="4"/>
      <c r="QAV720" s="4"/>
      <c r="QAW720" s="4"/>
      <c r="QAX720" s="4"/>
      <c r="QAY720" s="4"/>
      <c r="QAZ720" s="4"/>
      <c r="QBA720" s="4"/>
      <c r="QBB720" s="4"/>
      <c r="QBC720" s="4"/>
      <c r="QBD720" s="4"/>
      <c r="QBE720" s="4"/>
      <c r="QBF720" s="4"/>
      <c r="QBG720" s="4"/>
      <c r="QBH720" s="4"/>
      <c r="QBI720" s="4"/>
      <c r="QBJ720" s="4"/>
      <c r="QBK720" s="4"/>
      <c r="QBL720" s="4"/>
      <c r="QBM720" s="4"/>
      <c r="QBN720" s="4"/>
      <c r="QBO720" s="4"/>
      <c r="QBP720" s="4"/>
      <c r="QBQ720" s="4"/>
      <c r="QBR720" s="4"/>
      <c r="QBS720" s="4"/>
      <c r="QBT720" s="4"/>
      <c r="QBU720" s="4"/>
      <c r="QBV720" s="4"/>
      <c r="QBW720" s="4"/>
      <c r="QBX720" s="4"/>
      <c r="QBY720" s="4"/>
      <c r="QBZ720" s="4"/>
      <c r="QCA720" s="4"/>
      <c r="QCB720" s="4"/>
      <c r="QCC720" s="4"/>
      <c r="QCD720" s="4"/>
      <c r="QCE720" s="4"/>
      <c r="QCF720" s="4"/>
      <c r="QCG720" s="4"/>
      <c r="QCH720" s="4"/>
      <c r="QCI720" s="4"/>
      <c r="QCJ720" s="4"/>
      <c r="QCK720" s="4"/>
      <c r="QCL720" s="4"/>
      <c r="QCM720" s="4"/>
      <c r="QCN720" s="4"/>
      <c r="QCO720" s="4"/>
      <c r="QCP720" s="4"/>
      <c r="QCQ720" s="4"/>
      <c r="QCR720" s="4"/>
      <c r="QCS720" s="4"/>
      <c r="QCT720" s="4"/>
      <c r="QCU720" s="4"/>
      <c r="QCV720" s="4"/>
      <c r="QCW720" s="4"/>
      <c r="QCX720" s="4"/>
      <c r="QCY720" s="4"/>
      <c r="QCZ720" s="4"/>
      <c r="QDA720" s="4"/>
      <c r="QDB720" s="4"/>
      <c r="QDC720" s="4"/>
      <c r="QDD720" s="4"/>
      <c r="QDE720" s="4"/>
      <c r="QDF720" s="4"/>
      <c r="QDG720" s="4"/>
      <c r="QDH720" s="4"/>
      <c r="QDI720" s="4"/>
      <c r="QDJ720" s="4"/>
      <c r="QDK720" s="4"/>
      <c r="QDL720" s="4"/>
      <c r="QDM720" s="4"/>
      <c r="QDN720" s="4"/>
      <c r="QDO720" s="4"/>
      <c r="QDP720" s="4"/>
      <c r="QDQ720" s="4"/>
      <c r="QDR720" s="4"/>
      <c r="QDS720" s="4"/>
      <c r="QDT720" s="4"/>
      <c r="QDU720" s="4"/>
      <c r="QDV720" s="4"/>
      <c r="QDW720" s="4"/>
      <c r="QDX720" s="4"/>
      <c r="QDY720" s="4"/>
      <c r="QDZ720" s="4"/>
      <c r="QEA720" s="4"/>
      <c r="QEB720" s="4"/>
      <c r="QEC720" s="4"/>
      <c r="QED720" s="4"/>
      <c r="QEE720" s="4"/>
      <c r="QEF720" s="4"/>
      <c r="QEG720" s="4"/>
      <c r="QEH720" s="4"/>
      <c r="QEI720" s="4"/>
      <c r="QEJ720" s="4"/>
      <c r="QEK720" s="4"/>
      <c r="QEL720" s="4"/>
      <c r="QEM720" s="4"/>
      <c r="QEN720" s="4"/>
      <c r="QEO720" s="4"/>
      <c r="QEP720" s="4"/>
      <c r="QEQ720" s="4"/>
      <c r="QER720" s="4"/>
      <c r="QES720" s="4"/>
      <c r="QET720" s="4"/>
      <c r="QEU720" s="4"/>
      <c r="QEV720" s="4"/>
      <c r="QEW720" s="4"/>
      <c r="QEX720" s="4"/>
      <c r="QEY720" s="4"/>
      <c r="QEZ720" s="4"/>
      <c r="QFA720" s="4"/>
      <c r="QFB720" s="4"/>
      <c r="QFC720" s="4"/>
      <c r="QFD720" s="4"/>
      <c r="QFE720" s="4"/>
      <c r="QFF720" s="4"/>
      <c r="QFG720" s="4"/>
      <c r="QFH720" s="4"/>
      <c r="QFI720" s="4"/>
      <c r="QFJ720" s="4"/>
      <c r="QFK720" s="4"/>
      <c r="QFL720" s="4"/>
      <c r="QFM720" s="4"/>
      <c r="QFN720" s="4"/>
      <c r="QFO720" s="4"/>
      <c r="QFP720" s="4"/>
      <c r="QFQ720" s="4"/>
      <c r="QFR720" s="4"/>
      <c r="QFS720" s="4"/>
      <c r="QFT720" s="4"/>
      <c r="QFU720" s="4"/>
      <c r="QFV720" s="4"/>
      <c r="QFW720" s="4"/>
      <c r="QFX720" s="4"/>
      <c r="QFY720" s="4"/>
      <c r="QFZ720" s="4"/>
      <c r="QGA720" s="4"/>
      <c r="QGB720" s="4"/>
      <c r="QGC720" s="4"/>
      <c r="QGD720" s="4"/>
      <c r="QGE720" s="4"/>
      <c r="QGF720" s="4"/>
      <c r="QGG720" s="4"/>
      <c r="QGH720" s="4"/>
      <c r="QGI720" s="4"/>
      <c r="QGJ720" s="4"/>
      <c r="QGK720" s="4"/>
      <c r="QGL720" s="4"/>
      <c r="QGM720" s="4"/>
      <c r="QGN720" s="4"/>
      <c r="QGO720" s="4"/>
      <c r="QGP720" s="4"/>
      <c r="QGQ720" s="4"/>
      <c r="QGR720" s="4"/>
      <c r="QGS720" s="4"/>
      <c r="QGT720" s="4"/>
      <c r="QGU720" s="4"/>
      <c r="QGV720" s="4"/>
      <c r="QGW720" s="4"/>
      <c r="QGX720" s="4"/>
      <c r="QGY720" s="4"/>
      <c r="QGZ720" s="4"/>
      <c r="QHA720" s="4"/>
      <c r="QHB720" s="4"/>
      <c r="QHC720" s="4"/>
      <c r="QHD720" s="4"/>
      <c r="QHE720" s="4"/>
      <c r="QHF720" s="4"/>
      <c r="QHG720" s="4"/>
      <c r="QHH720" s="4"/>
      <c r="QHI720" s="4"/>
      <c r="QHJ720" s="4"/>
      <c r="QHK720" s="4"/>
      <c r="QHL720" s="4"/>
      <c r="QHM720" s="4"/>
      <c r="QHN720" s="4"/>
      <c r="QHO720" s="4"/>
      <c r="QHP720" s="4"/>
      <c r="QHQ720" s="4"/>
      <c r="QHR720" s="4"/>
      <c r="QHS720" s="4"/>
      <c r="QHT720" s="4"/>
      <c r="QHU720" s="4"/>
      <c r="QHV720" s="4"/>
      <c r="QHW720" s="4"/>
      <c r="QHX720" s="4"/>
      <c r="QHY720" s="4"/>
      <c r="QHZ720" s="4"/>
      <c r="QIA720" s="4"/>
      <c r="QIB720" s="4"/>
      <c r="QIC720" s="4"/>
      <c r="QID720" s="4"/>
      <c r="QIE720" s="4"/>
      <c r="QIF720" s="4"/>
      <c r="QIG720" s="4"/>
      <c r="QIH720" s="4"/>
      <c r="QII720" s="4"/>
      <c r="QIJ720" s="4"/>
      <c r="QIK720" s="4"/>
      <c r="QIL720" s="4"/>
      <c r="QIM720" s="4"/>
      <c r="QIN720" s="4"/>
      <c r="QIO720" s="4"/>
      <c r="QIP720" s="4"/>
      <c r="QIQ720" s="4"/>
      <c r="QIR720" s="4"/>
      <c r="QIS720" s="4"/>
      <c r="QIT720" s="4"/>
      <c r="QIU720" s="4"/>
      <c r="QIV720" s="4"/>
      <c r="QIW720" s="4"/>
      <c r="QIX720" s="4"/>
      <c r="QIY720" s="4"/>
      <c r="QIZ720" s="4"/>
      <c r="QJA720" s="4"/>
      <c r="QJB720" s="4"/>
      <c r="QJC720" s="4"/>
      <c r="QJD720" s="4"/>
      <c r="QJE720" s="4"/>
      <c r="QJF720" s="4"/>
      <c r="QJG720" s="4"/>
      <c r="QJH720" s="4"/>
      <c r="QJI720" s="4"/>
      <c r="QJJ720" s="4"/>
      <c r="QJK720" s="4"/>
      <c r="QJL720" s="4"/>
      <c r="QJM720" s="4"/>
      <c r="QJN720" s="4"/>
      <c r="QJO720" s="4"/>
      <c r="QJP720" s="4"/>
      <c r="QJQ720" s="4"/>
      <c r="QJR720" s="4"/>
      <c r="QJS720" s="4"/>
      <c r="QJT720" s="4"/>
      <c r="QJU720" s="4"/>
      <c r="QJV720" s="4"/>
      <c r="QJW720" s="4"/>
      <c r="QJX720" s="4"/>
      <c r="QJY720" s="4"/>
      <c r="QJZ720" s="4"/>
      <c r="QKA720" s="4"/>
      <c r="QKB720" s="4"/>
      <c r="QKC720" s="4"/>
      <c r="QKD720" s="4"/>
      <c r="QKE720" s="4"/>
      <c r="QKF720" s="4"/>
      <c r="QKG720" s="4"/>
      <c r="QKH720" s="4"/>
      <c r="QKI720" s="4"/>
      <c r="QKJ720" s="4"/>
      <c r="QKK720" s="4"/>
      <c r="QKL720" s="4"/>
      <c r="QKM720" s="4"/>
      <c r="QKN720" s="4"/>
      <c r="QKO720" s="4"/>
      <c r="QKP720" s="4"/>
      <c r="QKQ720" s="4"/>
      <c r="QKR720" s="4"/>
      <c r="QKS720" s="4"/>
      <c r="QKT720" s="4"/>
      <c r="QKU720" s="4"/>
      <c r="QKV720" s="4"/>
      <c r="QKW720" s="4"/>
      <c r="QKX720" s="4"/>
      <c r="QKY720" s="4"/>
      <c r="QKZ720" s="4"/>
      <c r="QLA720" s="4"/>
      <c r="QLB720" s="4"/>
      <c r="QLC720" s="4"/>
      <c r="QLD720" s="4"/>
      <c r="QLE720" s="4"/>
      <c r="QLF720" s="4"/>
      <c r="QLG720" s="4"/>
      <c r="QLH720" s="4"/>
      <c r="QLI720" s="4"/>
      <c r="QLJ720" s="4"/>
      <c r="QLK720" s="4"/>
      <c r="QLL720" s="4"/>
      <c r="QLM720" s="4"/>
      <c r="QLN720" s="4"/>
      <c r="QLO720" s="4"/>
      <c r="QLP720" s="4"/>
      <c r="QLQ720" s="4"/>
      <c r="QLR720" s="4"/>
      <c r="QLS720" s="4"/>
      <c r="QLT720" s="4"/>
      <c r="QLU720" s="4"/>
      <c r="QLV720" s="4"/>
      <c r="QLW720" s="4"/>
      <c r="QLX720" s="4"/>
      <c r="QLY720" s="4"/>
      <c r="QLZ720" s="4"/>
      <c r="QMA720" s="4"/>
      <c r="QMB720" s="4"/>
      <c r="QMC720" s="4"/>
      <c r="QMD720" s="4"/>
      <c r="QME720" s="4"/>
      <c r="QMF720" s="4"/>
      <c r="QMG720" s="4"/>
      <c r="QMH720" s="4"/>
      <c r="QMI720" s="4"/>
      <c r="QMJ720" s="4"/>
      <c r="QMK720" s="4"/>
      <c r="QML720" s="4"/>
      <c r="QMM720" s="4"/>
      <c r="QMN720" s="4"/>
      <c r="QMO720" s="4"/>
      <c r="QMP720" s="4"/>
      <c r="QMQ720" s="4"/>
      <c r="QMR720" s="4"/>
      <c r="QMS720" s="4"/>
      <c r="QMT720" s="4"/>
      <c r="QMU720" s="4"/>
      <c r="QMV720" s="4"/>
      <c r="QMW720" s="4"/>
      <c r="QMX720" s="4"/>
      <c r="QMY720" s="4"/>
      <c r="QMZ720" s="4"/>
      <c r="QNA720" s="4"/>
      <c r="QNB720" s="4"/>
      <c r="QNC720" s="4"/>
      <c r="QND720" s="4"/>
      <c r="QNE720" s="4"/>
      <c r="QNF720" s="4"/>
      <c r="QNG720" s="4"/>
      <c r="QNH720" s="4"/>
      <c r="QNI720" s="4"/>
      <c r="QNJ720" s="4"/>
      <c r="QNK720" s="4"/>
      <c r="QNL720" s="4"/>
      <c r="QNM720" s="4"/>
      <c r="QNN720" s="4"/>
      <c r="QNO720" s="4"/>
      <c r="QNP720" s="4"/>
      <c r="QNQ720" s="4"/>
      <c r="QNR720" s="4"/>
      <c r="QNS720" s="4"/>
      <c r="QNT720" s="4"/>
      <c r="QNU720" s="4"/>
      <c r="QNV720" s="4"/>
      <c r="QNW720" s="4"/>
      <c r="QNX720" s="4"/>
      <c r="QNY720" s="4"/>
      <c r="QNZ720" s="4"/>
      <c r="QOA720" s="4"/>
      <c r="QOB720" s="4"/>
      <c r="QOC720" s="4"/>
      <c r="QOD720" s="4"/>
      <c r="QOE720" s="4"/>
      <c r="QOF720" s="4"/>
      <c r="QOG720" s="4"/>
      <c r="QOH720" s="4"/>
      <c r="QOI720" s="4"/>
      <c r="QOJ720" s="4"/>
      <c r="QOK720" s="4"/>
      <c r="QOL720" s="4"/>
      <c r="QOM720" s="4"/>
      <c r="QON720" s="4"/>
      <c r="QOO720" s="4"/>
      <c r="QOP720" s="4"/>
      <c r="QOQ720" s="4"/>
      <c r="QOR720" s="4"/>
      <c r="QOS720" s="4"/>
      <c r="QOT720" s="4"/>
      <c r="QOU720" s="4"/>
      <c r="QOV720" s="4"/>
      <c r="QOW720" s="4"/>
      <c r="QOX720" s="4"/>
      <c r="QOY720" s="4"/>
      <c r="QOZ720" s="4"/>
      <c r="QPA720" s="4"/>
      <c r="QPB720" s="4"/>
      <c r="QPC720" s="4"/>
      <c r="QPD720" s="4"/>
      <c r="QPE720" s="4"/>
      <c r="QPF720" s="4"/>
      <c r="QPG720" s="4"/>
      <c r="QPH720" s="4"/>
      <c r="QPI720" s="4"/>
      <c r="QPJ720" s="4"/>
      <c r="QPK720" s="4"/>
      <c r="QPL720" s="4"/>
      <c r="QPM720" s="4"/>
      <c r="QPN720" s="4"/>
      <c r="QPO720" s="4"/>
      <c r="QPP720" s="4"/>
      <c r="QPQ720" s="4"/>
      <c r="QPR720" s="4"/>
      <c r="QPS720" s="4"/>
      <c r="QPT720" s="4"/>
      <c r="QPU720" s="4"/>
      <c r="QPV720" s="4"/>
      <c r="QPW720" s="4"/>
      <c r="QPX720" s="4"/>
      <c r="QPY720" s="4"/>
      <c r="QPZ720" s="4"/>
      <c r="QQA720" s="4"/>
      <c r="QQB720" s="4"/>
      <c r="QQC720" s="4"/>
      <c r="QQD720" s="4"/>
      <c r="QQE720" s="4"/>
      <c r="QQF720" s="4"/>
      <c r="QQG720" s="4"/>
      <c r="QQH720" s="4"/>
      <c r="QQI720" s="4"/>
      <c r="QQJ720" s="4"/>
      <c r="QQK720" s="4"/>
      <c r="QQL720" s="4"/>
      <c r="QQM720" s="4"/>
      <c r="QQN720" s="4"/>
      <c r="QQO720" s="4"/>
      <c r="QQP720" s="4"/>
      <c r="QQQ720" s="4"/>
      <c r="QQR720" s="4"/>
      <c r="QQS720" s="4"/>
      <c r="QQT720" s="4"/>
      <c r="QQU720" s="4"/>
      <c r="QQV720" s="4"/>
      <c r="QQW720" s="4"/>
      <c r="QQX720" s="4"/>
      <c r="QQY720" s="4"/>
      <c r="QQZ720" s="4"/>
      <c r="QRA720" s="4"/>
      <c r="QRB720" s="4"/>
      <c r="QRC720" s="4"/>
      <c r="QRD720" s="4"/>
      <c r="QRE720" s="4"/>
      <c r="QRF720" s="4"/>
      <c r="QRG720" s="4"/>
      <c r="QRH720" s="4"/>
      <c r="QRI720" s="4"/>
      <c r="QRJ720" s="4"/>
      <c r="QRK720" s="4"/>
      <c r="QRL720" s="4"/>
      <c r="QRM720" s="4"/>
      <c r="QRN720" s="4"/>
      <c r="QRO720" s="4"/>
      <c r="QRP720" s="4"/>
      <c r="QRQ720" s="4"/>
      <c r="QRR720" s="4"/>
      <c r="QRS720" s="4"/>
      <c r="QRT720" s="4"/>
      <c r="QRU720" s="4"/>
      <c r="QRV720" s="4"/>
      <c r="QRW720" s="4"/>
      <c r="QRX720" s="4"/>
      <c r="QRY720" s="4"/>
      <c r="QRZ720" s="4"/>
      <c r="QSA720" s="4"/>
      <c r="QSB720" s="4"/>
      <c r="QSC720" s="4"/>
      <c r="QSD720" s="4"/>
      <c r="QSE720" s="4"/>
      <c r="QSF720" s="4"/>
      <c r="QSG720" s="4"/>
      <c r="QSH720" s="4"/>
      <c r="QSI720" s="4"/>
      <c r="QSJ720" s="4"/>
      <c r="QSK720" s="4"/>
      <c r="QSL720" s="4"/>
      <c r="QSM720" s="4"/>
      <c r="QSN720" s="4"/>
      <c r="QSO720" s="4"/>
      <c r="QSP720" s="4"/>
      <c r="QSQ720" s="4"/>
      <c r="QSR720" s="4"/>
      <c r="QSS720" s="4"/>
      <c r="QST720" s="4"/>
      <c r="QSU720" s="4"/>
      <c r="QSV720" s="4"/>
      <c r="QSW720" s="4"/>
      <c r="QSX720" s="4"/>
      <c r="QSY720" s="4"/>
      <c r="QSZ720" s="4"/>
      <c r="QTA720" s="4"/>
      <c r="QTB720" s="4"/>
      <c r="QTC720" s="4"/>
      <c r="QTD720" s="4"/>
      <c r="QTE720" s="4"/>
      <c r="QTF720" s="4"/>
      <c r="QTG720" s="4"/>
      <c r="QTH720" s="4"/>
      <c r="QTI720" s="4"/>
      <c r="QTJ720" s="4"/>
      <c r="QTK720" s="4"/>
      <c r="QTL720" s="4"/>
      <c r="QTM720" s="4"/>
      <c r="QTN720" s="4"/>
      <c r="QTO720" s="4"/>
      <c r="QTP720" s="4"/>
      <c r="QTQ720" s="4"/>
      <c r="QTR720" s="4"/>
      <c r="QTS720" s="4"/>
      <c r="QTT720" s="4"/>
      <c r="QTU720" s="4"/>
      <c r="QTV720" s="4"/>
      <c r="QTW720" s="4"/>
      <c r="QTX720" s="4"/>
      <c r="QTY720" s="4"/>
      <c r="QTZ720" s="4"/>
      <c r="QUA720" s="4"/>
      <c r="QUB720" s="4"/>
      <c r="QUC720" s="4"/>
      <c r="QUD720" s="4"/>
      <c r="QUE720" s="4"/>
      <c r="QUF720" s="4"/>
      <c r="QUG720" s="4"/>
      <c r="QUH720" s="4"/>
      <c r="QUI720" s="4"/>
      <c r="QUJ720" s="4"/>
      <c r="QUK720" s="4"/>
      <c r="QUL720" s="4"/>
      <c r="QUM720" s="4"/>
      <c r="QUN720" s="4"/>
      <c r="QUO720" s="4"/>
      <c r="QUP720" s="4"/>
      <c r="QUQ720" s="4"/>
      <c r="QUR720" s="4"/>
      <c r="QUS720" s="4"/>
      <c r="QUT720" s="4"/>
      <c r="QUU720" s="4"/>
      <c r="QUV720" s="4"/>
      <c r="QUW720" s="4"/>
      <c r="QUX720" s="4"/>
      <c r="QUY720" s="4"/>
      <c r="QUZ720" s="4"/>
      <c r="QVA720" s="4"/>
      <c r="QVB720" s="4"/>
      <c r="QVC720" s="4"/>
      <c r="QVD720" s="4"/>
      <c r="QVE720" s="4"/>
      <c r="QVF720" s="4"/>
      <c r="QVG720" s="4"/>
      <c r="QVH720" s="4"/>
      <c r="QVI720" s="4"/>
      <c r="QVJ720" s="4"/>
      <c r="QVK720" s="4"/>
      <c r="QVL720" s="4"/>
      <c r="QVM720" s="4"/>
      <c r="QVN720" s="4"/>
      <c r="QVO720" s="4"/>
      <c r="QVP720" s="4"/>
      <c r="QVQ720" s="4"/>
      <c r="QVR720" s="4"/>
      <c r="QVS720" s="4"/>
      <c r="QVT720" s="4"/>
      <c r="QVU720" s="4"/>
      <c r="QVV720" s="4"/>
      <c r="QVW720" s="4"/>
      <c r="QVX720" s="4"/>
      <c r="QVY720" s="4"/>
      <c r="QVZ720" s="4"/>
      <c r="QWA720" s="4"/>
      <c r="QWB720" s="4"/>
      <c r="QWC720" s="4"/>
      <c r="QWD720" s="4"/>
      <c r="QWE720" s="4"/>
      <c r="QWF720" s="4"/>
      <c r="QWG720" s="4"/>
      <c r="QWH720" s="4"/>
      <c r="QWI720" s="4"/>
      <c r="QWJ720" s="4"/>
      <c r="QWK720" s="4"/>
      <c r="QWL720" s="4"/>
      <c r="QWM720" s="4"/>
      <c r="QWN720" s="4"/>
      <c r="QWO720" s="4"/>
      <c r="QWP720" s="4"/>
      <c r="QWQ720" s="4"/>
      <c r="QWR720" s="4"/>
      <c r="QWS720" s="4"/>
      <c r="QWT720" s="4"/>
      <c r="QWU720" s="4"/>
      <c r="QWV720" s="4"/>
      <c r="QWW720" s="4"/>
      <c r="QWX720" s="4"/>
      <c r="QWY720" s="4"/>
      <c r="QWZ720" s="4"/>
      <c r="QXA720" s="4"/>
      <c r="QXB720" s="4"/>
      <c r="QXC720" s="4"/>
      <c r="QXD720" s="4"/>
      <c r="QXE720" s="4"/>
      <c r="QXF720" s="4"/>
      <c r="QXG720" s="4"/>
      <c r="QXH720" s="4"/>
      <c r="QXI720" s="4"/>
      <c r="QXJ720" s="4"/>
      <c r="QXK720" s="4"/>
      <c r="QXL720" s="4"/>
      <c r="QXM720" s="4"/>
      <c r="QXN720" s="4"/>
      <c r="QXO720" s="4"/>
      <c r="QXP720" s="4"/>
      <c r="QXQ720" s="4"/>
      <c r="QXR720" s="4"/>
      <c r="QXS720" s="4"/>
      <c r="QXT720" s="4"/>
      <c r="QXU720" s="4"/>
      <c r="QXV720" s="4"/>
      <c r="QXW720" s="4"/>
      <c r="QXX720" s="4"/>
      <c r="QXY720" s="4"/>
      <c r="QXZ720" s="4"/>
      <c r="QYA720" s="4"/>
      <c r="QYB720" s="4"/>
      <c r="QYC720" s="4"/>
      <c r="QYD720" s="4"/>
      <c r="QYE720" s="4"/>
      <c r="QYF720" s="4"/>
      <c r="QYG720" s="4"/>
      <c r="QYH720" s="4"/>
      <c r="QYI720" s="4"/>
      <c r="QYJ720" s="4"/>
      <c r="QYK720" s="4"/>
      <c r="QYL720" s="4"/>
      <c r="QYM720" s="4"/>
      <c r="QYN720" s="4"/>
      <c r="QYO720" s="4"/>
      <c r="QYP720" s="4"/>
      <c r="QYQ720" s="4"/>
      <c r="QYR720" s="4"/>
      <c r="QYS720" s="4"/>
      <c r="QYT720" s="4"/>
      <c r="QYU720" s="4"/>
      <c r="QYV720" s="4"/>
      <c r="QYW720" s="4"/>
      <c r="QYX720" s="4"/>
      <c r="QYY720" s="4"/>
      <c r="QYZ720" s="4"/>
      <c r="QZA720" s="4"/>
      <c r="QZB720" s="4"/>
      <c r="QZC720" s="4"/>
      <c r="QZD720" s="4"/>
      <c r="QZE720" s="4"/>
      <c r="QZF720" s="4"/>
      <c r="QZG720" s="4"/>
      <c r="QZH720" s="4"/>
      <c r="QZI720" s="4"/>
      <c r="QZJ720" s="4"/>
      <c r="QZK720" s="4"/>
      <c r="QZL720" s="4"/>
      <c r="QZM720" s="4"/>
      <c r="QZN720" s="4"/>
      <c r="QZO720" s="4"/>
      <c r="QZP720" s="4"/>
      <c r="QZQ720" s="4"/>
      <c r="QZR720" s="4"/>
      <c r="QZS720" s="4"/>
      <c r="QZT720" s="4"/>
      <c r="QZU720" s="4"/>
      <c r="QZV720" s="4"/>
      <c r="QZW720" s="4"/>
      <c r="QZX720" s="4"/>
      <c r="QZY720" s="4"/>
      <c r="QZZ720" s="4"/>
      <c r="RAA720" s="4"/>
      <c r="RAB720" s="4"/>
      <c r="RAC720" s="4"/>
      <c r="RAD720" s="4"/>
      <c r="RAE720" s="4"/>
      <c r="RAF720" s="4"/>
      <c r="RAG720" s="4"/>
      <c r="RAH720" s="4"/>
      <c r="RAI720" s="4"/>
      <c r="RAJ720" s="4"/>
      <c r="RAK720" s="4"/>
      <c r="RAL720" s="4"/>
      <c r="RAM720" s="4"/>
      <c r="RAN720" s="4"/>
      <c r="RAO720" s="4"/>
      <c r="RAP720" s="4"/>
      <c r="RAQ720" s="4"/>
      <c r="RAR720" s="4"/>
      <c r="RAS720" s="4"/>
      <c r="RAT720" s="4"/>
      <c r="RAU720" s="4"/>
      <c r="RAV720" s="4"/>
      <c r="RAW720" s="4"/>
      <c r="RAX720" s="4"/>
      <c r="RAY720" s="4"/>
      <c r="RAZ720" s="4"/>
      <c r="RBA720" s="4"/>
      <c r="RBB720" s="4"/>
      <c r="RBC720" s="4"/>
      <c r="RBD720" s="4"/>
      <c r="RBE720" s="4"/>
      <c r="RBF720" s="4"/>
      <c r="RBG720" s="4"/>
      <c r="RBH720" s="4"/>
      <c r="RBI720" s="4"/>
      <c r="RBJ720" s="4"/>
      <c r="RBK720" s="4"/>
      <c r="RBL720" s="4"/>
      <c r="RBM720" s="4"/>
      <c r="RBN720" s="4"/>
      <c r="RBO720" s="4"/>
      <c r="RBP720" s="4"/>
      <c r="RBQ720" s="4"/>
      <c r="RBR720" s="4"/>
      <c r="RBS720" s="4"/>
      <c r="RBT720" s="4"/>
      <c r="RBU720" s="4"/>
      <c r="RBV720" s="4"/>
      <c r="RBW720" s="4"/>
      <c r="RBX720" s="4"/>
      <c r="RBY720" s="4"/>
      <c r="RBZ720" s="4"/>
      <c r="RCA720" s="4"/>
      <c r="RCB720" s="4"/>
      <c r="RCC720" s="4"/>
      <c r="RCD720" s="4"/>
      <c r="RCE720" s="4"/>
      <c r="RCF720" s="4"/>
      <c r="RCG720" s="4"/>
      <c r="RCH720" s="4"/>
      <c r="RCI720" s="4"/>
      <c r="RCJ720" s="4"/>
      <c r="RCK720" s="4"/>
      <c r="RCL720" s="4"/>
      <c r="RCM720" s="4"/>
      <c r="RCN720" s="4"/>
      <c r="RCO720" s="4"/>
      <c r="RCP720" s="4"/>
      <c r="RCQ720" s="4"/>
      <c r="RCR720" s="4"/>
      <c r="RCS720" s="4"/>
      <c r="RCT720" s="4"/>
      <c r="RCU720" s="4"/>
      <c r="RCV720" s="4"/>
      <c r="RCW720" s="4"/>
      <c r="RCX720" s="4"/>
      <c r="RCY720" s="4"/>
      <c r="RCZ720" s="4"/>
      <c r="RDA720" s="4"/>
      <c r="RDB720" s="4"/>
      <c r="RDC720" s="4"/>
      <c r="RDD720" s="4"/>
      <c r="RDE720" s="4"/>
      <c r="RDF720" s="4"/>
      <c r="RDG720" s="4"/>
      <c r="RDH720" s="4"/>
      <c r="RDI720" s="4"/>
      <c r="RDJ720" s="4"/>
      <c r="RDK720" s="4"/>
      <c r="RDL720" s="4"/>
      <c r="RDM720" s="4"/>
      <c r="RDN720" s="4"/>
      <c r="RDO720" s="4"/>
      <c r="RDP720" s="4"/>
      <c r="RDQ720" s="4"/>
      <c r="RDR720" s="4"/>
      <c r="RDS720" s="4"/>
      <c r="RDT720" s="4"/>
      <c r="RDU720" s="4"/>
      <c r="RDV720" s="4"/>
      <c r="RDW720" s="4"/>
      <c r="RDX720" s="4"/>
      <c r="RDY720" s="4"/>
      <c r="RDZ720" s="4"/>
      <c r="REA720" s="4"/>
      <c r="REB720" s="4"/>
      <c r="REC720" s="4"/>
      <c r="RED720" s="4"/>
      <c r="REE720" s="4"/>
      <c r="REF720" s="4"/>
      <c r="REG720" s="4"/>
      <c r="REH720" s="4"/>
      <c r="REI720" s="4"/>
      <c r="REJ720" s="4"/>
      <c r="REK720" s="4"/>
      <c r="REL720" s="4"/>
      <c r="REM720" s="4"/>
      <c r="REN720" s="4"/>
      <c r="REO720" s="4"/>
      <c r="REP720" s="4"/>
      <c r="REQ720" s="4"/>
      <c r="RER720" s="4"/>
      <c r="RES720" s="4"/>
      <c r="RET720" s="4"/>
      <c r="REU720" s="4"/>
      <c r="REV720" s="4"/>
      <c r="REW720" s="4"/>
      <c r="REX720" s="4"/>
      <c r="REY720" s="4"/>
      <c r="REZ720" s="4"/>
      <c r="RFA720" s="4"/>
      <c r="RFB720" s="4"/>
      <c r="RFC720" s="4"/>
      <c r="RFD720" s="4"/>
      <c r="RFE720" s="4"/>
      <c r="RFF720" s="4"/>
      <c r="RFG720" s="4"/>
      <c r="RFH720" s="4"/>
      <c r="RFI720" s="4"/>
      <c r="RFJ720" s="4"/>
      <c r="RFK720" s="4"/>
      <c r="RFL720" s="4"/>
      <c r="RFM720" s="4"/>
      <c r="RFN720" s="4"/>
      <c r="RFO720" s="4"/>
      <c r="RFP720" s="4"/>
      <c r="RFQ720" s="4"/>
      <c r="RFR720" s="4"/>
      <c r="RFS720" s="4"/>
      <c r="RFT720" s="4"/>
      <c r="RFU720" s="4"/>
      <c r="RFV720" s="4"/>
      <c r="RFW720" s="4"/>
      <c r="RFX720" s="4"/>
      <c r="RFY720" s="4"/>
      <c r="RFZ720" s="4"/>
      <c r="RGA720" s="4"/>
      <c r="RGB720" s="4"/>
      <c r="RGC720" s="4"/>
      <c r="RGD720" s="4"/>
      <c r="RGE720" s="4"/>
      <c r="RGF720" s="4"/>
      <c r="RGG720" s="4"/>
      <c r="RGH720" s="4"/>
      <c r="RGI720" s="4"/>
      <c r="RGJ720" s="4"/>
      <c r="RGK720" s="4"/>
      <c r="RGL720" s="4"/>
      <c r="RGM720" s="4"/>
      <c r="RGN720" s="4"/>
      <c r="RGO720" s="4"/>
      <c r="RGP720" s="4"/>
      <c r="RGQ720" s="4"/>
      <c r="RGR720" s="4"/>
      <c r="RGS720" s="4"/>
      <c r="RGT720" s="4"/>
      <c r="RGU720" s="4"/>
      <c r="RGV720" s="4"/>
      <c r="RGW720" s="4"/>
      <c r="RGX720" s="4"/>
      <c r="RGY720" s="4"/>
      <c r="RGZ720" s="4"/>
      <c r="RHA720" s="4"/>
      <c r="RHB720" s="4"/>
      <c r="RHC720" s="4"/>
      <c r="RHD720" s="4"/>
      <c r="RHE720" s="4"/>
      <c r="RHF720" s="4"/>
      <c r="RHG720" s="4"/>
      <c r="RHH720" s="4"/>
      <c r="RHI720" s="4"/>
      <c r="RHJ720" s="4"/>
      <c r="RHK720" s="4"/>
      <c r="RHL720" s="4"/>
      <c r="RHM720" s="4"/>
      <c r="RHN720" s="4"/>
      <c r="RHO720" s="4"/>
      <c r="RHP720" s="4"/>
      <c r="RHQ720" s="4"/>
      <c r="RHR720" s="4"/>
      <c r="RHS720" s="4"/>
      <c r="RHT720" s="4"/>
      <c r="RHU720" s="4"/>
      <c r="RHV720" s="4"/>
      <c r="RHW720" s="4"/>
      <c r="RHX720" s="4"/>
      <c r="RHY720" s="4"/>
      <c r="RHZ720" s="4"/>
      <c r="RIA720" s="4"/>
      <c r="RIB720" s="4"/>
      <c r="RIC720" s="4"/>
      <c r="RID720" s="4"/>
      <c r="RIE720" s="4"/>
      <c r="RIF720" s="4"/>
      <c r="RIG720" s="4"/>
      <c r="RIH720" s="4"/>
      <c r="RII720" s="4"/>
      <c r="RIJ720" s="4"/>
      <c r="RIK720" s="4"/>
      <c r="RIL720" s="4"/>
      <c r="RIM720" s="4"/>
      <c r="RIN720" s="4"/>
      <c r="RIO720" s="4"/>
      <c r="RIP720" s="4"/>
      <c r="RIQ720" s="4"/>
      <c r="RIR720" s="4"/>
      <c r="RIS720" s="4"/>
      <c r="RIT720" s="4"/>
      <c r="RIU720" s="4"/>
      <c r="RIV720" s="4"/>
      <c r="RIW720" s="4"/>
      <c r="RIX720" s="4"/>
      <c r="RIY720" s="4"/>
      <c r="RIZ720" s="4"/>
      <c r="RJA720" s="4"/>
      <c r="RJB720" s="4"/>
      <c r="RJC720" s="4"/>
      <c r="RJD720" s="4"/>
      <c r="RJE720" s="4"/>
      <c r="RJF720" s="4"/>
      <c r="RJG720" s="4"/>
      <c r="RJH720" s="4"/>
      <c r="RJI720" s="4"/>
      <c r="RJJ720" s="4"/>
      <c r="RJK720" s="4"/>
      <c r="RJL720" s="4"/>
      <c r="RJM720" s="4"/>
      <c r="RJN720" s="4"/>
      <c r="RJO720" s="4"/>
      <c r="RJP720" s="4"/>
      <c r="RJQ720" s="4"/>
      <c r="RJR720" s="4"/>
      <c r="RJS720" s="4"/>
      <c r="RJT720" s="4"/>
      <c r="RJU720" s="4"/>
      <c r="RJV720" s="4"/>
      <c r="RJW720" s="4"/>
      <c r="RJX720" s="4"/>
      <c r="RJY720" s="4"/>
      <c r="RJZ720" s="4"/>
      <c r="RKA720" s="4"/>
      <c r="RKB720" s="4"/>
      <c r="RKC720" s="4"/>
      <c r="RKD720" s="4"/>
      <c r="RKE720" s="4"/>
      <c r="RKF720" s="4"/>
      <c r="RKG720" s="4"/>
      <c r="RKH720" s="4"/>
      <c r="RKI720" s="4"/>
      <c r="RKJ720" s="4"/>
      <c r="RKK720" s="4"/>
      <c r="RKL720" s="4"/>
      <c r="RKM720" s="4"/>
      <c r="RKN720" s="4"/>
      <c r="RKO720" s="4"/>
      <c r="RKP720" s="4"/>
      <c r="RKQ720" s="4"/>
      <c r="RKR720" s="4"/>
      <c r="RKS720" s="4"/>
      <c r="RKT720" s="4"/>
      <c r="RKU720" s="4"/>
      <c r="RKV720" s="4"/>
      <c r="RKW720" s="4"/>
      <c r="RKX720" s="4"/>
      <c r="RKY720" s="4"/>
      <c r="RKZ720" s="4"/>
      <c r="RLA720" s="4"/>
      <c r="RLB720" s="4"/>
      <c r="RLC720" s="4"/>
      <c r="RLD720" s="4"/>
      <c r="RLE720" s="4"/>
      <c r="RLF720" s="4"/>
      <c r="RLG720" s="4"/>
      <c r="RLH720" s="4"/>
      <c r="RLI720" s="4"/>
      <c r="RLJ720" s="4"/>
      <c r="RLK720" s="4"/>
      <c r="RLL720" s="4"/>
      <c r="RLM720" s="4"/>
      <c r="RLN720" s="4"/>
      <c r="RLO720" s="4"/>
      <c r="RLP720" s="4"/>
      <c r="RLQ720" s="4"/>
      <c r="RLR720" s="4"/>
      <c r="RLS720" s="4"/>
      <c r="RLT720" s="4"/>
      <c r="RLU720" s="4"/>
      <c r="RLV720" s="4"/>
      <c r="RLW720" s="4"/>
      <c r="RLX720" s="4"/>
      <c r="RLY720" s="4"/>
      <c r="RLZ720" s="4"/>
      <c r="RMA720" s="4"/>
      <c r="RMB720" s="4"/>
      <c r="RMC720" s="4"/>
      <c r="RMD720" s="4"/>
      <c r="RME720" s="4"/>
      <c r="RMF720" s="4"/>
      <c r="RMG720" s="4"/>
      <c r="RMH720" s="4"/>
      <c r="RMI720" s="4"/>
      <c r="RMJ720" s="4"/>
      <c r="RMK720" s="4"/>
      <c r="RML720" s="4"/>
      <c r="RMM720" s="4"/>
      <c r="RMN720" s="4"/>
      <c r="RMO720" s="4"/>
      <c r="RMP720" s="4"/>
      <c r="RMQ720" s="4"/>
      <c r="RMR720" s="4"/>
      <c r="RMS720" s="4"/>
      <c r="RMT720" s="4"/>
      <c r="RMU720" s="4"/>
      <c r="RMV720" s="4"/>
      <c r="RMW720" s="4"/>
      <c r="RMX720" s="4"/>
      <c r="RMY720" s="4"/>
      <c r="RMZ720" s="4"/>
      <c r="RNA720" s="4"/>
      <c r="RNB720" s="4"/>
      <c r="RNC720" s="4"/>
      <c r="RND720" s="4"/>
      <c r="RNE720" s="4"/>
      <c r="RNF720" s="4"/>
      <c r="RNG720" s="4"/>
      <c r="RNH720" s="4"/>
      <c r="RNI720" s="4"/>
      <c r="RNJ720" s="4"/>
      <c r="RNK720" s="4"/>
      <c r="RNL720" s="4"/>
      <c r="RNM720" s="4"/>
      <c r="RNN720" s="4"/>
      <c r="RNO720" s="4"/>
      <c r="RNP720" s="4"/>
      <c r="RNQ720" s="4"/>
      <c r="RNR720" s="4"/>
      <c r="RNS720" s="4"/>
      <c r="RNT720" s="4"/>
      <c r="RNU720" s="4"/>
      <c r="RNV720" s="4"/>
      <c r="RNW720" s="4"/>
      <c r="RNX720" s="4"/>
      <c r="RNY720" s="4"/>
      <c r="RNZ720" s="4"/>
      <c r="ROA720" s="4"/>
      <c r="ROB720" s="4"/>
      <c r="ROC720" s="4"/>
      <c r="ROD720" s="4"/>
      <c r="ROE720" s="4"/>
      <c r="ROF720" s="4"/>
      <c r="ROG720" s="4"/>
      <c r="ROH720" s="4"/>
      <c r="ROI720" s="4"/>
      <c r="ROJ720" s="4"/>
      <c r="ROK720" s="4"/>
      <c r="ROL720" s="4"/>
      <c r="ROM720" s="4"/>
      <c r="RON720" s="4"/>
      <c r="ROO720" s="4"/>
      <c r="ROP720" s="4"/>
      <c r="ROQ720" s="4"/>
      <c r="ROR720" s="4"/>
      <c r="ROS720" s="4"/>
      <c r="ROT720" s="4"/>
      <c r="ROU720" s="4"/>
      <c r="ROV720" s="4"/>
      <c r="ROW720" s="4"/>
      <c r="ROX720" s="4"/>
      <c r="ROY720" s="4"/>
      <c r="ROZ720" s="4"/>
      <c r="RPA720" s="4"/>
      <c r="RPB720" s="4"/>
      <c r="RPC720" s="4"/>
      <c r="RPD720" s="4"/>
      <c r="RPE720" s="4"/>
      <c r="RPF720" s="4"/>
      <c r="RPG720" s="4"/>
      <c r="RPH720" s="4"/>
      <c r="RPI720" s="4"/>
      <c r="RPJ720" s="4"/>
      <c r="RPK720" s="4"/>
      <c r="RPL720" s="4"/>
      <c r="RPM720" s="4"/>
      <c r="RPN720" s="4"/>
      <c r="RPO720" s="4"/>
      <c r="RPP720" s="4"/>
      <c r="RPQ720" s="4"/>
      <c r="RPR720" s="4"/>
      <c r="RPS720" s="4"/>
      <c r="RPT720" s="4"/>
      <c r="RPU720" s="4"/>
      <c r="RPV720" s="4"/>
      <c r="RPW720" s="4"/>
      <c r="RPX720" s="4"/>
      <c r="RPY720" s="4"/>
      <c r="RPZ720" s="4"/>
      <c r="RQA720" s="4"/>
      <c r="RQB720" s="4"/>
      <c r="RQC720" s="4"/>
      <c r="RQD720" s="4"/>
      <c r="RQE720" s="4"/>
      <c r="RQF720" s="4"/>
      <c r="RQG720" s="4"/>
      <c r="RQH720" s="4"/>
      <c r="RQI720" s="4"/>
      <c r="RQJ720" s="4"/>
      <c r="RQK720" s="4"/>
      <c r="RQL720" s="4"/>
      <c r="RQM720" s="4"/>
      <c r="RQN720" s="4"/>
      <c r="RQO720" s="4"/>
      <c r="RQP720" s="4"/>
      <c r="RQQ720" s="4"/>
      <c r="RQR720" s="4"/>
      <c r="RQS720" s="4"/>
      <c r="RQT720" s="4"/>
      <c r="RQU720" s="4"/>
      <c r="RQV720" s="4"/>
      <c r="RQW720" s="4"/>
      <c r="RQX720" s="4"/>
      <c r="RQY720" s="4"/>
      <c r="RQZ720" s="4"/>
      <c r="RRA720" s="4"/>
      <c r="RRB720" s="4"/>
      <c r="RRC720" s="4"/>
      <c r="RRD720" s="4"/>
      <c r="RRE720" s="4"/>
      <c r="RRF720" s="4"/>
      <c r="RRG720" s="4"/>
      <c r="RRH720" s="4"/>
      <c r="RRI720" s="4"/>
      <c r="RRJ720" s="4"/>
      <c r="RRK720" s="4"/>
      <c r="RRL720" s="4"/>
      <c r="RRM720" s="4"/>
      <c r="RRN720" s="4"/>
      <c r="RRO720" s="4"/>
      <c r="RRP720" s="4"/>
      <c r="RRQ720" s="4"/>
      <c r="RRR720" s="4"/>
      <c r="RRS720" s="4"/>
      <c r="RRT720" s="4"/>
      <c r="RRU720" s="4"/>
      <c r="RRV720" s="4"/>
      <c r="RRW720" s="4"/>
      <c r="RRX720" s="4"/>
      <c r="RRY720" s="4"/>
      <c r="RRZ720" s="4"/>
      <c r="RSA720" s="4"/>
      <c r="RSB720" s="4"/>
      <c r="RSC720" s="4"/>
      <c r="RSD720" s="4"/>
      <c r="RSE720" s="4"/>
      <c r="RSF720" s="4"/>
      <c r="RSG720" s="4"/>
      <c r="RSH720" s="4"/>
      <c r="RSI720" s="4"/>
      <c r="RSJ720" s="4"/>
      <c r="RSK720" s="4"/>
      <c r="RSL720" s="4"/>
      <c r="RSM720" s="4"/>
      <c r="RSN720" s="4"/>
      <c r="RSO720" s="4"/>
      <c r="RSP720" s="4"/>
      <c r="RSQ720" s="4"/>
      <c r="RSR720" s="4"/>
      <c r="RSS720" s="4"/>
      <c r="RST720" s="4"/>
      <c r="RSU720" s="4"/>
      <c r="RSV720" s="4"/>
      <c r="RSW720" s="4"/>
      <c r="RSX720" s="4"/>
      <c r="RSY720" s="4"/>
      <c r="RSZ720" s="4"/>
      <c r="RTA720" s="4"/>
      <c r="RTB720" s="4"/>
      <c r="RTC720" s="4"/>
      <c r="RTD720" s="4"/>
      <c r="RTE720" s="4"/>
      <c r="RTF720" s="4"/>
      <c r="RTG720" s="4"/>
      <c r="RTH720" s="4"/>
      <c r="RTI720" s="4"/>
      <c r="RTJ720" s="4"/>
      <c r="RTK720" s="4"/>
      <c r="RTL720" s="4"/>
      <c r="RTM720" s="4"/>
      <c r="RTN720" s="4"/>
      <c r="RTO720" s="4"/>
      <c r="RTP720" s="4"/>
      <c r="RTQ720" s="4"/>
      <c r="RTR720" s="4"/>
      <c r="RTS720" s="4"/>
      <c r="RTT720" s="4"/>
      <c r="RTU720" s="4"/>
      <c r="RTV720" s="4"/>
      <c r="RTW720" s="4"/>
      <c r="RTX720" s="4"/>
      <c r="RTY720" s="4"/>
      <c r="RTZ720" s="4"/>
      <c r="RUA720" s="4"/>
      <c r="RUB720" s="4"/>
      <c r="RUC720" s="4"/>
      <c r="RUD720" s="4"/>
      <c r="RUE720" s="4"/>
      <c r="RUF720" s="4"/>
      <c r="RUG720" s="4"/>
      <c r="RUH720" s="4"/>
      <c r="RUI720" s="4"/>
      <c r="RUJ720" s="4"/>
      <c r="RUK720" s="4"/>
      <c r="RUL720" s="4"/>
      <c r="RUM720" s="4"/>
      <c r="RUN720" s="4"/>
      <c r="RUO720" s="4"/>
      <c r="RUP720" s="4"/>
      <c r="RUQ720" s="4"/>
      <c r="RUR720" s="4"/>
      <c r="RUS720" s="4"/>
      <c r="RUT720" s="4"/>
      <c r="RUU720" s="4"/>
      <c r="RUV720" s="4"/>
      <c r="RUW720" s="4"/>
      <c r="RUX720" s="4"/>
      <c r="RUY720" s="4"/>
      <c r="RUZ720" s="4"/>
      <c r="RVA720" s="4"/>
      <c r="RVB720" s="4"/>
      <c r="RVC720" s="4"/>
      <c r="RVD720" s="4"/>
      <c r="RVE720" s="4"/>
      <c r="RVF720" s="4"/>
      <c r="RVG720" s="4"/>
      <c r="RVH720" s="4"/>
      <c r="RVI720" s="4"/>
      <c r="RVJ720" s="4"/>
      <c r="RVK720" s="4"/>
      <c r="RVL720" s="4"/>
      <c r="RVM720" s="4"/>
      <c r="RVN720" s="4"/>
      <c r="RVO720" s="4"/>
      <c r="RVP720" s="4"/>
      <c r="RVQ720" s="4"/>
      <c r="RVR720" s="4"/>
      <c r="RVS720" s="4"/>
      <c r="RVT720" s="4"/>
      <c r="RVU720" s="4"/>
      <c r="RVV720" s="4"/>
      <c r="RVW720" s="4"/>
      <c r="RVX720" s="4"/>
      <c r="RVY720" s="4"/>
      <c r="RVZ720" s="4"/>
      <c r="RWA720" s="4"/>
      <c r="RWB720" s="4"/>
      <c r="RWC720" s="4"/>
      <c r="RWD720" s="4"/>
      <c r="RWE720" s="4"/>
      <c r="RWF720" s="4"/>
      <c r="RWG720" s="4"/>
      <c r="RWH720" s="4"/>
      <c r="RWI720" s="4"/>
      <c r="RWJ720" s="4"/>
      <c r="RWK720" s="4"/>
      <c r="RWL720" s="4"/>
      <c r="RWM720" s="4"/>
      <c r="RWN720" s="4"/>
      <c r="RWO720" s="4"/>
      <c r="RWP720" s="4"/>
      <c r="RWQ720" s="4"/>
      <c r="RWR720" s="4"/>
      <c r="RWS720" s="4"/>
      <c r="RWT720" s="4"/>
      <c r="RWU720" s="4"/>
      <c r="RWV720" s="4"/>
      <c r="RWW720" s="4"/>
      <c r="RWX720" s="4"/>
      <c r="RWY720" s="4"/>
      <c r="RWZ720" s="4"/>
      <c r="RXA720" s="4"/>
      <c r="RXB720" s="4"/>
      <c r="RXC720" s="4"/>
      <c r="RXD720" s="4"/>
      <c r="RXE720" s="4"/>
      <c r="RXF720" s="4"/>
      <c r="RXG720" s="4"/>
      <c r="RXH720" s="4"/>
      <c r="RXI720" s="4"/>
      <c r="RXJ720" s="4"/>
      <c r="RXK720" s="4"/>
      <c r="RXL720" s="4"/>
      <c r="RXM720" s="4"/>
      <c r="RXN720" s="4"/>
      <c r="RXO720" s="4"/>
      <c r="RXP720" s="4"/>
      <c r="RXQ720" s="4"/>
      <c r="RXR720" s="4"/>
      <c r="RXS720" s="4"/>
      <c r="RXT720" s="4"/>
      <c r="RXU720" s="4"/>
      <c r="RXV720" s="4"/>
      <c r="RXW720" s="4"/>
      <c r="RXX720" s="4"/>
      <c r="RXY720" s="4"/>
      <c r="RXZ720" s="4"/>
      <c r="RYA720" s="4"/>
      <c r="RYB720" s="4"/>
      <c r="RYC720" s="4"/>
      <c r="RYD720" s="4"/>
      <c r="RYE720" s="4"/>
      <c r="RYF720" s="4"/>
      <c r="RYG720" s="4"/>
      <c r="RYH720" s="4"/>
      <c r="RYI720" s="4"/>
      <c r="RYJ720" s="4"/>
      <c r="RYK720" s="4"/>
      <c r="RYL720" s="4"/>
      <c r="RYM720" s="4"/>
      <c r="RYN720" s="4"/>
      <c r="RYO720" s="4"/>
      <c r="RYP720" s="4"/>
      <c r="RYQ720" s="4"/>
      <c r="RYR720" s="4"/>
      <c r="RYS720" s="4"/>
      <c r="RYT720" s="4"/>
      <c r="RYU720" s="4"/>
      <c r="RYV720" s="4"/>
      <c r="RYW720" s="4"/>
      <c r="RYX720" s="4"/>
      <c r="RYY720" s="4"/>
      <c r="RYZ720" s="4"/>
      <c r="RZA720" s="4"/>
      <c r="RZB720" s="4"/>
      <c r="RZC720" s="4"/>
      <c r="RZD720" s="4"/>
      <c r="RZE720" s="4"/>
      <c r="RZF720" s="4"/>
      <c r="RZG720" s="4"/>
      <c r="RZH720" s="4"/>
      <c r="RZI720" s="4"/>
      <c r="RZJ720" s="4"/>
      <c r="RZK720" s="4"/>
      <c r="RZL720" s="4"/>
      <c r="RZM720" s="4"/>
      <c r="RZN720" s="4"/>
      <c r="RZO720" s="4"/>
      <c r="RZP720" s="4"/>
      <c r="RZQ720" s="4"/>
      <c r="RZR720" s="4"/>
      <c r="RZS720" s="4"/>
      <c r="RZT720" s="4"/>
      <c r="RZU720" s="4"/>
      <c r="RZV720" s="4"/>
      <c r="RZW720" s="4"/>
      <c r="RZX720" s="4"/>
      <c r="RZY720" s="4"/>
      <c r="RZZ720" s="4"/>
      <c r="SAA720" s="4"/>
      <c r="SAB720" s="4"/>
      <c r="SAC720" s="4"/>
      <c r="SAD720" s="4"/>
      <c r="SAE720" s="4"/>
      <c r="SAF720" s="4"/>
      <c r="SAG720" s="4"/>
      <c r="SAH720" s="4"/>
      <c r="SAI720" s="4"/>
      <c r="SAJ720" s="4"/>
      <c r="SAK720" s="4"/>
      <c r="SAL720" s="4"/>
      <c r="SAM720" s="4"/>
      <c r="SAN720" s="4"/>
      <c r="SAO720" s="4"/>
      <c r="SAP720" s="4"/>
      <c r="SAQ720" s="4"/>
      <c r="SAR720" s="4"/>
      <c r="SAS720" s="4"/>
      <c r="SAT720" s="4"/>
      <c r="SAU720" s="4"/>
      <c r="SAV720" s="4"/>
      <c r="SAW720" s="4"/>
      <c r="SAX720" s="4"/>
      <c r="SAY720" s="4"/>
      <c r="SAZ720" s="4"/>
      <c r="SBA720" s="4"/>
      <c r="SBB720" s="4"/>
      <c r="SBC720" s="4"/>
      <c r="SBD720" s="4"/>
      <c r="SBE720" s="4"/>
      <c r="SBF720" s="4"/>
      <c r="SBG720" s="4"/>
      <c r="SBH720" s="4"/>
      <c r="SBI720" s="4"/>
      <c r="SBJ720" s="4"/>
      <c r="SBK720" s="4"/>
      <c r="SBL720" s="4"/>
      <c r="SBM720" s="4"/>
      <c r="SBN720" s="4"/>
      <c r="SBO720" s="4"/>
      <c r="SBP720" s="4"/>
      <c r="SBQ720" s="4"/>
      <c r="SBR720" s="4"/>
      <c r="SBS720" s="4"/>
      <c r="SBT720" s="4"/>
      <c r="SBU720" s="4"/>
      <c r="SBV720" s="4"/>
      <c r="SBW720" s="4"/>
      <c r="SBX720" s="4"/>
      <c r="SBY720" s="4"/>
      <c r="SBZ720" s="4"/>
      <c r="SCA720" s="4"/>
      <c r="SCB720" s="4"/>
      <c r="SCC720" s="4"/>
      <c r="SCD720" s="4"/>
      <c r="SCE720" s="4"/>
      <c r="SCF720" s="4"/>
      <c r="SCG720" s="4"/>
      <c r="SCH720" s="4"/>
      <c r="SCI720" s="4"/>
      <c r="SCJ720" s="4"/>
      <c r="SCK720" s="4"/>
      <c r="SCL720" s="4"/>
      <c r="SCM720" s="4"/>
      <c r="SCN720" s="4"/>
      <c r="SCO720" s="4"/>
      <c r="SCP720" s="4"/>
      <c r="SCQ720" s="4"/>
      <c r="SCR720" s="4"/>
      <c r="SCS720" s="4"/>
      <c r="SCT720" s="4"/>
      <c r="SCU720" s="4"/>
      <c r="SCV720" s="4"/>
      <c r="SCW720" s="4"/>
      <c r="SCX720" s="4"/>
      <c r="SCY720" s="4"/>
      <c r="SCZ720" s="4"/>
      <c r="SDA720" s="4"/>
      <c r="SDB720" s="4"/>
      <c r="SDC720" s="4"/>
      <c r="SDD720" s="4"/>
      <c r="SDE720" s="4"/>
      <c r="SDF720" s="4"/>
      <c r="SDG720" s="4"/>
      <c r="SDH720" s="4"/>
      <c r="SDI720" s="4"/>
      <c r="SDJ720" s="4"/>
      <c r="SDK720" s="4"/>
      <c r="SDL720" s="4"/>
      <c r="SDM720" s="4"/>
      <c r="SDN720" s="4"/>
      <c r="SDO720" s="4"/>
      <c r="SDP720" s="4"/>
      <c r="SDQ720" s="4"/>
      <c r="SDR720" s="4"/>
      <c r="SDS720" s="4"/>
      <c r="SDT720" s="4"/>
      <c r="SDU720" s="4"/>
      <c r="SDV720" s="4"/>
      <c r="SDW720" s="4"/>
      <c r="SDX720" s="4"/>
      <c r="SDY720" s="4"/>
      <c r="SDZ720" s="4"/>
      <c r="SEA720" s="4"/>
      <c r="SEB720" s="4"/>
      <c r="SEC720" s="4"/>
      <c r="SED720" s="4"/>
      <c r="SEE720" s="4"/>
      <c r="SEF720" s="4"/>
      <c r="SEG720" s="4"/>
      <c r="SEH720" s="4"/>
      <c r="SEI720" s="4"/>
      <c r="SEJ720" s="4"/>
      <c r="SEK720" s="4"/>
      <c r="SEL720" s="4"/>
      <c r="SEM720" s="4"/>
      <c r="SEN720" s="4"/>
      <c r="SEO720" s="4"/>
      <c r="SEP720" s="4"/>
      <c r="SEQ720" s="4"/>
      <c r="SER720" s="4"/>
      <c r="SES720" s="4"/>
      <c r="SET720" s="4"/>
      <c r="SEU720" s="4"/>
      <c r="SEV720" s="4"/>
      <c r="SEW720" s="4"/>
      <c r="SEX720" s="4"/>
      <c r="SEY720" s="4"/>
      <c r="SEZ720" s="4"/>
      <c r="SFA720" s="4"/>
      <c r="SFB720" s="4"/>
      <c r="SFC720" s="4"/>
      <c r="SFD720" s="4"/>
      <c r="SFE720" s="4"/>
      <c r="SFF720" s="4"/>
      <c r="SFG720" s="4"/>
      <c r="SFH720" s="4"/>
      <c r="SFI720" s="4"/>
      <c r="SFJ720" s="4"/>
      <c r="SFK720" s="4"/>
      <c r="SFL720" s="4"/>
      <c r="SFM720" s="4"/>
      <c r="SFN720" s="4"/>
      <c r="SFO720" s="4"/>
      <c r="SFP720" s="4"/>
      <c r="SFQ720" s="4"/>
      <c r="SFR720" s="4"/>
      <c r="SFS720" s="4"/>
      <c r="SFT720" s="4"/>
      <c r="SFU720" s="4"/>
      <c r="SFV720" s="4"/>
      <c r="SFW720" s="4"/>
      <c r="SFX720" s="4"/>
      <c r="SFY720" s="4"/>
      <c r="SFZ720" s="4"/>
      <c r="SGA720" s="4"/>
      <c r="SGB720" s="4"/>
      <c r="SGC720" s="4"/>
      <c r="SGD720" s="4"/>
      <c r="SGE720" s="4"/>
      <c r="SGF720" s="4"/>
      <c r="SGG720" s="4"/>
      <c r="SGH720" s="4"/>
      <c r="SGI720" s="4"/>
      <c r="SGJ720" s="4"/>
      <c r="SGK720" s="4"/>
      <c r="SGL720" s="4"/>
      <c r="SGM720" s="4"/>
      <c r="SGN720" s="4"/>
      <c r="SGO720" s="4"/>
      <c r="SGP720" s="4"/>
      <c r="SGQ720" s="4"/>
      <c r="SGR720" s="4"/>
      <c r="SGS720" s="4"/>
      <c r="SGT720" s="4"/>
      <c r="SGU720" s="4"/>
      <c r="SGV720" s="4"/>
      <c r="SGW720" s="4"/>
      <c r="SGX720" s="4"/>
      <c r="SGY720" s="4"/>
      <c r="SGZ720" s="4"/>
      <c r="SHA720" s="4"/>
      <c r="SHB720" s="4"/>
      <c r="SHC720" s="4"/>
      <c r="SHD720" s="4"/>
      <c r="SHE720" s="4"/>
      <c r="SHF720" s="4"/>
      <c r="SHG720" s="4"/>
      <c r="SHH720" s="4"/>
      <c r="SHI720" s="4"/>
      <c r="SHJ720" s="4"/>
      <c r="SHK720" s="4"/>
      <c r="SHL720" s="4"/>
      <c r="SHM720" s="4"/>
      <c r="SHN720" s="4"/>
      <c r="SHO720" s="4"/>
      <c r="SHP720" s="4"/>
      <c r="SHQ720" s="4"/>
      <c r="SHR720" s="4"/>
      <c r="SHS720" s="4"/>
      <c r="SHT720" s="4"/>
      <c r="SHU720" s="4"/>
      <c r="SHV720" s="4"/>
      <c r="SHW720" s="4"/>
      <c r="SHX720" s="4"/>
      <c r="SHY720" s="4"/>
      <c r="SHZ720" s="4"/>
      <c r="SIA720" s="4"/>
      <c r="SIB720" s="4"/>
      <c r="SIC720" s="4"/>
      <c r="SID720" s="4"/>
      <c r="SIE720" s="4"/>
      <c r="SIF720" s="4"/>
      <c r="SIG720" s="4"/>
      <c r="SIH720" s="4"/>
      <c r="SII720" s="4"/>
      <c r="SIJ720" s="4"/>
      <c r="SIK720" s="4"/>
      <c r="SIL720" s="4"/>
      <c r="SIM720" s="4"/>
      <c r="SIN720" s="4"/>
      <c r="SIO720" s="4"/>
      <c r="SIP720" s="4"/>
      <c r="SIQ720" s="4"/>
      <c r="SIR720" s="4"/>
      <c r="SIS720" s="4"/>
      <c r="SIT720" s="4"/>
      <c r="SIU720" s="4"/>
      <c r="SIV720" s="4"/>
      <c r="SIW720" s="4"/>
      <c r="SIX720" s="4"/>
      <c r="SIY720" s="4"/>
      <c r="SIZ720" s="4"/>
      <c r="SJA720" s="4"/>
      <c r="SJB720" s="4"/>
      <c r="SJC720" s="4"/>
      <c r="SJD720" s="4"/>
      <c r="SJE720" s="4"/>
      <c r="SJF720" s="4"/>
      <c r="SJG720" s="4"/>
      <c r="SJH720" s="4"/>
      <c r="SJI720" s="4"/>
      <c r="SJJ720" s="4"/>
      <c r="SJK720" s="4"/>
      <c r="SJL720" s="4"/>
      <c r="SJM720" s="4"/>
      <c r="SJN720" s="4"/>
      <c r="SJO720" s="4"/>
      <c r="SJP720" s="4"/>
      <c r="SJQ720" s="4"/>
      <c r="SJR720" s="4"/>
      <c r="SJS720" s="4"/>
      <c r="SJT720" s="4"/>
      <c r="SJU720" s="4"/>
      <c r="SJV720" s="4"/>
      <c r="SJW720" s="4"/>
      <c r="SJX720" s="4"/>
      <c r="SJY720" s="4"/>
      <c r="SJZ720" s="4"/>
      <c r="SKA720" s="4"/>
      <c r="SKB720" s="4"/>
      <c r="SKC720" s="4"/>
      <c r="SKD720" s="4"/>
      <c r="SKE720" s="4"/>
      <c r="SKF720" s="4"/>
      <c r="SKG720" s="4"/>
      <c r="SKH720" s="4"/>
      <c r="SKI720" s="4"/>
      <c r="SKJ720" s="4"/>
      <c r="SKK720" s="4"/>
      <c r="SKL720" s="4"/>
      <c r="SKM720" s="4"/>
      <c r="SKN720" s="4"/>
      <c r="SKO720" s="4"/>
      <c r="SKP720" s="4"/>
      <c r="SKQ720" s="4"/>
      <c r="SKR720" s="4"/>
      <c r="SKS720" s="4"/>
      <c r="SKT720" s="4"/>
      <c r="SKU720" s="4"/>
      <c r="SKV720" s="4"/>
      <c r="SKW720" s="4"/>
      <c r="SKX720" s="4"/>
      <c r="SKY720" s="4"/>
      <c r="SKZ720" s="4"/>
      <c r="SLA720" s="4"/>
      <c r="SLB720" s="4"/>
      <c r="SLC720" s="4"/>
      <c r="SLD720" s="4"/>
      <c r="SLE720" s="4"/>
      <c r="SLF720" s="4"/>
      <c r="SLG720" s="4"/>
      <c r="SLH720" s="4"/>
      <c r="SLI720" s="4"/>
      <c r="SLJ720" s="4"/>
      <c r="SLK720" s="4"/>
      <c r="SLL720" s="4"/>
      <c r="SLM720" s="4"/>
      <c r="SLN720" s="4"/>
      <c r="SLO720" s="4"/>
      <c r="SLP720" s="4"/>
      <c r="SLQ720" s="4"/>
      <c r="SLR720" s="4"/>
      <c r="SLS720" s="4"/>
      <c r="SLT720" s="4"/>
      <c r="SLU720" s="4"/>
      <c r="SLV720" s="4"/>
      <c r="SLW720" s="4"/>
      <c r="SLX720" s="4"/>
      <c r="SLY720" s="4"/>
      <c r="SLZ720" s="4"/>
      <c r="SMA720" s="4"/>
      <c r="SMB720" s="4"/>
      <c r="SMC720" s="4"/>
      <c r="SMD720" s="4"/>
      <c r="SME720" s="4"/>
      <c r="SMF720" s="4"/>
      <c r="SMG720" s="4"/>
      <c r="SMH720" s="4"/>
      <c r="SMI720" s="4"/>
      <c r="SMJ720" s="4"/>
      <c r="SMK720" s="4"/>
      <c r="SML720" s="4"/>
      <c r="SMM720" s="4"/>
      <c r="SMN720" s="4"/>
      <c r="SMO720" s="4"/>
      <c r="SMP720" s="4"/>
      <c r="SMQ720" s="4"/>
      <c r="SMR720" s="4"/>
      <c r="SMS720" s="4"/>
      <c r="SMT720" s="4"/>
      <c r="SMU720" s="4"/>
      <c r="SMV720" s="4"/>
      <c r="SMW720" s="4"/>
      <c r="SMX720" s="4"/>
      <c r="SMY720" s="4"/>
      <c r="SMZ720" s="4"/>
      <c r="SNA720" s="4"/>
      <c r="SNB720" s="4"/>
      <c r="SNC720" s="4"/>
      <c r="SND720" s="4"/>
      <c r="SNE720" s="4"/>
      <c r="SNF720" s="4"/>
      <c r="SNG720" s="4"/>
      <c r="SNH720" s="4"/>
      <c r="SNI720" s="4"/>
      <c r="SNJ720" s="4"/>
      <c r="SNK720" s="4"/>
      <c r="SNL720" s="4"/>
      <c r="SNM720" s="4"/>
      <c r="SNN720" s="4"/>
      <c r="SNO720" s="4"/>
      <c r="SNP720" s="4"/>
      <c r="SNQ720" s="4"/>
      <c r="SNR720" s="4"/>
      <c r="SNS720" s="4"/>
      <c r="SNT720" s="4"/>
      <c r="SNU720" s="4"/>
      <c r="SNV720" s="4"/>
      <c r="SNW720" s="4"/>
      <c r="SNX720" s="4"/>
      <c r="SNY720" s="4"/>
      <c r="SNZ720" s="4"/>
      <c r="SOA720" s="4"/>
      <c r="SOB720" s="4"/>
      <c r="SOC720" s="4"/>
      <c r="SOD720" s="4"/>
      <c r="SOE720" s="4"/>
      <c r="SOF720" s="4"/>
      <c r="SOG720" s="4"/>
      <c r="SOH720" s="4"/>
      <c r="SOI720" s="4"/>
      <c r="SOJ720" s="4"/>
      <c r="SOK720" s="4"/>
      <c r="SOL720" s="4"/>
      <c r="SOM720" s="4"/>
      <c r="SON720" s="4"/>
      <c r="SOO720" s="4"/>
      <c r="SOP720" s="4"/>
      <c r="SOQ720" s="4"/>
      <c r="SOR720" s="4"/>
      <c r="SOS720" s="4"/>
      <c r="SOT720" s="4"/>
      <c r="SOU720" s="4"/>
      <c r="SOV720" s="4"/>
      <c r="SOW720" s="4"/>
      <c r="SOX720" s="4"/>
      <c r="SOY720" s="4"/>
      <c r="SOZ720" s="4"/>
      <c r="SPA720" s="4"/>
      <c r="SPB720" s="4"/>
      <c r="SPC720" s="4"/>
      <c r="SPD720" s="4"/>
      <c r="SPE720" s="4"/>
      <c r="SPF720" s="4"/>
      <c r="SPG720" s="4"/>
      <c r="SPH720" s="4"/>
      <c r="SPI720" s="4"/>
      <c r="SPJ720" s="4"/>
      <c r="SPK720" s="4"/>
      <c r="SPL720" s="4"/>
      <c r="SPM720" s="4"/>
      <c r="SPN720" s="4"/>
      <c r="SPO720" s="4"/>
      <c r="SPP720" s="4"/>
      <c r="SPQ720" s="4"/>
      <c r="SPR720" s="4"/>
      <c r="SPS720" s="4"/>
      <c r="SPT720" s="4"/>
      <c r="SPU720" s="4"/>
      <c r="SPV720" s="4"/>
      <c r="SPW720" s="4"/>
      <c r="SPX720" s="4"/>
      <c r="SPY720" s="4"/>
      <c r="SPZ720" s="4"/>
      <c r="SQA720" s="4"/>
      <c r="SQB720" s="4"/>
      <c r="SQC720" s="4"/>
      <c r="SQD720" s="4"/>
      <c r="SQE720" s="4"/>
      <c r="SQF720" s="4"/>
      <c r="SQG720" s="4"/>
      <c r="SQH720" s="4"/>
      <c r="SQI720" s="4"/>
      <c r="SQJ720" s="4"/>
      <c r="SQK720" s="4"/>
      <c r="SQL720" s="4"/>
      <c r="SQM720" s="4"/>
      <c r="SQN720" s="4"/>
      <c r="SQO720" s="4"/>
      <c r="SQP720" s="4"/>
      <c r="SQQ720" s="4"/>
      <c r="SQR720" s="4"/>
      <c r="SQS720" s="4"/>
      <c r="SQT720" s="4"/>
      <c r="SQU720" s="4"/>
      <c r="SQV720" s="4"/>
      <c r="SQW720" s="4"/>
      <c r="SQX720" s="4"/>
      <c r="SQY720" s="4"/>
      <c r="SQZ720" s="4"/>
      <c r="SRA720" s="4"/>
      <c r="SRB720" s="4"/>
      <c r="SRC720" s="4"/>
      <c r="SRD720" s="4"/>
      <c r="SRE720" s="4"/>
      <c r="SRF720" s="4"/>
      <c r="SRG720" s="4"/>
      <c r="SRH720" s="4"/>
      <c r="SRI720" s="4"/>
      <c r="SRJ720" s="4"/>
      <c r="SRK720" s="4"/>
      <c r="SRL720" s="4"/>
      <c r="SRM720" s="4"/>
      <c r="SRN720" s="4"/>
      <c r="SRO720" s="4"/>
      <c r="SRP720" s="4"/>
      <c r="SRQ720" s="4"/>
      <c r="SRR720" s="4"/>
      <c r="SRS720" s="4"/>
      <c r="SRT720" s="4"/>
      <c r="SRU720" s="4"/>
      <c r="SRV720" s="4"/>
      <c r="SRW720" s="4"/>
      <c r="SRX720" s="4"/>
      <c r="SRY720" s="4"/>
      <c r="SRZ720" s="4"/>
      <c r="SSA720" s="4"/>
      <c r="SSB720" s="4"/>
      <c r="SSC720" s="4"/>
      <c r="SSD720" s="4"/>
      <c r="SSE720" s="4"/>
      <c r="SSF720" s="4"/>
      <c r="SSG720" s="4"/>
      <c r="SSH720" s="4"/>
      <c r="SSI720" s="4"/>
      <c r="SSJ720" s="4"/>
      <c r="SSK720" s="4"/>
      <c r="SSL720" s="4"/>
      <c r="SSM720" s="4"/>
      <c r="SSN720" s="4"/>
      <c r="SSO720" s="4"/>
      <c r="SSP720" s="4"/>
      <c r="SSQ720" s="4"/>
      <c r="SSR720" s="4"/>
      <c r="SSS720" s="4"/>
      <c r="SST720" s="4"/>
      <c r="SSU720" s="4"/>
      <c r="SSV720" s="4"/>
      <c r="SSW720" s="4"/>
      <c r="SSX720" s="4"/>
      <c r="SSY720" s="4"/>
      <c r="SSZ720" s="4"/>
      <c r="STA720" s="4"/>
      <c r="STB720" s="4"/>
      <c r="STC720" s="4"/>
      <c r="STD720" s="4"/>
      <c r="STE720" s="4"/>
      <c r="STF720" s="4"/>
      <c r="STG720" s="4"/>
      <c r="STH720" s="4"/>
      <c r="STI720" s="4"/>
      <c r="STJ720" s="4"/>
      <c r="STK720" s="4"/>
      <c r="STL720" s="4"/>
      <c r="STM720" s="4"/>
      <c r="STN720" s="4"/>
      <c r="STO720" s="4"/>
      <c r="STP720" s="4"/>
      <c r="STQ720" s="4"/>
      <c r="STR720" s="4"/>
      <c r="STS720" s="4"/>
      <c r="STT720" s="4"/>
      <c r="STU720" s="4"/>
      <c r="STV720" s="4"/>
      <c r="STW720" s="4"/>
      <c r="STX720" s="4"/>
      <c r="STY720" s="4"/>
      <c r="STZ720" s="4"/>
      <c r="SUA720" s="4"/>
      <c r="SUB720" s="4"/>
      <c r="SUC720" s="4"/>
      <c r="SUD720" s="4"/>
      <c r="SUE720" s="4"/>
      <c r="SUF720" s="4"/>
      <c r="SUG720" s="4"/>
      <c r="SUH720" s="4"/>
      <c r="SUI720" s="4"/>
      <c r="SUJ720" s="4"/>
      <c r="SUK720" s="4"/>
      <c r="SUL720" s="4"/>
      <c r="SUM720" s="4"/>
      <c r="SUN720" s="4"/>
      <c r="SUO720" s="4"/>
      <c r="SUP720" s="4"/>
      <c r="SUQ720" s="4"/>
      <c r="SUR720" s="4"/>
      <c r="SUS720" s="4"/>
      <c r="SUT720" s="4"/>
      <c r="SUU720" s="4"/>
      <c r="SUV720" s="4"/>
      <c r="SUW720" s="4"/>
      <c r="SUX720" s="4"/>
      <c r="SUY720" s="4"/>
      <c r="SUZ720" s="4"/>
      <c r="SVA720" s="4"/>
      <c r="SVB720" s="4"/>
      <c r="SVC720" s="4"/>
      <c r="SVD720" s="4"/>
      <c r="SVE720" s="4"/>
      <c r="SVF720" s="4"/>
      <c r="SVG720" s="4"/>
      <c r="SVH720" s="4"/>
      <c r="SVI720" s="4"/>
      <c r="SVJ720" s="4"/>
      <c r="SVK720" s="4"/>
      <c r="SVL720" s="4"/>
      <c r="SVM720" s="4"/>
      <c r="SVN720" s="4"/>
      <c r="SVO720" s="4"/>
      <c r="SVP720" s="4"/>
      <c r="SVQ720" s="4"/>
      <c r="SVR720" s="4"/>
      <c r="SVS720" s="4"/>
      <c r="SVT720" s="4"/>
      <c r="SVU720" s="4"/>
      <c r="SVV720" s="4"/>
      <c r="SVW720" s="4"/>
      <c r="SVX720" s="4"/>
      <c r="SVY720" s="4"/>
      <c r="SVZ720" s="4"/>
      <c r="SWA720" s="4"/>
      <c r="SWB720" s="4"/>
      <c r="SWC720" s="4"/>
      <c r="SWD720" s="4"/>
      <c r="SWE720" s="4"/>
      <c r="SWF720" s="4"/>
      <c r="SWG720" s="4"/>
      <c r="SWH720" s="4"/>
      <c r="SWI720" s="4"/>
      <c r="SWJ720" s="4"/>
      <c r="SWK720" s="4"/>
      <c r="SWL720" s="4"/>
      <c r="SWM720" s="4"/>
      <c r="SWN720" s="4"/>
      <c r="SWO720" s="4"/>
      <c r="SWP720" s="4"/>
      <c r="SWQ720" s="4"/>
      <c r="SWR720" s="4"/>
      <c r="SWS720" s="4"/>
      <c r="SWT720" s="4"/>
      <c r="SWU720" s="4"/>
      <c r="SWV720" s="4"/>
      <c r="SWW720" s="4"/>
      <c r="SWX720" s="4"/>
      <c r="SWY720" s="4"/>
      <c r="SWZ720" s="4"/>
      <c r="SXA720" s="4"/>
      <c r="SXB720" s="4"/>
      <c r="SXC720" s="4"/>
      <c r="SXD720" s="4"/>
      <c r="SXE720" s="4"/>
      <c r="SXF720" s="4"/>
      <c r="SXG720" s="4"/>
      <c r="SXH720" s="4"/>
      <c r="SXI720" s="4"/>
      <c r="SXJ720" s="4"/>
      <c r="SXK720" s="4"/>
      <c r="SXL720" s="4"/>
      <c r="SXM720" s="4"/>
      <c r="SXN720" s="4"/>
      <c r="SXO720" s="4"/>
      <c r="SXP720" s="4"/>
      <c r="SXQ720" s="4"/>
      <c r="SXR720" s="4"/>
      <c r="SXS720" s="4"/>
      <c r="SXT720" s="4"/>
      <c r="SXU720" s="4"/>
      <c r="SXV720" s="4"/>
      <c r="SXW720" s="4"/>
      <c r="SXX720" s="4"/>
      <c r="SXY720" s="4"/>
      <c r="SXZ720" s="4"/>
      <c r="SYA720" s="4"/>
      <c r="SYB720" s="4"/>
      <c r="SYC720" s="4"/>
      <c r="SYD720" s="4"/>
      <c r="SYE720" s="4"/>
      <c r="SYF720" s="4"/>
      <c r="SYG720" s="4"/>
      <c r="SYH720" s="4"/>
      <c r="SYI720" s="4"/>
      <c r="SYJ720" s="4"/>
      <c r="SYK720" s="4"/>
      <c r="SYL720" s="4"/>
      <c r="SYM720" s="4"/>
      <c r="SYN720" s="4"/>
      <c r="SYO720" s="4"/>
      <c r="SYP720" s="4"/>
      <c r="SYQ720" s="4"/>
      <c r="SYR720" s="4"/>
      <c r="SYS720" s="4"/>
      <c r="SYT720" s="4"/>
      <c r="SYU720" s="4"/>
      <c r="SYV720" s="4"/>
      <c r="SYW720" s="4"/>
      <c r="SYX720" s="4"/>
      <c r="SYY720" s="4"/>
      <c r="SYZ720" s="4"/>
      <c r="SZA720" s="4"/>
      <c r="SZB720" s="4"/>
      <c r="SZC720" s="4"/>
      <c r="SZD720" s="4"/>
      <c r="SZE720" s="4"/>
      <c r="SZF720" s="4"/>
      <c r="SZG720" s="4"/>
      <c r="SZH720" s="4"/>
      <c r="SZI720" s="4"/>
      <c r="SZJ720" s="4"/>
      <c r="SZK720" s="4"/>
      <c r="SZL720" s="4"/>
      <c r="SZM720" s="4"/>
      <c r="SZN720" s="4"/>
      <c r="SZO720" s="4"/>
      <c r="SZP720" s="4"/>
      <c r="SZQ720" s="4"/>
      <c r="SZR720" s="4"/>
      <c r="SZS720" s="4"/>
      <c r="SZT720" s="4"/>
      <c r="SZU720" s="4"/>
      <c r="SZV720" s="4"/>
      <c r="SZW720" s="4"/>
      <c r="SZX720" s="4"/>
      <c r="SZY720" s="4"/>
      <c r="SZZ720" s="4"/>
      <c r="TAA720" s="4"/>
      <c r="TAB720" s="4"/>
      <c r="TAC720" s="4"/>
      <c r="TAD720" s="4"/>
      <c r="TAE720" s="4"/>
      <c r="TAF720" s="4"/>
      <c r="TAG720" s="4"/>
      <c r="TAH720" s="4"/>
      <c r="TAI720" s="4"/>
      <c r="TAJ720" s="4"/>
      <c r="TAK720" s="4"/>
      <c r="TAL720" s="4"/>
      <c r="TAM720" s="4"/>
      <c r="TAN720" s="4"/>
      <c r="TAO720" s="4"/>
      <c r="TAP720" s="4"/>
      <c r="TAQ720" s="4"/>
      <c r="TAR720" s="4"/>
      <c r="TAS720" s="4"/>
      <c r="TAT720" s="4"/>
      <c r="TAU720" s="4"/>
      <c r="TAV720" s="4"/>
      <c r="TAW720" s="4"/>
      <c r="TAX720" s="4"/>
      <c r="TAY720" s="4"/>
      <c r="TAZ720" s="4"/>
      <c r="TBA720" s="4"/>
      <c r="TBB720" s="4"/>
      <c r="TBC720" s="4"/>
      <c r="TBD720" s="4"/>
      <c r="TBE720" s="4"/>
      <c r="TBF720" s="4"/>
      <c r="TBG720" s="4"/>
      <c r="TBH720" s="4"/>
      <c r="TBI720" s="4"/>
      <c r="TBJ720" s="4"/>
      <c r="TBK720" s="4"/>
      <c r="TBL720" s="4"/>
      <c r="TBM720" s="4"/>
      <c r="TBN720" s="4"/>
      <c r="TBO720" s="4"/>
      <c r="TBP720" s="4"/>
      <c r="TBQ720" s="4"/>
      <c r="TBR720" s="4"/>
      <c r="TBS720" s="4"/>
      <c r="TBT720" s="4"/>
      <c r="TBU720" s="4"/>
      <c r="TBV720" s="4"/>
      <c r="TBW720" s="4"/>
      <c r="TBX720" s="4"/>
      <c r="TBY720" s="4"/>
      <c r="TBZ720" s="4"/>
      <c r="TCA720" s="4"/>
      <c r="TCB720" s="4"/>
      <c r="TCC720" s="4"/>
      <c r="TCD720" s="4"/>
      <c r="TCE720" s="4"/>
      <c r="TCF720" s="4"/>
      <c r="TCG720" s="4"/>
      <c r="TCH720" s="4"/>
      <c r="TCI720" s="4"/>
      <c r="TCJ720" s="4"/>
      <c r="TCK720" s="4"/>
      <c r="TCL720" s="4"/>
      <c r="TCM720" s="4"/>
      <c r="TCN720" s="4"/>
      <c r="TCO720" s="4"/>
      <c r="TCP720" s="4"/>
      <c r="TCQ720" s="4"/>
      <c r="TCR720" s="4"/>
      <c r="TCS720" s="4"/>
      <c r="TCT720" s="4"/>
      <c r="TCU720" s="4"/>
      <c r="TCV720" s="4"/>
      <c r="TCW720" s="4"/>
      <c r="TCX720" s="4"/>
      <c r="TCY720" s="4"/>
      <c r="TCZ720" s="4"/>
      <c r="TDA720" s="4"/>
      <c r="TDB720" s="4"/>
      <c r="TDC720" s="4"/>
      <c r="TDD720" s="4"/>
      <c r="TDE720" s="4"/>
      <c r="TDF720" s="4"/>
      <c r="TDG720" s="4"/>
      <c r="TDH720" s="4"/>
      <c r="TDI720" s="4"/>
      <c r="TDJ720" s="4"/>
      <c r="TDK720" s="4"/>
      <c r="TDL720" s="4"/>
      <c r="TDM720" s="4"/>
      <c r="TDN720" s="4"/>
      <c r="TDO720" s="4"/>
      <c r="TDP720" s="4"/>
      <c r="TDQ720" s="4"/>
      <c r="TDR720" s="4"/>
      <c r="TDS720" s="4"/>
      <c r="TDT720" s="4"/>
      <c r="TDU720" s="4"/>
      <c r="TDV720" s="4"/>
      <c r="TDW720" s="4"/>
      <c r="TDX720" s="4"/>
      <c r="TDY720" s="4"/>
      <c r="TDZ720" s="4"/>
      <c r="TEA720" s="4"/>
      <c r="TEB720" s="4"/>
      <c r="TEC720" s="4"/>
      <c r="TED720" s="4"/>
      <c r="TEE720" s="4"/>
      <c r="TEF720" s="4"/>
      <c r="TEG720" s="4"/>
      <c r="TEH720" s="4"/>
      <c r="TEI720" s="4"/>
      <c r="TEJ720" s="4"/>
      <c r="TEK720" s="4"/>
      <c r="TEL720" s="4"/>
      <c r="TEM720" s="4"/>
      <c r="TEN720" s="4"/>
      <c r="TEO720" s="4"/>
      <c r="TEP720" s="4"/>
      <c r="TEQ720" s="4"/>
      <c r="TER720" s="4"/>
      <c r="TES720" s="4"/>
      <c r="TET720" s="4"/>
      <c r="TEU720" s="4"/>
      <c r="TEV720" s="4"/>
      <c r="TEW720" s="4"/>
      <c r="TEX720" s="4"/>
      <c r="TEY720" s="4"/>
      <c r="TEZ720" s="4"/>
      <c r="TFA720" s="4"/>
      <c r="TFB720" s="4"/>
      <c r="TFC720" s="4"/>
      <c r="TFD720" s="4"/>
      <c r="TFE720" s="4"/>
      <c r="TFF720" s="4"/>
      <c r="TFG720" s="4"/>
      <c r="TFH720" s="4"/>
      <c r="TFI720" s="4"/>
      <c r="TFJ720" s="4"/>
      <c r="TFK720" s="4"/>
      <c r="TFL720" s="4"/>
      <c r="TFM720" s="4"/>
      <c r="TFN720" s="4"/>
      <c r="TFO720" s="4"/>
      <c r="TFP720" s="4"/>
      <c r="TFQ720" s="4"/>
      <c r="TFR720" s="4"/>
      <c r="TFS720" s="4"/>
      <c r="TFT720" s="4"/>
      <c r="TFU720" s="4"/>
      <c r="TFV720" s="4"/>
      <c r="TFW720" s="4"/>
      <c r="TFX720" s="4"/>
      <c r="TFY720" s="4"/>
      <c r="TFZ720" s="4"/>
      <c r="TGA720" s="4"/>
      <c r="TGB720" s="4"/>
      <c r="TGC720" s="4"/>
      <c r="TGD720" s="4"/>
      <c r="TGE720" s="4"/>
      <c r="TGF720" s="4"/>
      <c r="TGG720" s="4"/>
      <c r="TGH720" s="4"/>
      <c r="TGI720" s="4"/>
      <c r="TGJ720" s="4"/>
      <c r="TGK720" s="4"/>
      <c r="TGL720" s="4"/>
      <c r="TGM720" s="4"/>
      <c r="TGN720" s="4"/>
      <c r="TGO720" s="4"/>
      <c r="TGP720" s="4"/>
      <c r="TGQ720" s="4"/>
      <c r="TGR720" s="4"/>
      <c r="TGS720" s="4"/>
      <c r="TGT720" s="4"/>
      <c r="TGU720" s="4"/>
      <c r="TGV720" s="4"/>
      <c r="TGW720" s="4"/>
      <c r="TGX720" s="4"/>
      <c r="TGY720" s="4"/>
      <c r="TGZ720" s="4"/>
      <c r="THA720" s="4"/>
      <c r="THB720" s="4"/>
      <c r="THC720" s="4"/>
      <c r="THD720" s="4"/>
      <c r="THE720" s="4"/>
      <c r="THF720" s="4"/>
      <c r="THG720" s="4"/>
      <c r="THH720" s="4"/>
      <c r="THI720" s="4"/>
      <c r="THJ720" s="4"/>
      <c r="THK720" s="4"/>
      <c r="THL720" s="4"/>
      <c r="THM720" s="4"/>
      <c r="THN720" s="4"/>
      <c r="THO720" s="4"/>
      <c r="THP720" s="4"/>
      <c r="THQ720" s="4"/>
      <c r="THR720" s="4"/>
      <c r="THS720" s="4"/>
      <c r="THT720" s="4"/>
      <c r="THU720" s="4"/>
      <c r="THV720" s="4"/>
      <c r="THW720" s="4"/>
      <c r="THX720" s="4"/>
      <c r="THY720" s="4"/>
      <c r="THZ720" s="4"/>
      <c r="TIA720" s="4"/>
      <c r="TIB720" s="4"/>
      <c r="TIC720" s="4"/>
      <c r="TID720" s="4"/>
      <c r="TIE720" s="4"/>
      <c r="TIF720" s="4"/>
      <c r="TIG720" s="4"/>
      <c r="TIH720" s="4"/>
      <c r="TII720" s="4"/>
      <c r="TIJ720" s="4"/>
      <c r="TIK720" s="4"/>
      <c r="TIL720" s="4"/>
      <c r="TIM720" s="4"/>
      <c r="TIN720" s="4"/>
      <c r="TIO720" s="4"/>
      <c r="TIP720" s="4"/>
      <c r="TIQ720" s="4"/>
      <c r="TIR720" s="4"/>
      <c r="TIS720" s="4"/>
      <c r="TIT720" s="4"/>
      <c r="TIU720" s="4"/>
      <c r="TIV720" s="4"/>
      <c r="TIW720" s="4"/>
      <c r="TIX720" s="4"/>
      <c r="TIY720" s="4"/>
      <c r="TIZ720" s="4"/>
      <c r="TJA720" s="4"/>
      <c r="TJB720" s="4"/>
      <c r="TJC720" s="4"/>
      <c r="TJD720" s="4"/>
      <c r="TJE720" s="4"/>
      <c r="TJF720" s="4"/>
      <c r="TJG720" s="4"/>
      <c r="TJH720" s="4"/>
      <c r="TJI720" s="4"/>
      <c r="TJJ720" s="4"/>
      <c r="TJK720" s="4"/>
      <c r="TJL720" s="4"/>
      <c r="TJM720" s="4"/>
      <c r="TJN720" s="4"/>
      <c r="TJO720" s="4"/>
      <c r="TJP720" s="4"/>
      <c r="TJQ720" s="4"/>
      <c r="TJR720" s="4"/>
      <c r="TJS720" s="4"/>
      <c r="TJT720" s="4"/>
      <c r="TJU720" s="4"/>
      <c r="TJV720" s="4"/>
      <c r="TJW720" s="4"/>
      <c r="TJX720" s="4"/>
      <c r="TJY720" s="4"/>
      <c r="TJZ720" s="4"/>
      <c r="TKA720" s="4"/>
      <c r="TKB720" s="4"/>
      <c r="TKC720" s="4"/>
      <c r="TKD720" s="4"/>
      <c r="TKE720" s="4"/>
      <c r="TKF720" s="4"/>
      <c r="TKG720" s="4"/>
      <c r="TKH720" s="4"/>
      <c r="TKI720" s="4"/>
      <c r="TKJ720" s="4"/>
      <c r="TKK720" s="4"/>
      <c r="TKL720" s="4"/>
      <c r="TKM720" s="4"/>
      <c r="TKN720" s="4"/>
      <c r="TKO720" s="4"/>
      <c r="TKP720" s="4"/>
      <c r="TKQ720" s="4"/>
      <c r="TKR720" s="4"/>
      <c r="TKS720" s="4"/>
      <c r="TKT720" s="4"/>
      <c r="TKU720" s="4"/>
      <c r="TKV720" s="4"/>
      <c r="TKW720" s="4"/>
      <c r="TKX720" s="4"/>
      <c r="TKY720" s="4"/>
      <c r="TKZ720" s="4"/>
      <c r="TLA720" s="4"/>
      <c r="TLB720" s="4"/>
      <c r="TLC720" s="4"/>
      <c r="TLD720" s="4"/>
      <c r="TLE720" s="4"/>
      <c r="TLF720" s="4"/>
      <c r="TLG720" s="4"/>
      <c r="TLH720" s="4"/>
      <c r="TLI720" s="4"/>
      <c r="TLJ720" s="4"/>
      <c r="TLK720" s="4"/>
      <c r="TLL720" s="4"/>
      <c r="TLM720" s="4"/>
      <c r="TLN720" s="4"/>
      <c r="TLO720" s="4"/>
      <c r="TLP720" s="4"/>
      <c r="TLQ720" s="4"/>
      <c r="TLR720" s="4"/>
      <c r="TLS720" s="4"/>
      <c r="TLT720" s="4"/>
      <c r="TLU720" s="4"/>
      <c r="TLV720" s="4"/>
      <c r="TLW720" s="4"/>
      <c r="TLX720" s="4"/>
      <c r="TLY720" s="4"/>
      <c r="TLZ720" s="4"/>
      <c r="TMA720" s="4"/>
      <c r="TMB720" s="4"/>
      <c r="TMC720" s="4"/>
      <c r="TMD720" s="4"/>
      <c r="TME720" s="4"/>
      <c r="TMF720" s="4"/>
      <c r="TMG720" s="4"/>
      <c r="TMH720" s="4"/>
      <c r="TMI720" s="4"/>
      <c r="TMJ720" s="4"/>
      <c r="TMK720" s="4"/>
      <c r="TML720" s="4"/>
      <c r="TMM720" s="4"/>
      <c r="TMN720" s="4"/>
      <c r="TMO720" s="4"/>
      <c r="TMP720" s="4"/>
      <c r="TMQ720" s="4"/>
      <c r="TMR720" s="4"/>
      <c r="TMS720" s="4"/>
      <c r="TMT720" s="4"/>
      <c r="TMU720" s="4"/>
      <c r="TMV720" s="4"/>
      <c r="TMW720" s="4"/>
      <c r="TMX720" s="4"/>
      <c r="TMY720" s="4"/>
      <c r="TMZ720" s="4"/>
      <c r="TNA720" s="4"/>
      <c r="TNB720" s="4"/>
      <c r="TNC720" s="4"/>
      <c r="TND720" s="4"/>
      <c r="TNE720" s="4"/>
      <c r="TNF720" s="4"/>
      <c r="TNG720" s="4"/>
      <c r="TNH720" s="4"/>
      <c r="TNI720" s="4"/>
      <c r="TNJ720" s="4"/>
      <c r="TNK720" s="4"/>
      <c r="TNL720" s="4"/>
      <c r="TNM720" s="4"/>
      <c r="TNN720" s="4"/>
      <c r="TNO720" s="4"/>
      <c r="TNP720" s="4"/>
      <c r="TNQ720" s="4"/>
      <c r="TNR720" s="4"/>
      <c r="TNS720" s="4"/>
      <c r="TNT720" s="4"/>
      <c r="TNU720" s="4"/>
      <c r="TNV720" s="4"/>
      <c r="TNW720" s="4"/>
      <c r="TNX720" s="4"/>
      <c r="TNY720" s="4"/>
      <c r="TNZ720" s="4"/>
      <c r="TOA720" s="4"/>
      <c r="TOB720" s="4"/>
      <c r="TOC720" s="4"/>
      <c r="TOD720" s="4"/>
      <c r="TOE720" s="4"/>
      <c r="TOF720" s="4"/>
      <c r="TOG720" s="4"/>
      <c r="TOH720" s="4"/>
      <c r="TOI720" s="4"/>
      <c r="TOJ720" s="4"/>
      <c r="TOK720" s="4"/>
      <c r="TOL720" s="4"/>
      <c r="TOM720" s="4"/>
      <c r="TON720" s="4"/>
      <c r="TOO720" s="4"/>
      <c r="TOP720" s="4"/>
      <c r="TOQ720" s="4"/>
      <c r="TOR720" s="4"/>
      <c r="TOS720" s="4"/>
      <c r="TOT720" s="4"/>
      <c r="TOU720" s="4"/>
      <c r="TOV720" s="4"/>
      <c r="TOW720" s="4"/>
      <c r="TOX720" s="4"/>
      <c r="TOY720" s="4"/>
      <c r="TOZ720" s="4"/>
      <c r="TPA720" s="4"/>
      <c r="TPB720" s="4"/>
      <c r="TPC720" s="4"/>
      <c r="TPD720" s="4"/>
      <c r="TPE720" s="4"/>
      <c r="TPF720" s="4"/>
      <c r="TPG720" s="4"/>
      <c r="TPH720" s="4"/>
      <c r="TPI720" s="4"/>
      <c r="TPJ720" s="4"/>
      <c r="TPK720" s="4"/>
      <c r="TPL720" s="4"/>
      <c r="TPM720" s="4"/>
      <c r="TPN720" s="4"/>
      <c r="TPO720" s="4"/>
      <c r="TPP720" s="4"/>
      <c r="TPQ720" s="4"/>
      <c r="TPR720" s="4"/>
      <c r="TPS720" s="4"/>
      <c r="TPT720" s="4"/>
      <c r="TPU720" s="4"/>
      <c r="TPV720" s="4"/>
      <c r="TPW720" s="4"/>
      <c r="TPX720" s="4"/>
      <c r="TPY720" s="4"/>
      <c r="TPZ720" s="4"/>
      <c r="TQA720" s="4"/>
      <c r="TQB720" s="4"/>
      <c r="TQC720" s="4"/>
      <c r="TQD720" s="4"/>
      <c r="TQE720" s="4"/>
      <c r="TQF720" s="4"/>
      <c r="TQG720" s="4"/>
      <c r="TQH720" s="4"/>
      <c r="TQI720" s="4"/>
      <c r="TQJ720" s="4"/>
      <c r="TQK720" s="4"/>
      <c r="TQL720" s="4"/>
      <c r="TQM720" s="4"/>
      <c r="TQN720" s="4"/>
      <c r="TQO720" s="4"/>
      <c r="TQP720" s="4"/>
      <c r="TQQ720" s="4"/>
      <c r="TQR720" s="4"/>
      <c r="TQS720" s="4"/>
      <c r="TQT720" s="4"/>
      <c r="TQU720" s="4"/>
      <c r="TQV720" s="4"/>
      <c r="TQW720" s="4"/>
      <c r="TQX720" s="4"/>
      <c r="TQY720" s="4"/>
      <c r="TQZ720" s="4"/>
      <c r="TRA720" s="4"/>
      <c r="TRB720" s="4"/>
      <c r="TRC720" s="4"/>
      <c r="TRD720" s="4"/>
      <c r="TRE720" s="4"/>
      <c r="TRF720" s="4"/>
      <c r="TRG720" s="4"/>
      <c r="TRH720" s="4"/>
      <c r="TRI720" s="4"/>
      <c r="TRJ720" s="4"/>
      <c r="TRK720" s="4"/>
      <c r="TRL720" s="4"/>
      <c r="TRM720" s="4"/>
      <c r="TRN720" s="4"/>
      <c r="TRO720" s="4"/>
      <c r="TRP720" s="4"/>
      <c r="TRQ720" s="4"/>
      <c r="TRR720" s="4"/>
      <c r="TRS720" s="4"/>
      <c r="TRT720" s="4"/>
      <c r="TRU720" s="4"/>
      <c r="TRV720" s="4"/>
      <c r="TRW720" s="4"/>
      <c r="TRX720" s="4"/>
      <c r="TRY720" s="4"/>
      <c r="TRZ720" s="4"/>
      <c r="TSA720" s="4"/>
      <c r="TSB720" s="4"/>
      <c r="TSC720" s="4"/>
      <c r="TSD720" s="4"/>
      <c r="TSE720" s="4"/>
      <c r="TSF720" s="4"/>
      <c r="TSG720" s="4"/>
      <c r="TSH720" s="4"/>
      <c r="TSI720" s="4"/>
      <c r="TSJ720" s="4"/>
      <c r="TSK720" s="4"/>
      <c r="TSL720" s="4"/>
      <c r="TSM720" s="4"/>
      <c r="TSN720" s="4"/>
      <c r="TSO720" s="4"/>
      <c r="TSP720" s="4"/>
      <c r="TSQ720" s="4"/>
      <c r="TSR720" s="4"/>
      <c r="TSS720" s="4"/>
      <c r="TST720" s="4"/>
      <c r="TSU720" s="4"/>
      <c r="TSV720" s="4"/>
      <c r="TSW720" s="4"/>
      <c r="TSX720" s="4"/>
      <c r="TSY720" s="4"/>
      <c r="TSZ720" s="4"/>
      <c r="TTA720" s="4"/>
      <c r="TTB720" s="4"/>
      <c r="TTC720" s="4"/>
      <c r="TTD720" s="4"/>
      <c r="TTE720" s="4"/>
      <c r="TTF720" s="4"/>
      <c r="TTG720" s="4"/>
      <c r="TTH720" s="4"/>
      <c r="TTI720" s="4"/>
      <c r="TTJ720" s="4"/>
      <c r="TTK720" s="4"/>
      <c r="TTL720" s="4"/>
      <c r="TTM720" s="4"/>
      <c r="TTN720" s="4"/>
      <c r="TTO720" s="4"/>
      <c r="TTP720" s="4"/>
      <c r="TTQ720" s="4"/>
      <c r="TTR720" s="4"/>
      <c r="TTS720" s="4"/>
      <c r="TTT720" s="4"/>
      <c r="TTU720" s="4"/>
      <c r="TTV720" s="4"/>
      <c r="TTW720" s="4"/>
      <c r="TTX720" s="4"/>
      <c r="TTY720" s="4"/>
      <c r="TTZ720" s="4"/>
      <c r="TUA720" s="4"/>
      <c r="TUB720" s="4"/>
      <c r="TUC720" s="4"/>
      <c r="TUD720" s="4"/>
      <c r="TUE720" s="4"/>
      <c r="TUF720" s="4"/>
      <c r="TUG720" s="4"/>
      <c r="TUH720" s="4"/>
      <c r="TUI720" s="4"/>
      <c r="TUJ720" s="4"/>
      <c r="TUK720" s="4"/>
      <c r="TUL720" s="4"/>
      <c r="TUM720" s="4"/>
      <c r="TUN720" s="4"/>
      <c r="TUO720" s="4"/>
      <c r="TUP720" s="4"/>
      <c r="TUQ720" s="4"/>
      <c r="TUR720" s="4"/>
      <c r="TUS720" s="4"/>
      <c r="TUT720" s="4"/>
      <c r="TUU720" s="4"/>
      <c r="TUV720" s="4"/>
      <c r="TUW720" s="4"/>
      <c r="TUX720" s="4"/>
      <c r="TUY720" s="4"/>
      <c r="TUZ720" s="4"/>
      <c r="TVA720" s="4"/>
      <c r="TVB720" s="4"/>
      <c r="TVC720" s="4"/>
      <c r="TVD720" s="4"/>
      <c r="TVE720" s="4"/>
      <c r="TVF720" s="4"/>
      <c r="TVG720" s="4"/>
      <c r="TVH720" s="4"/>
      <c r="TVI720" s="4"/>
      <c r="TVJ720" s="4"/>
      <c r="TVK720" s="4"/>
      <c r="TVL720" s="4"/>
      <c r="TVM720" s="4"/>
      <c r="TVN720" s="4"/>
      <c r="TVO720" s="4"/>
      <c r="TVP720" s="4"/>
      <c r="TVQ720" s="4"/>
      <c r="TVR720" s="4"/>
      <c r="TVS720" s="4"/>
      <c r="TVT720" s="4"/>
      <c r="TVU720" s="4"/>
      <c r="TVV720" s="4"/>
      <c r="TVW720" s="4"/>
      <c r="TVX720" s="4"/>
      <c r="TVY720" s="4"/>
      <c r="TVZ720" s="4"/>
      <c r="TWA720" s="4"/>
      <c r="TWB720" s="4"/>
      <c r="TWC720" s="4"/>
      <c r="TWD720" s="4"/>
      <c r="TWE720" s="4"/>
      <c r="TWF720" s="4"/>
      <c r="TWG720" s="4"/>
      <c r="TWH720" s="4"/>
      <c r="TWI720" s="4"/>
      <c r="TWJ720" s="4"/>
      <c r="TWK720" s="4"/>
      <c r="TWL720" s="4"/>
      <c r="TWM720" s="4"/>
      <c r="TWN720" s="4"/>
      <c r="TWO720" s="4"/>
      <c r="TWP720" s="4"/>
      <c r="TWQ720" s="4"/>
      <c r="TWR720" s="4"/>
      <c r="TWS720" s="4"/>
      <c r="TWT720" s="4"/>
      <c r="TWU720" s="4"/>
      <c r="TWV720" s="4"/>
      <c r="TWW720" s="4"/>
      <c r="TWX720" s="4"/>
      <c r="TWY720" s="4"/>
      <c r="TWZ720" s="4"/>
      <c r="TXA720" s="4"/>
      <c r="TXB720" s="4"/>
      <c r="TXC720" s="4"/>
      <c r="TXD720" s="4"/>
      <c r="TXE720" s="4"/>
      <c r="TXF720" s="4"/>
      <c r="TXG720" s="4"/>
      <c r="TXH720" s="4"/>
      <c r="TXI720" s="4"/>
      <c r="TXJ720" s="4"/>
      <c r="TXK720" s="4"/>
      <c r="TXL720" s="4"/>
      <c r="TXM720" s="4"/>
      <c r="TXN720" s="4"/>
      <c r="TXO720" s="4"/>
      <c r="TXP720" s="4"/>
      <c r="TXQ720" s="4"/>
      <c r="TXR720" s="4"/>
      <c r="TXS720" s="4"/>
      <c r="TXT720" s="4"/>
      <c r="TXU720" s="4"/>
      <c r="TXV720" s="4"/>
      <c r="TXW720" s="4"/>
      <c r="TXX720" s="4"/>
      <c r="TXY720" s="4"/>
      <c r="TXZ720" s="4"/>
      <c r="TYA720" s="4"/>
      <c r="TYB720" s="4"/>
      <c r="TYC720" s="4"/>
      <c r="TYD720" s="4"/>
      <c r="TYE720" s="4"/>
      <c r="TYF720" s="4"/>
      <c r="TYG720" s="4"/>
      <c r="TYH720" s="4"/>
      <c r="TYI720" s="4"/>
      <c r="TYJ720" s="4"/>
      <c r="TYK720" s="4"/>
      <c r="TYL720" s="4"/>
      <c r="TYM720" s="4"/>
      <c r="TYN720" s="4"/>
      <c r="TYO720" s="4"/>
      <c r="TYP720" s="4"/>
      <c r="TYQ720" s="4"/>
      <c r="TYR720" s="4"/>
      <c r="TYS720" s="4"/>
      <c r="TYT720" s="4"/>
      <c r="TYU720" s="4"/>
      <c r="TYV720" s="4"/>
      <c r="TYW720" s="4"/>
      <c r="TYX720" s="4"/>
      <c r="TYY720" s="4"/>
      <c r="TYZ720" s="4"/>
      <c r="TZA720" s="4"/>
      <c r="TZB720" s="4"/>
      <c r="TZC720" s="4"/>
      <c r="TZD720" s="4"/>
      <c r="TZE720" s="4"/>
      <c r="TZF720" s="4"/>
      <c r="TZG720" s="4"/>
      <c r="TZH720" s="4"/>
      <c r="TZI720" s="4"/>
      <c r="TZJ720" s="4"/>
      <c r="TZK720" s="4"/>
      <c r="TZL720" s="4"/>
      <c r="TZM720" s="4"/>
      <c r="TZN720" s="4"/>
      <c r="TZO720" s="4"/>
      <c r="TZP720" s="4"/>
      <c r="TZQ720" s="4"/>
      <c r="TZR720" s="4"/>
      <c r="TZS720" s="4"/>
      <c r="TZT720" s="4"/>
      <c r="TZU720" s="4"/>
      <c r="TZV720" s="4"/>
      <c r="TZW720" s="4"/>
      <c r="TZX720" s="4"/>
      <c r="TZY720" s="4"/>
      <c r="TZZ720" s="4"/>
      <c r="UAA720" s="4"/>
      <c r="UAB720" s="4"/>
      <c r="UAC720" s="4"/>
      <c r="UAD720" s="4"/>
      <c r="UAE720" s="4"/>
      <c r="UAF720" s="4"/>
      <c r="UAG720" s="4"/>
      <c r="UAH720" s="4"/>
      <c r="UAI720" s="4"/>
      <c r="UAJ720" s="4"/>
      <c r="UAK720" s="4"/>
      <c r="UAL720" s="4"/>
      <c r="UAM720" s="4"/>
      <c r="UAN720" s="4"/>
      <c r="UAO720" s="4"/>
      <c r="UAP720" s="4"/>
      <c r="UAQ720" s="4"/>
      <c r="UAR720" s="4"/>
      <c r="UAS720" s="4"/>
      <c r="UAT720" s="4"/>
      <c r="UAU720" s="4"/>
      <c r="UAV720" s="4"/>
      <c r="UAW720" s="4"/>
      <c r="UAX720" s="4"/>
      <c r="UAY720" s="4"/>
      <c r="UAZ720" s="4"/>
      <c r="UBA720" s="4"/>
      <c r="UBB720" s="4"/>
      <c r="UBC720" s="4"/>
      <c r="UBD720" s="4"/>
      <c r="UBE720" s="4"/>
      <c r="UBF720" s="4"/>
      <c r="UBG720" s="4"/>
      <c r="UBH720" s="4"/>
      <c r="UBI720" s="4"/>
      <c r="UBJ720" s="4"/>
      <c r="UBK720" s="4"/>
      <c r="UBL720" s="4"/>
      <c r="UBM720" s="4"/>
      <c r="UBN720" s="4"/>
      <c r="UBO720" s="4"/>
      <c r="UBP720" s="4"/>
      <c r="UBQ720" s="4"/>
      <c r="UBR720" s="4"/>
      <c r="UBS720" s="4"/>
      <c r="UBT720" s="4"/>
      <c r="UBU720" s="4"/>
      <c r="UBV720" s="4"/>
      <c r="UBW720" s="4"/>
      <c r="UBX720" s="4"/>
      <c r="UBY720" s="4"/>
      <c r="UBZ720" s="4"/>
      <c r="UCA720" s="4"/>
      <c r="UCB720" s="4"/>
      <c r="UCC720" s="4"/>
      <c r="UCD720" s="4"/>
      <c r="UCE720" s="4"/>
      <c r="UCF720" s="4"/>
      <c r="UCG720" s="4"/>
      <c r="UCH720" s="4"/>
      <c r="UCI720" s="4"/>
      <c r="UCJ720" s="4"/>
      <c r="UCK720" s="4"/>
      <c r="UCL720" s="4"/>
      <c r="UCM720" s="4"/>
      <c r="UCN720" s="4"/>
      <c r="UCO720" s="4"/>
      <c r="UCP720" s="4"/>
      <c r="UCQ720" s="4"/>
      <c r="UCR720" s="4"/>
      <c r="UCS720" s="4"/>
      <c r="UCT720" s="4"/>
      <c r="UCU720" s="4"/>
      <c r="UCV720" s="4"/>
      <c r="UCW720" s="4"/>
      <c r="UCX720" s="4"/>
      <c r="UCY720" s="4"/>
      <c r="UCZ720" s="4"/>
      <c r="UDA720" s="4"/>
      <c r="UDB720" s="4"/>
      <c r="UDC720" s="4"/>
      <c r="UDD720" s="4"/>
      <c r="UDE720" s="4"/>
      <c r="UDF720" s="4"/>
      <c r="UDG720" s="4"/>
      <c r="UDH720" s="4"/>
      <c r="UDI720" s="4"/>
      <c r="UDJ720" s="4"/>
      <c r="UDK720" s="4"/>
      <c r="UDL720" s="4"/>
      <c r="UDM720" s="4"/>
      <c r="UDN720" s="4"/>
      <c r="UDO720" s="4"/>
      <c r="UDP720" s="4"/>
      <c r="UDQ720" s="4"/>
      <c r="UDR720" s="4"/>
      <c r="UDS720" s="4"/>
      <c r="UDT720" s="4"/>
      <c r="UDU720" s="4"/>
      <c r="UDV720" s="4"/>
      <c r="UDW720" s="4"/>
      <c r="UDX720" s="4"/>
      <c r="UDY720" s="4"/>
      <c r="UDZ720" s="4"/>
      <c r="UEA720" s="4"/>
      <c r="UEB720" s="4"/>
      <c r="UEC720" s="4"/>
      <c r="UED720" s="4"/>
      <c r="UEE720" s="4"/>
      <c r="UEF720" s="4"/>
      <c r="UEG720" s="4"/>
      <c r="UEH720" s="4"/>
      <c r="UEI720" s="4"/>
      <c r="UEJ720" s="4"/>
      <c r="UEK720" s="4"/>
      <c r="UEL720" s="4"/>
      <c r="UEM720" s="4"/>
      <c r="UEN720" s="4"/>
      <c r="UEO720" s="4"/>
      <c r="UEP720" s="4"/>
      <c r="UEQ720" s="4"/>
      <c r="UER720" s="4"/>
      <c r="UES720" s="4"/>
      <c r="UET720" s="4"/>
      <c r="UEU720" s="4"/>
      <c r="UEV720" s="4"/>
      <c r="UEW720" s="4"/>
      <c r="UEX720" s="4"/>
      <c r="UEY720" s="4"/>
      <c r="UEZ720" s="4"/>
      <c r="UFA720" s="4"/>
      <c r="UFB720" s="4"/>
      <c r="UFC720" s="4"/>
      <c r="UFD720" s="4"/>
      <c r="UFE720" s="4"/>
      <c r="UFF720" s="4"/>
      <c r="UFG720" s="4"/>
      <c r="UFH720" s="4"/>
      <c r="UFI720" s="4"/>
      <c r="UFJ720" s="4"/>
      <c r="UFK720" s="4"/>
      <c r="UFL720" s="4"/>
      <c r="UFM720" s="4"/>
      <c r="UFN720" s="4"/>
      <c r="UFO720" s="4"/>
      <c r="UFP720" s="4"/>
      <c r="UFQ720" s="4"/>
      <c r="UFR720" s="4"/>
      <c r="UFS720" s="4"/>
      <c r="UFT720" s="4"/>
      <c r="UFU720" s="4"/>
      <c r="UFV720" s="4"/>
      <c r="UFW720" s="4"/>
      <c r="UFX720" s="4"/>
      <c r="UFY720" s="4"/>
      <c r="UFZ720" s="4"/>
      <c r="UGA720" s="4"/>
      <c r="UGB720" s="4"/>
      <c r="UGC720" s="4"/>
      <c r="UGD720" s="4"/>
      <c r="UGE720" s="4"/>
      <c r="UGF720" s="4"/>
      <c r="UGG720" s="4"/>
      <c r="UGH720" s="4"/>
      <c r="UGI720" s="4"/>
      <c r="UGJ720" s="4"/>
      <c r="UGK720" s="4"/>
      <c r="UGL720" s="4"/>
      <c r="UGM720" s="4"/>
      <c r="UGN720" s="4"/>
      <c r="UGO720" s="4"/>
      <c r="UGP720" s="4"/>
      <c r="UGQ720" s="4"/>
      <c r="UGR720" s="4"/>
      <c r="UGS720" s="4"/>
      <c r="UGT720" s="4"/>
      <c r="UGU720" s="4"/>
      <c r="UGV720" s="4"/>
      <c r="UGW720" s="4"/>
      <c r="UGX720" s="4"/>
      <c r="UGY720" s="4"/>
      <c r="UGZ720" s="4"/>
      <c r="UHA720" s="4"/>
      <c r="UHB720" s="4"/>
      <c r="UHC720" s="4"/>
      <c r="UHD720" s="4"/>
      <c r="UHE720" s="4"/>
      <c r="UHF720" s="4"/>
      <c r="UHG720" s="4"/>
      <c r="UHH720" s="4"/>
      <c r="UHI720" s="4"/>
      <c r="UHJ720" s="4"/>
      <c r="UHK720" s="4"/>
      <c r="UHL720" s="4"/>
      <c r="UHM720" s="4"/>
      <c r="UHN720" s="4"/>
      <c r="UHO720" s="4"/>
      <c r="UHP720" s="4"/>
      <c r="UHQ720" s="4"/>
      <c r="UHR720" s="4"/>
      <c r="UHS720" s="4"/>
      <c r="UHT720" s="4"/>
      <c r="UHU720" s="4"/>
      <c r="UHV720" s="4"/>
      <c r="UHW720" s="4"/>
      <c r="UHX720" s="4"/>
      <c r="UHY720" s="4"/>
      <c r="UHZ720" s="4"/>
      <c r="UIA720" s="4"/>
      <c r="UIB720" s="4"/>
      <c r="UIC720" s="4"/>
      <c r="UID720" s="4"/>
      <c r="UIE720" s="4"/>
      <c r="UIF720" s="4"/>
      <c r="UIG720" s="4"/>
      <c r="UIH720" s="4"/>
      <c r="UII720" s="4"/>
      <c r="UIJ720" s="4"/>
      <c r="UIK720" s="4"/>
      <c r="UIL720" s="4"/>
      <c r="UIM720" s="4"/>
      <c r="UIN720" s="4"/>
      <c r="UIO720" s="4"/>
      <c r="UIP720" s="4"/>
      <c r="UIQ720" s="4"/>
      <c r="UIR720" s="4"/>
      <c r="UIS720" s="4"/>
      <c r="UIT720" s="4"/>
      <c r="UIU720" s="4"/>
      <c r="UIV720" s="4"/>
      <c r="UIW720" s="4"/>
      <c r="UIX720" s="4"/>
      <c r="UIY720" s="4"/>
      <c r="UIZ720" s="4"/>
      <c r="UJA720" s="4"/>
      <c r="UJB720" s="4"/>
      <c r="UJC720" s="4"/>
      <c r="UJD720" s="4"/>
      <c r="UJE720" s="4"/>
      <c r="UJF720" s="4"/>
      <c r="UJG720" s="4"/>
      <c r="UJH720" s="4"/>
      <c r="UJI720" s="4"/>
      <c r="UJJ720" s="4"/>
      <c r="UJK720" s="4"/>
      <c r="UJL720" s="4"/>
      <c r="UJM720" s="4"/>
      <c r="UJN720" s="4"/>
      <c r="UJO720" s="4"/>
      <c r="UJP720" s="4"/>
      <c r="UJQ720" s="4"/>
      <c r="UJR720" s="4"/>
      <c r="UJS720" s="4"/>
      <c r="UJT720" s="4"/>
      <c r="UJU720" s="4"/>
      <c r="UJV720" s="4"/>
      <c r="UJW720" s="4"/>
      <c r="UJX720" s="4"/>
      <c r="UJY720" s="4"/>
      <c r="UJZ720" s="4"/>
      <c r="UKA720" s="4"/>
      <c r="UKB720" s="4"/>
      <c r="UKC720" s="4"/>
      <c r="UKD720" s="4"/>
      <c r="UKE720" s="4"/>
      <c r="UKF720" s="4"/>
      <c r="UKG720" s="4"/>
      <c r="UKH720" s="4"/>
      <c r="UKI720" s="4"/>
      <c r="UKJ720" s="4"/>
      <c r="UKK720" s="4"/>
      <c r="UKL720" s="4"/>
      <c r="UKM720" s="4"/>
      <c r="UKN720" s="4"/>
      <c r="UKO720" s="4"/>
      <c r="UKP720" s="4"/>
      <c r="UKQ720" s="4"/>
      <c r="UKR720" s="4"/>
      <c r="UKS720" s="4"/>
      <c r="UKT720" s="4"/>
      <c r="UKU720" s="4"/>
      <c r="UKV720" s="4"/>
      <c r="UKW720" s="4"/>
      <c r="UKX720" s="4"/>
      <c r="UKY720" s="4"/>
      <c r="UKZ720" s="4"/>
      <c r="ULA720" s="4"/>
      <c r="ULB720" s="4"/>
      <c r="ULC720" s="4"/>
      <c r="ULD720" s="4"/>
      <c r="ULE720" s="4"/>
      <c r="ULF720" s="4"/>
      <c r="ULG720" s="4"/>
      <c r="ULH720" s="4"/>
      <c r="ULI720" s="4"/>
      <c r="ULJ720" s="4"/>
      <c r="ULK720" s="4"/>
      <c r="ULL720" s="4"/>
      <c r="ULM720" s="4"/>
      <c r="ULN720" s="4"/>
      <c r="ULO720" s="4"/>
      <c r="ULP720" s="4"/>
      <c r="ULQ720" s="4"/>
      <c r="ULR720" s="4"/>
      <c r="ULS720" s="4"/>
      <c r="ULT720" s="4"/>
      <c r="ULU720" s="4"/>
      <c r="ULV720" s="4"/>
      <c r="ULW720" s="4"/>
      <c r="ULX720" s="4"/>
      <c r="ULY720" s="4"/>
      <c r="ULZ720" s="4"/>
      <c r="UMA720" s="4"/>
      <c r="UMB720" s="4"/>
      <c r="UMC720" s="4"/>
      <c r="UMD720" s="4"/>
      <c r="UME720" s="4"/>
      <c r="UMF720" s="4"/>
      <c r="UMG720" s="4"/>
      <c r="UMH720" s="4"/>
      <c r="UMI720" s="4"/>
      <c r="UMJ720" s="4"/>
      <c r="UMK720" s="4"/>
      <c r="UML720" s="4"/>
      <c r="UMM720" s="4"/>
      <c r="UMN720" s="4"/>
      <c r="UMO720" s="4"/>
      <c r="UMP720" s="4"/>
      <c r="UMQ720" s="4"/>
      <c r="UMR720" s="4"/>
      <c r="UMS720" s="4"/>
      <c r="UMT720" s="4"/>
      <c r="UMU720" s="4"/>
      <c r="UMV720" s="4"/>
      <c r="UMW720" s="4"/>
      <c r="UMX720" s="4"/>
      <c r="UMY720" s="4"/>
      <c r="UMZ720" s="4"/>
      <c r="UNA720" s="4"/>
      <c r="UNB720" s="4"/>
      <c r="UNC720" s="4"/>
      <c r="UND720" s="4"/>
      <c r="UNE720" s="4"/>
      <c r="UNF720" s="4"/>
      <c r="UNG720" s="4"/>
      <c r="UNH720" s="4"/>
      <c r="UNI720" s="4"/>
      <c r="UNJ720" s="4"/>
      <c r="UNK720" s="4"/>
      <c r="UNL720" s="4"/>
      <c r="UNM720" s="4"/>
      <c r="UNN720" s="4"/>
      <c r="UNO720" s="4"/>
      <c r="UNP720" s="4"/>
      <c r="UNQ720" s="4"/>
      <c r="UNR720" s="4"/>
      <c r="UNS720" s="4"/>
      <c r="UNT720" s="4"/>
      <c r="UNU720" s="4"/>
      <c r="UNV720" s="4"/>
      <c r="UNW720" s="4"/>
      <c r="UNX720" s="4"/>
      <c r="UNY720" s="4"/>
      <c r="UNZ720" s="4"/>
      <c r="UOA720" s="4"/>
      <c r="UOB720" s="4"/>
      <c r="UOC720" s="4"/>
      <c r="UOD720" s="4"/>
      <c r="UOE720" s="4"/>
      <c r="UOF720" s="4"/>
      <c r="UOG720" s="4"/>
      <c r="UOH720" s="4"/>
      <c r="UOI720" s="4"/>
      <c r="UOJ720" s="4"/>
      <c r="UOK720" s="4"/>
      <c r="UOL720" s="4"/>
      <c r="UOM720" s="4"/>
      <c r="UON720" s="4"/>
      <c r="UOO720" s="4"/>
      <c r="UOP720" s="4"/>
      <c r="UOQ720" s="4"/>
      <c r="UOR720" s="4"/>
      <c r="UOS720" s="4"/>
      <c r="UOT720" s="4"/>
      <c r="UOU720" s="4"/>
      <c r="UOV720" s="4"/>
      <c r="UOW720" s="4"/>
      <c r="UOX720" s="4"/>
      <c r="UOY720" s="4"/>
      <c r="UOZ720" s="4"/>
      <c r="UPA720" s="4"/>
      <c r="UPB720" s="4"/>
      <c r="UPC720" s="4"/>
      <c r="UPD720" s="4"/>
      <c r="UPE720" s="4"/>
      <c r="UPF720" s="4"/>
      <c r="UPG720" s="4"/>
      <c r="UPH720" s="4"/>
      <c r="UPI720" s="4"/>
      <c r="UPJ720" s="4"/>
      <c r="UPK720" s="4"/>
      <c r="UPL720" s="4"/>
      <c r="UPM720" s="4"/>
      <c r="UPN720" s="4"/>
      <c r="UPO720" s="4"/>
      <c r="UPP720" s="4"/>
      <c r="UPQ720" s="4"/>
      <c r="UPR720" s="4"/>
      <c r="UPS720" s="4"/>
      <c r="UPT720" s="4"/>
      <c r="UPU720" s="4"/>
      <c r="UPV720" s="4"/>
      <c r="UPW720" s="4"/>
      <c r="UPX720" s="4"/>
      <c r="UPY720" s="4"/>
      <c r="UPZ720" s="4"/>
      <c r="UQA720" s="4"/>
      <c r="UQB720" s="4"/>
      <c r="UQC720" s="4"/>
      <c r="UQD720" s="4"/>
      <c r="UQE720" s="4"/>
      <c r="UQF720" s="4"/>
      <c r="UQG720" s="4"/>
      <c r="UQH720" s="4"/>
      <c r="UQI720" s="4"/>
      <c r="UQJ720" s="4"/>
      <c r="UQK720" s="4"/>
      <c r="UQL720" s="4"/>
      <c r="UQM720" s="4"/>
      <c r="UQN720" s="4"/>
      <c r="UQO720" s="4"/>
      <c r="UQP720" s="4"/>
      <c r="UQQ720" s="4"/>
      <c r="UQR720" s="4"/>
      <c r="UQS720" s="4"/>
      <c r="UQT720" s="4"/>
      <c r="UQU720" s="4"/>
      <c r="UQV720" s="4"/>
      <c r="UQW720" s="4"/>
      <c r="UQX720" s="4"/>
      <c r="UQY720" s="4"/>
      <c r="UQZ720" s="4"/>
      <c r="URA720" s="4"/>
      <c r="URB720" s="4"/>
      <c r="URC720" s="4"/>
      <c r="URD720" s="4"/>
      <c r="URE720" s="4"/>
      <c r="URF720" s="4"/>
      <c r="URG720" s="4"/>
      <c r="URH720" s="4"/>
      <c r="URI720" s="4"/>
      <c r="URJ720" s="4"/>
      <c r="URK720" s="4"/>
      <c r="URL720" s="4"/>
      <c r="URM720" s="4"/>
      <c r="URN720" s="4"/>
      <c r="URO720" s="4"/>
      <c r="URP720" s="4"/>
      <c r="URQ720" s="4"/>
      <c r="URR720" s="4"/>
      <c r="URS720" s="4"/>
      <c r="URT720" s="4"/>
      <c r="URU720" s="4"/>
      <c r="URV720" s="4"/>
      <c r="URW720" s="4"/>
      <c r="URX720" s="4"/>
      <c r="URY720" s="4"/>
      <c r="URZ720" s="4"/>
      <c r="USA720" s="4"/>
      <c r="USB720" s="4"/>
      <c r="USC720" s="4"/>
      <c r="USD720" s="4"/>
      <c r="USE720" s="4"/>
      <c r="USF720" s="4"/>
      <c r="USG720" s="4"/>
      <c r="USH720" s="4"/>
      <c r="USI720" s="4"/>
      <c r="USJ720" s="4"/>
      <c r="USK720" s="4"/>
      <c r="USL720" s="4"/>
      <c r="USM720" s="4"/>
      <c r="USN720" s="4"/>
      <c r="USO720" s="4"/>
      <c r="USP720" s="4"/>
      <c r="USQ720" s="4"/>
      <c r="USR720" s="4"/>
      <c r="USS720" s="4"/>
      <c r="UST720" s="4"/>
      <c r="USU720" s="4"/>
      <c r="USV720" s="4"/>
      <c r="USW720" s="4"/>
      <c r="USX720" s="4"/>
      <c r="USY720" s="4"/>
      <c r="USZ720" s="4"/>
      <c r="UTA720" s="4"/>
      <c r="UTB720" s="4"/>
      <c r="UTC720" s="4"/>
      <c r="UTD720" s="4"/>
      <c r="UTE720" s="4"/>
      <c r="UTF720" s="4"/>
      <c r="UTG720" s="4"/>
      <c r="UTH720" s="4"/>
      <c r="UTI720" s="4"/>
      <c r="UTJ720" s="4"/>
      <c r="UTK720" s="4"/>
      <c r="UTL720" s="4"/>
      <c r="UTM720" s="4"/>
      <c r="UTN720" s="4"/>
      <c r="UTO720" s="4"/>
      <c r="UTP720" s="4"/>
      <c r="UTQ720" s="4"/>
      <c r="UTR720" s="4"/>
      <c r="UTS720" s="4"/>
      <c r="UTT720" s="4"/>
      <c r="UTU720" s="4"/>
      <c r="UTV720" s="4"/>
      <c r="UTW720" s="4"/>
      <c r="UTX720" s="4"/>
      <c r="UTY720" s="4"/>
      <c r="UTZ720" s="4"/>
      <c r="UUA720" s="4"/>
      <c r="UUB720" s="4"/>
      <c r="UUC720" s="4"/>
      <c r="UUD720" s="4"/>
      <c r="UUE720" s="4"/>
      <c r="UUF720" s="4"/>
      <c r="UUG720" s="4"/>
      <c r="UUH720" s="4"/>
      <c r="UUI720" s="4"/>
      <c r="UUJ720" s="4"/>
      <c r="UUK720" s="4"/>
      <c r="UUL720" s="4"/>
      <c r="UUM720" s="4"/>
      <c r="UUN720" s="4"/>
      <c r="UUO720" s="4"/>
      <c r="UUP720" s="4"/>
      <c r="UUQ720" s="4"/>
      <c r="UUR720" s="4"/>
      <c r="UUS720" s="4"/>
      <c r="UUT720" s="4"/>
      <c r="UUU720" s="4"/>
      <c r="UUV720" s="4"/>
      <c r="UUW720" s="4"/>
      <c r="UUX720" s="4"/>
      <c r="UUY720" s="4"/>
      <c r="UUZ720" s="4"/>
      <c r="UVA720" s="4"/>
      <c r="UVB720" s="4"/>
      <c r="UVC720" s="4"/>
      <c r="UVD720" s="4"/>
      <c r="UVE720" s="4"/>
      <c r="UVF720" s="4"/>
      <c r="UVG720" s="4"/>
      <c r="UVH720" s="4"/>
      <c r="UVI720" s="4"/>
      <c r="UVJ720" s="4"/>
      <c r="UVK720" s="4"/>
      <c r="UVL720" s="4"/>
      <c r="UVM720" s="4"/>
      <c r="UVN720" s="4"/>
      <c r="UVO720" s="4"/>
      <c r="UVP720" s="4"/>
      <c r="UVQ720" s="4"/>
      <c r="UVR720" s="4"/>
      <c r="UVS720" s="4"/>
      <c r="UVT720" s="4"/>
      <c r="UVU720" s="4"/>
      <c r="UVV720" s="4"/>
      <c r="UVW720" s="4"/>
      <c r="UVX720" s="4"/>
      <c r="UVY720" s="4"/>
      <c r="UVZ720" s="4"/>
      <c r="UWA720" s="4"/>
      <c r="UWB720" s="4"/>
      <c r="UWC720" s="4"/>
      <c r="UWD720" s="4"/>
      <c r="UWE720" s="4"/>
      <c r="UWF720" s="4"/>
      <c r="UWG720" s="4"/>
      <c r="UWH720" s="4"/>
      <c r="UWI720" s="4"/>
      <c r="UWJ720" s="4"/>
      <c r="UWK720" s="4"/>
      <c r="UWL720" s="4"/>
      <c r="UWM720" s="4"/>
      <c r="UWN720" s="4"/>
      <c r="UWO720" s="4"/>
      <c r="UWP720" s="4"/>
      <c r="UWQ720" s="4"/>
      <c r="UWR720" s="4"/>
      <c r="UWS720" s="4"/>
      <c r="UWT720" s="4"/>
      <c r="UWU720" s="4"/>
      <c r="UWV720" s="4"/>
      <c r="UWW720" s="4"/>
      <c r="UWX720" s="4"/>
      <c r="UWY720" s="4"/>
      <c r="UWZ720" s="4"/>
      <c r="UXA720" s="4"/>
      <c r="UXB720" s="4"/>
      <c r="UXC720" s="4"/>
      <c r="UXD720" s="4"/>
      <c r="UXE720" s="4"/>
      <c r="UXF720" s="4"/>
      <c r="UXG720" s="4"/>
      <c r="UXH720" s="4"/>
      <c r="UXI720" s="4"/>
      <c r="UXJ720" s="4"/>
      <c r="UXK720" s="4"/>
      <c r="UXL720" s="4"/>
      <c r="UXM720" s="4"/>
      <c r="UXN720" s="4"/>
      <c r="UXO720" s="4"/>
      <c r="UXP720" s="4"/>
      <c r="UXQ720" s="4"/>
      <c r="UXR720" s="4"/>
      <c r="UXS720" s="4"/>
      <c r="UXT720" s="4"/>
      <c r="UXU720" s="4"/>
      <c r="UXV720" s="4"/>
      <c r="UXW720" s="4"/>
      <c r="UXX720" s="4"/>
      <c r="UXY720" s="4"/>
      <c r="UXZ720" s="4"/>
      <c r="UYA720" s="4"/>
      <c r="UYB720" s="4"/>
      <c r="UYC720" s="4"/>
      <c r="UYD720" s="4"/>
      <c r="UYE720" s="4"/>
      <c r="UYF720" s="4"/>
      <c r="UYG720" s="4"/>
      <c r="UYH720" s="4"/>
      <c r="UYI720" s="4"/>
      <c r="UYJ720" s="4"/>
      <c r="UYK720" s="4"/>
      <c r="UYL720" s="4"/>
      <c r="UYM720" s="4"/>
      <c r="UYN720" s="4"/>
      <c r="UYO720" s="4"/>
      <c r="UYP720" s="4"/>
      <c r="UYQ720" s="4"/>
      <c r="UYR720" s="4"/>
      <c r="UYS720" s="4"/>
      <c r="UYT720" s="4"/>
      <c r="UYU720" s="4"/>
      <c r="UYV720" s="4"/>
      <c r="UYW720" s="4"/>
      <c r="UYX720" s="4"/>
      <c r="UYY720" s="4"/>
      <c r="UYZ720" s="4"/>
      <c r="UZA720" s="4"/>
      <c r="UZB720" s="4"/>
      <c r="UZC720" s="4"/>
      <c r="UZD720" s="4"/>
      <c r="UZE720" s="4"/>
      <c r="UZF720" s="4"/>
      <c r="UZG720" s="4"/>
      <c r="UZH720" s="4"/>
      <c r="UZI720" s="4"/>
      <c r="UZJ720" s="4"/>
      <c r="UZK720" s="4"/>
      <c r="UZL720" s="4"/>
      <c r="UZM720" s="4"/>
      <c r="UZN720" s="4"/>
      <c r="UZO720" s="4"/>
      <c r="UZP720" s="4"/>
      <c r="UZQ720" s="4"/>
      <c r="UZR720" s="4"/>
      <c r="UZS720" s="4"/>
      <c r="UZT720" s="4"/>
      <c r="UZU720" s="4"/>
      <c r="UZV720" s="4"/>
      <c r="UZW720" s="4"/>
      <c r="UZX720" s="4"/>
      <c r="UZY720" s="4"/>
      <c r="UZZ720" s="4"/>
      <c r="VAA720" s="4"/>
      <c r="VAB720" s="4"/>
      <c r="VAC720" s="4"/>
      <c r="VAD720" s="4"/>
      <c r="VAE720" s="4"/>
      <c r="VAF720" s="4"/>
      <c r="VAG720" s="4"/>
      <c r="VAH720" s="4"/>
      <c r="VAI720" s="4"/>
      <c r="VAJ720" s="4"/>
      <c r="VAK720" s="4"/>
      <c r="VAL720" s="4"/>
      <c r="VAM720" s="4"/>
      <c r="VAN720" s="4"/>
      <c r="VAO720" s="4"/>
      <c r="VAP720" s="4"/>
      <c r="VAQ720" s="4"/>
      <c r="VAR720" s="4"/>
      <c r="VAS720" s="4"/>
      <c r="VAT720" s="4"/>
      <c r="VAU720" s="4"/>
      <c r="VAV720" s="4"/>
      <c r="VAW720" s="4"/>
      <c r="VAX720" s="4"/>
      <c r="VAY720" s="4"/>
      <c r="VAZ720" s="4"/>
      <c r="VBA720" s="4"/>
      <c r="VBB720" s="4"/>
      <c r="VBC720" s="4"/>
      <c r="VBD720" s="4"/>
      <c r="VBE720" s="4"/>
      <c r="VBF720" s="4"/>
      <c r="VBG720" s="4"/>
      <c r="VBH720" s="4"/>
      <c r="VBI720" s="4"/>
      <c r="VBJ720" s="4"/>
      <c r="VBK720" s="4"/>
      <c r="VBL720" s="4"/>
      <c r="VBM720" s="4"/>
      <c r="VBN720" s="4"/>
      <c r="VBO720" s="4"/>
      <c r="VBP720" s="4"/>
      <c r="VBQ720" s="4"/>
      <c r="VBR720" s="4"/>
      <c r="VBS720" s="4"/>
      <c r="VBT720" s="4"/>
      <c r="VBU720" s="4"/>
      <c r="VBV720" s="4"/>
      <c r="VBW720" s="4"/>
      <c r="VBX720" s="4"/>
      <c r="VBY720" s="4"/>
      <c r="VBZ720" s="4"/>
      <c r="VCA720" s="4"/>
      <c r="VCB720" s="4"/>
      <c r="VCC720" s="4"/>
      <c r="VCD720" s="4"/>
      <c r="VCE720" s="4"/>
      <c r="VCF720" s="4"/>
      <c r="VCG720" s="4"/>
      <c r="VCH720" s="4"/>
      <c r="VCI720" s="4"/>
      <c r="VCJ720" s="4"/>
      <c r="VCK720" s="4"/>
      <c r="VCL720" s="4"/>
      <c r="VCM720" s="4"/>
      <c r="VCN720" s="4"/>
      <c r="VCO720" s="4"/>
      <c r="VCP720" s="4"/>
      <c r="VCQ720" s="4"/>
      <c r="VCR720" s="4"/>
      <c r="VCS720" s="4"/>
      <c r="VCT720" s="4"/>
      <c r="VCU720" s="4"/>
      <c r="VCV720" s="4"/>
      <c r="VCW720" s="4"/>
      <c r="VCX720" s="4"/>
      <c r="VCY720" s="4"/>
      <c r="VCZ720" s="4"/>
      <c r="VDA720" s="4"/>
      <c r="VDB720" s="4"/>
      <c r="VDC720" s="4"/>
      <c r="VDD720" s="4"/>
      <c r="VDE720" s="4"/>
      <c r="VDF720" s="4"/>
      <c r="VDG720" s="4"/>
      <c r="VDH720" s="4"/>
      <c r="VDI720" s="4"/>
      <c r="VDJ720" s="4"/>
      <c r="VDK720" s="4"/>
      <c r="VDL720" s="4"/>
      <c r="VDM720" s="4"/>
      <c r="VDN720" s="4"/>
      <c r="VDO720" s="4"/>
      <c r="VDP720" s="4"/>
      <c r="VDQ720" s="4"/>
      <c r="VDR720" s="4"/>
      <c r="VDS720" s="4"/>
      <c r="VDT720" s="4"/>
      <c r="VDU720" s="4"/>
      <c r="VDV720" s="4"/>
      <c r="VDW720" s="4"/>
      <c r="VDX720" s="4"/>
      <c r="VDY720" s="4"/>
      <c r="VDZ720" s="4"/>
      <c r="VEA720" s="4"/>
      <c r="VEB720" s="4"/>
      <c r="VEC720" s="4"/>
      <c r="VED720" s="4"/>
      <c r="VEE720" s="4"/>
      <c r="VEF720" s="4"/>
      <c r="VEG720" s="4"/>
      <c r="VEH720" s="4"/>
      <c r="VEI720" s="4"/>
      <c r="VEJ720" s="4"/>
      <c r="VEK720" s="4"/>
      <c r="VEL720" s="4"/>
      <c r="VEM720" s="4"/>
      <c r="VEN720" s="4"/>
      <c r="VEO720" s="4"/>
      <c r="VEP720" s="4"/>
      <c r="VEQ720" s="4"/>
      <c r="VER720" s="4"/>
      <c r="VES720" s="4"/>
      <c r="VET720" s="4"/>
      <c r="VEU720" s="4"/>
      <c r="VEV720" s="4"/>
      <c r="VEW720" s="4"/>
      <c r="VEX720" s="4"/>
      <c r="VEY720" s="4"/>
      <c r="VEZ720" s="4"/>
      <c r="VFA720" s="4"/>
      <c r="VFB720" s="4"/>
      <c r="VFC720" s="4"/>
      <c r="VFD720" s="4"/>
      <c r="VFE720" s="4"/>
      <c r="VFF720" s="4"/>
      <c r="VFG720" s="4"/>
      <c r="VFH720" s="4"/>
      <c r="VFI720" s="4"/>
      <c r="VFJ720" s="4"/>
      <c r="VFK720" s="4"/>
      <c r="VFL720" s="4"/>
      <c r="VFM720" s="4"/>
      <c r="VFN720" s="4"/>
      <c r="VFO720" s="4"/>
      <c r="VFP720" s="4"/>
      <c r="VFQ720" s="4"/>
      <c r="VFR720" s="4"/>
      <c r="VFS720" s="4"/>
      <c r="VFT720" s="4"/>
      <c r="VFU720" s="4"/>
      <c r="VFV720" s="4"/>
      <c r="VFW720" s="4"/>
      <c r="VFX720" s="4"/>
      <c r="VFY720" s="4"/>
      <c r="VFZ720" s="4"/>
      <c r="VGA720" s="4"/>
      <c r="VGB720" s="4"/>
      <c r="VGC720" s="4"/>
      <c r="VGD720" s="4"/>
      <c r="VGE720" s="4"/>
      <c r="VGF720" s="4"/>
      <c r="VGG720" s="4"/>
      <c r="VGH720" s="4"/>
      <c r="VGI720" s="4"/>
      <c r="VGJ720" s="4"/>
      <c r="VGK720" s="4"/>
      <c r="VGL720" s="4"/>
      <c r="VGM720" s="4"/>
      <c r="VGN720" s="4"/>
      <c r="VGO720" s="4"/>
      <c r="VGP720" s="4"/>
      <c r="VGQ720" s="4"/>
      <c r="VGR720" s="4"/>
      <c r="VGS720" s="4"/>
      <c r="VGT720" s="4"/>
      <c r="VGU720" s="4"/>
      <c r="VGV720" s="4"/>
      <c r="VGW720" s="4"/>
      <c r="VGX720" s="4"/>
      <c r="VGY720" s="4"/>
      <c r="VGZ720" s="4"/>
      <c r="VHA720" s="4"/>
      <c r="VHB720" s="4"/>
      <c r="VHC720" s="4"/>
      <c r="VHD720" s="4"/>
      <c r="VHE720" s="4"/>
      <c r="VHF720" s="4"/>
      <c r="VHG720" s="4"/>
      <c r="VHH720" s="4"/>
      <c r="VHI720" s="4"/>
      <c r="VHJ720" s="4"/>
      <c r="VHK720" s="4"/>
      <c r="VHL720" s="4"/>
      <c r="VHM720" s="4"/>
      <c r="VHN720" s="4"/>
      <c r="VHO720" s="4"/>
      <c r="VHP720" s="4"/>
      <c r="VHQ720" s="4"/>
      <c r="VHR720" s="4"/>
      <c r="VHS720" s="4"/>
      <c r="VHT720" s="4"/>
      <c r="VHU720" s="4"/>
      <c r="VHV720" s="4"/>
      <c r="VHW720" s="4"/>
      <c r="VHX720" s="4"/>
      <c r="VHY720" s="4"/>
      <c r="VHZ720" s="4"/>
      <c r="VIA720" s="4"/>
      <c r="VIB720" s="4"/>
      <c r="VIC720" s="4"/>
      <c r="VID720" s="4"/>
      <c r="VIE720" s="4"/>
      <c r="VIF720" s="4"/>
      <c r="VIG720" s="4"/>
      <c r="VIH720" s="4"/>
      <c r="VII720" s="4"/>
      <c r="VIJ720" s="4"/>
      <c r="VIK720" s="4"/>
      <c r="VIL720" s="4"/>
      <c r="VIM720" s="4"/>
      <c r="VIN720" s="4"/>
      <c r="VIO720" s="4"/>
      <c r="VIP720" s="4"/>
      <c r="VIQ720" s="4"/>
      <c r="VIR720" s="4"/>
      <c r="VIS720" s="4"/>
      <c r="VIT720" s="4"/>
      <c r="VIU720" s="4"/>
      <c r="VIV720" s="4"/>
      <c r="VIW720" s="4"/>
      <c r="VIX720" s="4"/>
      <c r="VIY720" s="4"/>
      <c r="VIZ720" s="4"/>
      <c r="VJA720" s="4"/>
      <c r="VJB720" s="4"/>
      <c r="VJC720" s="4"/>
      <c r="VJD720" s="4"/>
      <c r="VJE720" s="4"/>
      <c r="VJF720" s="4"/>
      <c r="VJG720" s="4"/>
      <c r="VJH720" s="4"/>
      <c r="VJI720" s="4"/>
      <c r="VJJ720" s="4"/>
      <c r="VJK720" s="4"/>
      <c r="VJL720" s="4"/>
      <c r="VJM720" s="4"/>
      <c r="VJN720" s="4"/>
      <c r="VJO720" s="4"/>
      <c r="VJP720" s="4"/>
      <c r="VJQ720" s="4"/>
      <c r="VJR720" s="4"/>
      <c r="VJS720" s="4"/>
      <c r="VJT720" s="4"/>
      <c r="VJU720" s="4"/>
      <c r="VJV720" s="4"/>
      <c r="VJW720" s="4"/>
      <c r="VJX720" s="4"/>
      <c r="VJY720" s="4"/>
      <c r="VJZ720" s="4"/>
      <c r="VKA720" s="4"/>
      <c r="VKB720" s="4"/>
      <c r="VKC720" s="4"/>
      <c r="VKD720" s="4"/>
      <c r="VKE720" s="4"/>
      <c r="VKF720" s="4"/>
      <c r="VKG720" s="4"/>
      <c r="VKH720" s="4"/>
      <c r="VKI720" s="4"/>
      <c r="VKJ720" s="4"/>
      <c r="VKK720" s="4"/>
      <c r="VKL720" s="4"/>
      <c r="VKM720" s="4"/>
      <c r="VKN720" s="4"/>
      <c r="VKO720" s="4"/>
      <c r="VKP720" s="4"/>
      <c r="VKQ720" s="4"/>
      <c r="VKR720" s="4"/>
      <c r="VKS720" s="4"/>
      <c r="VKT720" s="4"/>
      <c r="VKU720" s="4"/>
      <c r="VKV720" s="4"/>
      <c r="VKW720" s="4"/>
      <c r="VKX720" s="4"/>
      <c r="VKY720" s="4"/>
      <c r="VKZ720" s="4"/>
      <c r="VLA720" s="4"/>
      <c r="VLB720" s="4"/>
      <c r="VLC720" s="4"/>
      <c r="VLD720" s="4"/>
      <c r="VLE720" s="4"/>
      <c r="VLF720" s="4"/>
      <c r="VLG720" s="4"/>
      <c r="VLH720" s="4"/>
      <c r="VLI720" s="4"/>
      <c r="VLJ720" s="4"/>
      <c r="VLK720" s="4"/>
      <c r="VLL720" s="4"/>
      <c r="VLM720" s="4"/>
      <c r="VLN720" s="4"/>
      <c r="VLO720" s="4"/>
      <c r="VLP720" s="4"/>
      <c r="VLQ720" s="4"/>
      <c r="VLR720" s="4"/>
      <c r="VLS720" s="4"/>
      <c r="VLT720" s="4"/>
      <c r="VLU720" s="4"/>
      <c r="VLV720" s="4"/>
      <c r="VLW720" s="4"/>
      <c r="VLX720" s="4"/>
      <c r="VLY720" s="4"/>
      <c r="VLZ720" s="4"/>
      <c r="VMA720" s="4"/>
      <c r="VMB720" s="4"/>
      <c r="VMC720" s="4"/>
      <c r="VMD720" s="4"/>
      <c r="VME720" s="4"/>
      <c r="VMF720" s="4"/>
      <c r="VMG720" s="4"/>
      <c r="VMH720" s="4"/>
      <c r="VMI720" s="4"/>
      <c r="VMJ720" s="4"/>
      <c r="VMK720" s="4"/>
      <c r="VML720" s="4"/>
      <c r="VMM720" s="4"/>
      <c r="VMN720" s="4"/>
      <c r="VMO720" s="4"/>
      <c r="VMP720" s="4"/>
      <c r="VMQ720" s="4"/>
      <c r="VMR720" s="4"/>
      <c r="VMS720" s="4"/>
      <c r="VMT720" s="4"/>
      <c r="VMU720" s="4"/>
      <c r="VMV720" s="4"/>
      <c r="VMW720" s="4"/>
      <c r="VMX720" s="4"/>
      <c r="VMY720" s="4"/>
      <c r="VMZ720" s="4"/>
      <c r="VNA720" s="4"/>
      <c r="VNB720" s="4"/>
      <c r="VNC720" s="4"/>
      <c r="VND720" s="4"/>
      <c r="VNE720" s="4"/>
      <c r="VNF720" s="4"/>
      <c r="VNG720" s="4"/>
      <c r="VNH720" s="4"/>
      <c r="VNI720" s="4"/>
      <c r="VNJ720" s="4"/>
      <c r="VNK720" s="4"/>
      <c r="VNL720" s="4"/>
      <c r="VNM720" s="4"/>
      <c r="VNN720" s="4"/>
      <c r="VNO720" s="4"/>
      <c r="VNP720" s="4"/>
      <c r="VNQ720" s="4"/>
      <c r="VNR720" s="4"/>
      <c r="VNS720" s="4"/>
      <c r="VNT720" s="4"/>
      <c r="VNU720" s="4"/>
      <c r="VNV720" s="4"/>
      <c r="VNW720" s="4"/>
      <c r="VNX720" s="4"/>
      <c r="VNY720" s="4"/>
      <c r="VNZ720" s="4"/>
      <c r="VOA720" s="4"/>
      <c r="VOB720" s="4"/>
      <c r="VOC720" s="4"/>
      <c r="VOD720" s="4"/>
      <c r="VOE720" s="4"/>
      <c r="VOF720" s="4"/>
      <c r="VOG720" s="4"/>
      <c r="VOH720" s="4"/>
      <c r="VOI720" s="4"/>
      <c r="VOJ720" s="4"/>
      <c r="VOK720" s="4"/>
      <c r="VOL720" s="4"/>
      <c r="VOM720" s="4"/>
      <c r="VON720" s="4"/>
      <c r="VOO720" s="4"/>
      <c r="VOP720" s="4"/>
      <c r="VOQ720" s="4"/>
      <c r="VOR720" s="4"/>
      <c r="VOS720" s="4"/>
      <c r="VOT720" s="4"/>
      <c r="VOU720" s="4"/>
      <c r="VOV720" s="4"/>
      <c r="VOW720" s="4"/>
      <c r="VOX720" s="4"/>
      <c r="VOY720" s="4"/>
      <c r="VOZ720" s="4"/>
      <c r="VPA720" s="4"/>
      <c r="VPB720" s="4"/>
      <c r="VPC720" s="4"/>
      <c r="VPD720" s="4"/>
      <c r="VPE720" s="4"/>
      <c r="VPF720" s="4"/>
      <c r="VPG720" s="4"/>
      <c r="VPH720" s="4"/>
      <c r="VPI720" s="4"/>
      <c r="VPJ720" s="4"/>
      <c r="VPK720" s="4"/>
      <c r="VPL720" s="4"/>
      <c r="VPM720" s="4"/>
      <c r="VPN720" s="4"/>
      <c r="VPO720" s="4"/>
      <c r="VPP720" s="4"/>
      <c r="VPQ720" s="4"/>
      <c r="VPR720" s="4"/>
      <c r="VPS720" s="4"/>
      <c r="VPT720" s="4"/>
      <c r="VPU720" s="4"/>
      <c r="VPV720" s="4"/>
      <c r="VPW720" s="4"/>
      <c r="VPX720" s="4"/>
      <c r="VPY720" s="4"/>
      <c r="VPZ720" s="4"/>
      <c r="VQA720" s="4"/>
      <c r="VQB720" s="4"/>
      <c r="VQC720" s="4"/>
      <c r="VQD720" s="4"/>
      <c r="VQE720" s="4"/>
      <c r="VQF720" s="4"/>
      <c r="VQG720" s="4"/>
      <c r="VQH720" s="4"/>
      <c r="VQI720" s="4"/>
      <c r="VQJ720" s="4"/>
      <c r="VQK720" s="4"/>
      <c r="VQL720" s="4"/>
      <c r="VQM720" s="4"/>
      <c r="VQN720" s="4"/>
      <c r="VQO720" s="4"/>
      <c r="VQP720" s="4"/>
      <c r="VQQ720" s="4"/>
      <c r="VQR720" s="4"/>
      <c r="VQS720" s="4"/>
      <c r="VQT720" s="4"/>
      <c r="VQU720" s="4"/>
      <c r="VQV720" s="4"/>
      <c r="VQW720" s="4"/>
      <c r="VQX720" s="4"/>
      <c r="VQY720" s="4"/>
      <c r="VQZ720" s="4"/>
      <c r="VRA720" s="4"/>
      <c r="VRB720" s="4"/>
      <c r="VRC720" s="4"/>
      <c r="VRD720" s="4"/>
      <c r="VRE720" s="4"/>
      <c r="VRF720" s="4"/>
      <c r="VRG720" s="4"/>
      <c r="VRH720" s="4"/>
      <c r="VRI720" s="4"/>
      <c r="VRJ720" s="4"/>
      <c r="VRK720" s="4"/>
      <c r="VRL720" s="4"/>
      <c r="VRM720" s="4"/>
      <c r="VRN720" s="4"/>
      <c r="VRO720" s="4"/>
      <c r="VRP720" s="4"/>
      <c r="VRQ720" s="4"/>
      <c r="VRR720" s="4"/>
      <c r="VRS720" s="4"/>
      <c r="VRT720" s="4"/>
      <c r="VRU720" s="4"/>
      <c r="VRV720" s="4"/>
      <c r="VRW720" s="4"/>
      <c r="VRX720" s="4"/>
      <c r="VRY720" s="4"/>
      <c r="VRZ720" s="4"/>
      <c r="VSA720" s="4"/>
      <c r="VSB720" s="4"/>
      <c r="VSC720" s="4"/>
      <c r="VSD720" s="4"/>
      <c r="VSE720" s="4"/>
      <c r="VSF720" s="4"/>
      <c r="VSG720" s="4"/>
      <c r="VSH720" s="4"/>
      <c r="VSI720" s="4"/>
      <c r="VSJ720" s="4"/>
      <c r="VSK720" s="4"/>
      <c r="VSL720" s="4"/>
      <c r="VSM720" s="4"/>
      <c r="VSN720" s="4"/>
      <c r="VSO720" s="4"/>
      <c r="VSP720" s="4"/>
      <c r="VSQ720" s="4"/>
      <c r="VSR720" s="4"/>
      <c r="VSS720" s="4"/>
      <c r="VST720" s="4"/>
      <c r="VSU720" s="4"/>
      <c r="VSV720" s="4"/>
      <c r="VSW720" s="4"/>
      <c r="VSX720" s="4"/>
      <c r="VSY720" s="4"/>
      <c r="VSZ720" s="4"/>
      <c r="VTA720" s="4"/>
      <c r="VTB720" s="4"/>
      <c r="VTC720" s="4"/>
      <c r="VTD720" s="4"/>
      <c r="VTE720" s="4"/>
      <c r="VTF720" s="4"/>
      <c r="VTG720" s="4"/>
      <c r="VTH720" s="4"/>
      <c r="VTI720" s="4"/>
      <c r="VTJ720" s="4"/>
      <c r="VTK720" s="4"/>
      <c r="VTL720" s="4"/>
      <c r="VTM720" s="4"/>
      <c r="VTN720" s="4"/>
      <c r="VTO720" s="4"/>
      <c r="VTP720" s="4"/>
      <c r="VTQ720" s="4"/>
      <c r="VTR720" s="4"/>
      <c r="VTS720" s="4"/>
      <c r="VTT720" s="4"/>
      <c r="VTU720" s="4"/>
      <c r="VTV720" s="4"/>
      <c r="VTW720" s="4"/>
      <c r="VTX720" s="4"/>
      <c r="VTY720" s="4"/>
      <c r="VTZ720" s="4"/>
      <c r="VUA720" s="4"/>
      <c r="VUB720" s="4"/>
      <c r="VUC720" s="4"/>
      <c r="VUD720" s="4"/>
      <c r="VUE720" s="4"/>
      <c r="VUF720" s="4"/>
      <c r="VUG720" s="4"/>
      <c r="VUH720" s="4"/>
      <c r="VUI720" s="4"/>
      <c r="VUJ720" s="4"/>
      <c r="VUK720" s="4"/>
      <c r="VUL720" s="4"/>
      <c r="VUM720" s="4"/>
      <c r="VUN720" s="4"/>
      <c r="VUO720" s="4"/>
      <c r="VUP720" s="4"/>
      <c r="VUQ720" s="4"/>
      <c r="VUR720" s="4"/>
      <c r="VUS720" s="4"/>
      <c r="VUT720" s="4"/>
      <c r="VUU720" s="4"/>
      <c r="VUV720" s="4"/>
      <c r="VUW720" s="4"/>
      <c r="VUX720" s="4"/>
      <c r="VUY720" s="4"/>
      <c r="VUZ720" s="4"/>
      <c r="VVA720" s="4"/>
      <c r="VVB720" s="4"/>
      <c r="VVC720" s="4"/>
      <c r="VVD720" s="4"/>
      <c r="VVE720" s="4"/>
      <c r="VVF720" s="4"/>
      <c r="VVG720" s="4"/>
      <c r="VVH720" s="4"/>
      <c r="VVI720" s="4"/>
      <c r="VVJ720" s="4"/>
      <c r="VVK720" s="4"/>
      <c r="VVL720" s="4"/>
      <c r="VVM720" s="4"/>
      <c r="VVN720" s="4"/>
      <c r="VVO720" s="4"/>
      <c r="VVP720" s="4"/>
      <c r="VVQ720" s="4"/>
      <c r="VVR720" s="4"/>
      <c r="VVS720" s="4"/>
      <c r="VVT720" s="4"/>
      <c r="VVU720" s="4"/>
      <c r="VVV720" s="4"/>
      <c r="VVW720" s="4"/>
      <c r="VVX720" s="4"/>
      <c r="VVY720" s="4"/>
      <c r="VVZ720" s="4"/>
      <c r="VWA720" s="4"/>
      <c r="VWB720" s="4"/>
      <c r="VWC720" s="4"/>
      <c r="VWD720" s="4"/>
      <c r="VWE720" s="4"/>
      <c r="VWF720" s="4"/>
      <c r="VWG720" s="4"/>
      <c r="VWH720" s="4"/>
      <c r="VWI720" s="4"/>
      <c r="VWJ720" s="4"/>
      <c r="VWK720" s="4"/>
      <c r="VWL720" s="4"/>
      <c r="VWM720" s="4"/>
      <c r="VWN720" s="4"/>
      <c r="VWO720" s="4"/>
      <c r="VWP720" s="4"/>
      <c r="VWQ720" s="4"/>
      <c r="VWR720" s="4"/>
      <c r="VWS720" s="4"/>
      <c r="VWT720" s="4"/>
      <c r="VWU720" s="4"/>
      <c r="VWV720" s="4"/>
      <c r="VWW720" s="4"/>
      <c r="VWX720" s="4"/>
      <c r="VWY720" s="4"/>
      <c r="VWZ720" s="4"/>
      <c r="VXA720" s="4"/>
      <c r="VXB720" s="4"/>
      <c r="VXC720" s="4"/>
      <c r="VXD720" s="4"/>
      <c r="VXE720" s="4"/>
      <c r="VXF720" s="4"/>
      <c r="VXG720" s="4"/>
      <c r="VXH720" s="4"/>
      <c r="VXI720" s="4"/>
      <c r="VXJ720" s="4"/>
      <c r="VXK720" s="4"/>
      <c r="VXL720" s="4"/>
      <c r="VXM720" s="4"/>
      <c r="VXN720" s="4"/>
      <c r="VXO720" s="4"/>
      <c r="VXP720" s="4"/>
      <c r="VXQ720" s="4"/>
      <c r="VXR720" s="4"/>
      <c r="VXS720" s="4"/>
      <c r="VXT720" s="4"/>
      <c r="VXU720" s="4"/>
      <c r="VXV720" s="4"/>
      <c r="VXW720" s="4"/>
      <c r="VXX720" s="4"/>
      <c r="VXY720" s="4"/>
      <c r="VXZ720" s="4"/>
      <c r="VYA720" s="4"/>
      <c r="VYB720" s="4"/>
      <c r="VYC720" s="4"/>
      <c r="VYD720" s="4"/>
      <c r="VYE720" s="4"/>
      <c r="VYF720" s="4"/>
      <c r="VYG720" s="4"/>
      <c r="VYH720" s="4"/>
      <c r="VYI720" s="4"/>
      <c r="VYJ720" s="4"/>
      <c r="VYK720" s="4"/>
      <c r="VYL720" s="4"/>
      <c r="VYM720" s="4"/>
      <c r="VYN720" s="4"/>
      <c r="VYO720" s="4"/>
      <c r="VYP720" s="4"/>
      <c r="VYQ720" s="4"/>
      <c r="VYR720" s="4"/>
      <c r="VYS720" s="4"/>
      <c r="VYT720" s="4"/>
      <c r="VYU720" s="4"/>
      <c r="VYV720" s="4"/>
      <c r="VYW720" s="4"/>
      <c r="VYX720" s="4"/>
      <c r="VYY720" s="4"/>
      <c r="VYZ720" s="4"/>
      <c r="VZA720" s="4"/>
      <c r="VZB720" s="4"/>
      <c r="VZC720" s="4"/>
      <c r="VZD720" s="4"/>
      <c r="VZE720" s="4"/>
      <c r="VZF720" s="4"/>
      <c r="VZG720" s="4"/>
      <c r="VZH720" s="4"/>
      <c r="VZI720" s="4"/>
      <c r="VZJ720" s="4"/>
      <c r="VZK720" s="4"/>
      <c r="VZL720" s="4"/>
      <c r="VZM720" s="4"/>
      <c r="VZN720" s="4"/>
      <c r="VZO720" s="4"/>
      <c r="VZP720" s="4"/>
      <c r="VZQ720" s="4"/>
      <c r="VZR720" s="4"/>
      <c r="VZS720" s="4"/>
      <c r="VZT720" s="4"/>
      <c r="VZU720" s="4"/>
      <c r="VZV720" s="4"/>
      <c r="VZW720" s="4"/>
      <c r="VZX720" s="4"/>
      <c r="VZY720" s="4"/>
      <c r="VZZ720" s="4"/>
      <c r="WAA720" s="4"/>
      <c r="WAB720" s="4"/>
      <c r="WAC720" s="4"/>
      <c r="WAD720" s="4"/>
      <c r="WAE720" s="4"/>
      <c r="WAF720" s="4"/>
      <c r="WAG720" s="4"/>
      <c r="WAH720" s="4"/>
      <c r="WAI720" s="4"/>
      <c r="WAJ720" s="4"/>
      <c r="WAK720" s="4"/>
      <c r="WAL720" s="4"/>
      <c r="WAM720" s="4"/>
      <c r="WAN720" s="4"/>
      <c r="WAO720" s="4"/>
      <c r="WAP720" s="4"/>
      <c r="WAQ720" s="4"/>
      <c r="WAR720" s="4"/>
      <c r="WAS720" s="4"/>
      <c r="WAT720" s="4"/>
      <c r="WAU720" s="4"/>
      <c r="WAV720" s="4"/>
      <c r="WAW720" s="4"/>
      <c r="WAX720" s="4"/>
      <c r="WAY720" s="4"/>
      <c r="WAZ720" s="4"/>
      <c r="WBA720" s="4"/>
      <c r="WBB720" s="4"/>
      <c r="WBC720" s="4"/>
      <c r="WBD720" s="4"/>
      <c r="WBE720" s="4"/>
      <c r="WBF720" s="4"/>
      <c r="WBG720" s="4"/>
      <c r="WBH720" s="4"/>
      <c r="WBI720" s="4"/>
      <c r="WBJ720" s="4"/>
      <c r="WBK720" s="4"/>
      <c r="WBL720" s="4"/>
      <c r="WBM720" s="4"/>
      <c r="WBN720" s="4"/>
      <c r="WBO720" s="4"/>
      <c r="WBP720" s="4"/>
      <c r="WBQ720" s="4"/>
      <c r="WBR720" s="4"/>
      <c r="WBS720" s="4"/>
      <c r="WBT720" s="4"/>
      <c r="WBU720" s="4"/>
      <c r="WBV720" s="4"/>
      <c r="WBW720" s="4"/>
      <c r="WBX720" s="4"/>
      <c r="WBY720" s="4"/>
      <c r="WBZ720" s="4"/>
      <c r="WCA720" s="4"/>
      <c r="WCB720" s="4"/>
      <c r="WCC720" s="4"/>
      <c r="WCD720" s="4"/>
      <c r="WCE720" s="4"/>
      <c r="WCF720" s="4"/>
      <c r="WCG720" s="4"/>
      <c r="WCH720" s="4"/>
      <c r="WCI720" s="4"/>
      <c r="WCJ720" s="4"/>
      <c r="WCK720" s="4"/>
      <c r="WCL720" s="4"/>
      <c r="WCM720" s="4"/>
      <c r="WCN720" s="4"/>
      <c r="WCO720" s="4"/>
      <c r="WCP720" s="4"/>
      <c r="WCQ720" s="4"/>
      <c r="WCR720" s="4"/>
      <c r="WCS720" s="4"/>
      <c r="WCT720" s="4"/>
      <c r="WCU720" s="4"/>
      <c r="WCV720" s="4"/>
      <c r="WCW720" s="4"/>
      <c r="WCX720" s="4"/>
      <c r="WCY720" s="4"/>
      <c r="WCZ720" s="4"/>
      <c r="WDA720" s="4"/>
      <c r="WDB720" s="4"/>
      <c r="WDC720" s="4"/>
      <c r="WDD720" s="4"/>
      <c r="WDE720" s="4"/>
      <c r="WDF720" s="4"/>
      <c r="WDG720" s="4"/>
      <c r="WDH720" s="4"/>
      <c r="WDI720" s="4"/>
      <c r="WDJ720" s="4"/>
      <c r="WDK720" s="4"/>
      <c r="WDL720" s="4"/>
      <c r="WDM720" s="4"/>
      <c r="WDN720" s="4"/>
      <c r="WDO720" s="4"/>
      <c r="WDP720" s="4"/>
      <c r="WDQ720" s="4"/>
      <c r="WDR720" s="4"/>
      <c r="WDS720" s="4"/>
      <c r="WDT720" s="4"/>
      <c r="WDU720" s="4"/>
      <c r="WDV720" s="4"/>
      <c r="WDW720" s="4"/>
      <c r="WDX720" s="4"/>
      <c r="WDY720" s="4"/>
      <c r="WDZ720" s="4"/>
      <c r="WEA720" s="4"/>
      <c r="WEB720" s="4"/>
      <c r="WEC720" s="4"/>
      <c r="WED720" s="4"/>
      <c r="WEE720" s="4"/>
      <c r="WEF720" s="4"/>
      <c r="WEG720" s="4"/>
      <c r="WEH720" s="4"/>
      <c r="WEI720" s="4"/>
      <c r="WEJ720" s="4"/>
      <c r="WEK720" s="4"/>
      <c r="WEL720" s="4"/>
      <c r="WEM720" s="4"/>
      <c r="WEN720" s="4"/>
      <c r="WEO720" s="4"/>
      <c r="WEP720" s="4"/>
      <c r="WEQ720" s="4"/>
      <c r="WER720" s="4"/>
      <c r="WES720" s="4"/>
      <c r="WET720" s="4"/>
      <c r="WEU720" s="4"/>
      <c r="WEV720" s="4"/>
      <c r="WEW720" s="4"/>
      <c r="WEX720" s="4"/>
      <c r="WEY720" s="4"/>
      <c r="WEZ720" s="4"/>
      <c r="WFA720" s="4"/>
      <c r="WFB720" s="4"/>
      <c r="WFC720" s="4"/>
      <c r="WFD720" s="4"/>
      <c r="WFE720" s="4"/>
      <c r="WFF720" s="4"/>
      <c r="WFG720" s="4"/>
      <c r="WFH720" s="4"/>
      <c r="WFI720" s="4"/>
      <c r="WFJ720" s="4"/>
      <c r="WFK720" s="4"/>
      <c r="WFL720" s="4"/>
      <c r="WFM720" s="4"/>
      <c r="WFN720" s="4"/>
      <c r="WFO720" s="4"/>
      <c r="WFP720" s="4"/>
      <c r="WFQ720" s="4"/>
      <c r="WFR720" s="4"/>
      <c r="WFS720" s="4"/>
      <c r="WFT720" s="4"/>
      <c r="WFU720" s="4"/>
      <c r="WFV720" s="4"/>
      <c r="WFW720" s="4"/>
      <c r="WFX720" s="4"/>
      <c r="WFY720" s="4"/>
      <c r="WFZ720" s="4"/>
      <c r="WGA720" s="4"/>
      <c r="WGB720" s="4"/>
      <c r="WGC720" s="4"/>
      <c r="WGD720" s="4"/>
      <c r="WGE720" s="4"/>
      <c r="WGF720" s="4"/>
      <c r="WGG720" s="4"/>
      <c r="WGH720" s="4"/>
      <c r="WGI720" s="4"/>
      <c r="WGJ720" s="4"/>
      <c r="WGK720" s="4"/>
      <c r="WGL720" s="4"/>
      <c r="WGM720" s="4"/>
      <c r="WGN720" s="4"/>
      <c r="WGO720" s="4"/>
      <c r="WGP720" s="4"/>
      <c r="WGQ720" s="4"/>
      <c r="WGR720" s="4"/>
      <c r="WGS720" s="4"/>
      <c r="WGT720" s="4"/>
      <c r="WGU720" s="4"/>
      <c r="WGV720" s="4"/>
      <c r="WGW720" s="4"/>
      <c r="WGX720" s="4"/>
      <c r="WGY720" s="4"/>
      <c r="WGZ720" s="4"/>
      <c r="WHA720" s="4"/>
      <c r="WHB720" s="4"/>
      <c r="WHC720" s="4"/>
      <c r="WHD720" s="4"/>
      <c r="WHE720" s="4"/>
      <c r="WHF720" s="4"/>
      <c r="WHG720" s="4"/>
      <c r="WHH720" s="4"/>
      <c r="WHI720" s="4"/>
      <c r="WHJ720" s="4"/>
      <c r="WHK720" s="4"/>
      <c r="WHL720" s="4"/>
      <c r="WHM720" s="4"/>
      <c r="WHN720" s="4"/>
      <c r="WHO720" s="4"/>
      <c r="WHP720" s="4"/>
      <c r="WHQ720" s="4"/>
      <c r="WHR720" s="4"/>
      <c r="WHS720" s="4"/>
      <c r="WHT720" s="4"/>
      <c r="WHU720" s="4"/>
      <c r="WHV720" s="4"/>
      <c r="WHW720" s="4"/>
      <c r="WHX720" s="4"/>
      <c r="WHY720" s="4"/>
      <c r="WHZ720" s="4"/>
      <c r="WIA720" s="4"/>
      <c r="WIB720" s="4"/>
      <c r="WIC720" s="4"/>
      <c r="WID720" s="4"/>
      <c r="WIE720" s="4"/>
      <c r="WIF720" s="4"/>
      <c r="WIG720" s="4"/>
      <c r="WIH720" s="4"/>
      <c r="WII720" s="4"/>
      <c r="WIJ720" s="4"/>
      <c r="WIK720" s="4"/>
      <c r="WIL720" s="4"/>
      <c r="WIM720" s="4"/>
      <c r="WIN720" s="4"/>
      <c r="WIO720" s="4"/>
      <c r="WIP720" s="4"/>
      <c r="WIQ720" s="4"/>
      <c r="WIR720" s="4"/>
      <c r="WIS720" s="4"/>
      <c r="WIT720" s="4"/>
      <c r="WIU720" s="4"/>
      <c r="WIV720" s="4"/>
      <c r="WIW720" s="4"/>
      <c r="WIX720" s="4"/>
      <c r="WIY720" s="4"/>
      <c r="WIZ720" s="4"/>
      <c r="WJA720" s="4"/>
      <c r="WJB720" s="4"/>
      <c r="WJC720" s="4"/>
      <c r="WJD720" s="4"/>
      <c r="WJE720" s="4"/>
      <c r="WJF720" s="4"/>
      <c r="WJG720" s="4"/>
      <c r="WJH720" s="4"/>
      <c r="WJI720" s="4"/>
      <c r="WJJ720" s="4"/>
      <c r="WJK720" s="4"/>
      <c r="WJL720" s="4"/>
      <c r="WJM720" s="4"/>
      <c r="WJN720" s="4"/>
      <c r="WJO720" s="4"/>
      <c r="WJP720" s="4"/>
      <c r="WJQ720" s="4"/>
      <c r="WJR720" s="4"/>
      <c r="WJS720" s="4"/>
      <c r="WJT720" s="4"/>
      <c r="WJU720" s="4"/>
      <c r="WJV720" s="4"/>
      <c r="WJW720" s="4"/>
      <c r="WJX720" s="4"/>
      <c r="WJY720" s="4"/>
      <c r="WJZ720" s="4"/>
      <c r="WKA720" s="4"/>
      <c r="WKB720" s="4"/>
      <c r="WKC720" s="4"/>
      <c r="WKD720" s="4"/>
      <c r="WKE720" s="4"/>
      <c r="WKF720" s="4"/>
      <c r="WKG720" s="4"/>
      <c r="WKH720" s="4"/>
      <c r="WKI720" s="4"/>
      <c r="WKJ720" s="4"/>
      <c r="WKK720" s="4"/>
      <c r="WKL720" s="4"/>
      <c r="WKM720" s="4"/>
      <c r="WKN720" s="4"/>
      <c r="WKO720" s="4"/>
      <c r="WKP720" s="4"/>
      <c r="WKQ720" s="4"/>
      <c r="WKR720" s="4"/>
      <c r="WKS720" s="4"/>
      <c r="WKT720" s="4"/>
      <c r="WKU720" s="4"/>
      <c r="WKV720" s="4"/>
      <c r="WKW720" s="4"/>
      <c r="WKX720" s="4"/>
      <c r="WKY720" s="4"/>
      <c r="WKZ720" s="4"/>
      <c r="WLA720" s="4"/>
      <c r="WLB720" s="4"/>
      <c r="WLC720" s="4"/>
      <c r="WLD720" s="4"/>
      <c r="WLE720" s="4"/>
      <c r="WLF720" s="4"/>
      <c r="WLG720" s="4"/>
      <c r="WLH720" s="4"/>
      <c r="WLI720" s="4"/>
      <c r="WLJ720" s="4"/>
      <c r="WLK720" s="4"/>
      <c r="WLL720" s="4"/>
      <c r="WLM720" s="4"/>
      <c r="WLN720" s="4"/>
      <c r="WLO720" s="4"/>
      <c r="WLP720" s="4"/>
      <c r="WLQ720" s="4"/>
      <c r="WLR720" s="4"/>
      <c r="WLS720" s="4"/>
      <c r="WLT720" s="4"/>
      <c r="WLU720" s="4"/>
      <c r="WLV720" s="4"/>
      <c r="WLW720" s="4"/>
      <c r="WLX720" s="4"/>
      <c r="WLY720" s="4"/>
      <c r="WLZ720" s="4"/>
      <c r="WMA720" s="4"/>
      <c r="WMB720" s="4"/>
      <c r="WMC720" s="4"/>
      <c r="WMD720" s="4"/>
      <c r="WME720" s="4"/>
      <c r="WMF720" s="4"/>
      <c r="WMG720" s="4"/>
      <c r="WMH720" s="4"/>
      <c r="WMI720" s="4"/>
      <c r="WMJ720" s="4"/>
      <c r="WMK720" s="4"/>
      <c r="WML720" s="4"/>
      <c r="WMM720" s="4"/>
      <c r="WMN720" s="4"/>
      <c r="WMO720" s="4"/>
      <c r="WMP720" s="4"/>
      <c r="WMQ720" s="4"/>
      <c r="WMR720" s="4"/>
      <c r="WMS720" s="4"/>
      <c r="WMT720" s="4"/>
      <c r="WMU720" s="4"/>
      <c r="WMV720" s="4"/>
      <c r="WMW720" s="4"/>
      <c r="WMX720" s="4"/>
      <c r="WMY720" s="4"/>
      <c r="WMZ720" s="4"/>
      <c r="WNA720" s="4"/>
      <c r="WNB720" s="4"/>
      <c r="WNC720" s="4"/>
      <c r="WND720" s="4"/>
      <c r="WNE720" s="4"/>
      <c r="WNF720" s="4"/>
      <c r="WNG720" s="4"/>
      <c r="WNH720" s="4"/>
      <c r="WNI720" s="4"/>
      <c r="WNJ720" s="4"/>
      <c r="WNK720" s="4"/>
      <c r="WNL720" s="4"/>
      <c r="WNM720" s="4"/>
      <c r="WNN720" s="4"/>
      <c r="WNO720" s="4"/>
      <c r="WNP720" s="4"/>
      <c r="WNQ720" s="4"/>
      <c r="WNR720" s="4"/>
      <c r="WNS720" s="4"/>
      <c r="WNT720" s="4"/>
      <c r="WNU720" s="4"/>
      <c r="WNV720" s="4"/>
      <c r="WNW720" s="4"/>
      <c r="WNX720" s="4"/>
      <c r="WNY720" s="4"/>
      <c r="WNZ720" s="4"/>
      <c r="WOA720" s="4"/>
      <c r="WOB720" s="4"/>
      <c r="WOC720" s="4"/>
      <c r="WOD720" s="4"/>
      <c r="WOE720" s="4"/>
      <c r="WOF720" s="4"/>
      <c r="WOG720" s="4"/>
      <c r="WOH720" s="4"/>
      <c r="WOI720" s="4"/>
      <c r="WOJ720" s="4"/>
      <c r="WOK720" s="4"/>
      <c r="WOL720" s="4"/>
      <c r="WOM720" s="4"/>
      <c r="WON720" s="4"/>
      <c r="WOO720" s="4"/>
      <c r="WOP720" s="4"/>
      <c r="WOQ720" s="4"/>
      <c r="WOR720" s="4"/>
      <c r="WOS720" s="4"/>
      <c r="WOT720" s="4"/>
      <c r="WOU720" s="4"/>
      <c r="WOV720" s="4"/>
      <c r="WOW720" s="4"/>
      <c r="WOX720" s="4"/>
      <c r="WOY720" s="4"/>
      <c r="WOZ720" s="4"/>
      <c r="WPA720" s="4"/>
      <c r="WPB720" s="4"/>
      <c r="WPC720" s="4"/>
      <c r="WPD720" s="4"/>
      <c r="WPE720" s="4"/>
      <c r="WPF720" s="4"/>
      <c r="WPG720" s="4"/>
      <c r="WPH720" s="4"/>
      <c r="WPI720" s="4"/>
      <c r="WPJ720" s="4"/>
      <c r="WPK720" s="4"/>
      <c r="WPL720" s="4"/>
      <c r="WPM720" s="4"/>
      <c r="WPN720" s="4"/>
      <c r="WPO720" s="4"/>
      <c r="WPP720" s="4"/>
      <c r="WPQ720" s="4"/>
      <c r="WPR720" s="4"/>
      <c r="WPS720" s="4"/>
      <c r="WPT720" s="4"/>
      <c r="WPU720" s="4"/>
      <c r="WPV720" s="4"/>
      <c r="WPW720" s="4"/>
      <c r="WPX720" s="4"/>
      <c r="WPY720" s="4"/>
      <c r="WPZ720" s="4"/>
      <c r="WQA720" s="4"/>
      <c r="WQB720" s="4"/>
      <c r="WQC720" s="4"/>
      <c r="WQD720" s="4"/>
      <c r="WQE720" s="4"/>
      <c r="WQF720" s="4"/>
      <c r="WQG720" s="4"/>
      <c r="WQH720" s="4"/>
      <c r="WQI720" s="4"/>
      <c r="WQJ720" s="4"/>
      <c r="WQK720" s="4"/>
      <c r="WQL720" s="4"/>
      <c r="WQM720" s="4"/>
      <c r="WQN720" s="4"/>
      <c r="WQO720" s="4"/>
      <c r="WQP720" s="4"/>
      <c r="WQQ720" s="4"/>
      <c r="WQR720" s="4"/>
      <c r="WQS720" s="4"/>
      <c r="WQT720" s="4"/>
      <c r="WQU720" s="4"/>
      <c r="WQV720" s="4"/>
      <c r="WQW720" s="4"/>
      <c r="WQX720" s="4"/>
      <c r="WQY720" s="4"/>
      <c r="WQZ720" s="4"/>
      <c r="WRA720" s="4"/>
      <c r="WRB720" s="4"/>
      <c r="WRC720" s="4"/>
      <c r="WRD720" s="4"/>
      <c r="WRE720" s="4"/>
      <c r="WRF720" s="4"/>
      <c r="WRG720" s="4"/>
      <c r="WRH720" s="4"/>
      <c r="WRI720" s="4"/>
      <c r="WRJ720" s="4"/>
      <c r="WRK720" s="4"/>
      <c r="WRL720" s="4"/>
      <c r="WRM720" s="4"/>
      <c r="WRN720" s="4"/>
      <c r="WRO720" s="4"/>
      <c r="WRP720" s="4"/>
      <c r="WRQ720" s="4"/>
      <c r="WRR720" s="4"/>
      <c r="WRS720" s="4"/>
      <c r="WRT720" s="4"/>
      <c r="WRU720" s="4"/>
      <c r="WRV720" s="4"/>
      <c r="WRW720" s="4"/>
      <c r="WRX720" s="4"/>
      <c r="WRY720" s="4"/>
      <c r="WRZ720" s="4"/>
      <c r="WSA720" s="4"/>
      <c r="WSB720" s="4"/>
      <c r="WSC720" s="4"/>
      <c r="WSD720" s="4"/>
      <c r="WSE720" s="4"/>
      <c r="WSF720" s="4"/>
      <c r="WSG720" s="4"/>
      <c r="WSH720" s="4"/>
      <c r="WSI720" s="4"/>
      <c r="WSJ720" s="4"/>
      <c r="WSK720" s="4"/>
      <c r="WSL720" s="4"/>
      <c r="WSM720" s="4"/>
      <c r="WSN720" s="4"/>
      <c r="WSO720" s="4"/>
      <c r="WSP720" s="4"/>
      <c r="WSQ720" s="4"/>
      <c r="WSR720" s="4"/>
      <c r="WSS720" s="4"/>
      <c r="WST720" s="4"/>
      <c r="WSU720" s="4"/>
      <c r="WSV720" s="4"/>
      <c r="WSW720" s="4"/>
      <c r="WSX720" s="4"/>
      <c r="WSY720" s="4"/>
      <c r="WSZ720" s="4"/>
      <c r="WTA720" s="4"/>
      <c r="WTB720" s="4"/>
      <c r="WTC720" s="4"/>
      <c r="WTD720" s="4"/>
      <c r="WTE720" s="4"/>
      <c r="WTF720" s="4"/>
      <c r="WTG720" s="4"/>
      <c r="WTH720" s="4"/>
      <c r="WTI720" s="4"/>
      <c r="WTJ720" s="4"/>
      <c r="WTK720" s="4"/>
      <c r="WTL720" s="4"/>
      <c r="WTM720" s="4"/>
      <c r="WTN720" s="4"/>
      <c r="WTO720" s="4"/>
      <c r="WTP720" s="4"/>
      <c r="WTQ720" s="4"/>
      <c r="WTR720" s="4"/>
      <c r="WTS720" s="4"/>
      <c r="WTT720" s="4"/>
      <c r="WTU720" s="4"/>
      <c r="WTV720" s="4"/>
      <c r="WTW720" s="4"/>
      <c r="WTX720" s="4"/>
      <c r="WTY720" s="4"/>
      <c r="WTZ720" s="4"/>
      <c r="WUA720" s="4"/>
      <c r="WUB720" s="4"/>
      <c r="WUC720" s="4"/>
      <c r="WUD720" s="4"/>
      <c r="WUE720" s="4"/>
      <c r="WUF720" s="4"/>
      <c r="WUG720" s="4"/>
      <c r="WUH720" s="4"/>
      <c r="WUI720" s="4"/>
      <c r="WUJ720" s="4"/>
      <c r="WUK720" s="4"/>
      <c r="WUL720" s="4"/>
      <c r="WUM720" s="4"/>
      <c r="WUN720" s="4"/>
      <c r="WUO720" s="4"/>
      <c r="WUP720" s="4"/>
      <c r="WUQ720" s="4"/>
      <c r="WUR720" s="4"/>
      <c r="WUS720" s="4"/>
      <c r="WUT720" s="4"/>
      <c r="WUU720" s="4"/>
      <c r="WUV720" s="4"/>
      <c r="WUW720" s="4"/>
      <c r="WUX720" s="4"/>
      <c r="WUY720" s="4"/>
      <c r="WUZ720" s="4"/>
      <c r="WVA720" s="4"/>
      <c r="WVB720" s="4"/>
      <c r="WVC720" s="4"/>
      <c r="WVD720" s="4"/>
      <c r="WVE720" s="4"/>
      <c r="WVF720" s="4"/>
      <c r="WVG720" s="4"/>
      <c r="WVH720" s="4"/>
      <c r="WVI720" s="4"/>
      <c r="WVJ720" s="4"/>
      <c r="WVK720" s="4"/>
      <c r="WVL720" s="4"/>
      <c r="WVM720" s="4"/>
      <c r="WVN720" s="4"/>
      <c r="WVO720" s="4"/>
      <c r="WVP720" s="4"/>
      <c r="WVQ720" s="4"/>
      <c r="WVR720" s="4"/>
      <c r="WVS720" s="4"/>
      <c r="WVT720" s="4"/>
      <c r="WVU720" s="4"/>
      <c r="WVV720" s="4"/>
      <c r="WVW720" s="4"/>
      <c r="WVX720" s="4"/>
      <c r="WVY720" s="4"/>
      <c r="WVZ720" s="4"/>
      <c r="WWA720" s="4"/>
      <c r="WWB720" s="4"/>
      <c r="WWC720" s="4"/>
      <c r="WWD720" s="4"/>
      <c r="WWE720" s="4"/>
      <c r="WWF720" s="4"/>
      <c r="WWG720" s="4"/>
      <c r="WWH720" s="4"/>
      <c r="WWI720" s="4"/>
      <c r="WWJ720" s="4"/>
      <c r="WWK720" s="4"/>
      <c r="WWL720" s="4"/>
      <c r="WWM720" s="4"/>
      <c r="WWN720" s="4"/>
      <c r="WWO720" s="4"/>
      <c r="WWP720" s="4"/>
      <c r="WWQ720" s="4"/>
      <c r="WWR720" s="4"/>
      <c r="WWS720" s="4"/>
      <c r="WWT720" s="4"/>
      <c r="WWU720" s="4"/>
      <c r="WWV720" s="4"/>
      <c r="WWW720" s="4"/>
      <c r="WWX720" s="4"/>
      <c r="WWY720" s="4"/>
      <c r="WWZ720" s="4"/>
      <c r="WXA720" s="4"/>
      <c r="WXB720" s="4"/>
      <c r="WXC720" s="4"/>
      <c r="WXD720" s="4"/>
      <c r="WXE720" s="4"/>
      <c r="WXF720" s="4"/>
      <c r="WXG720" s="4"/>
      <c r="WXH720" s="4"/>
      <c r="WXI720" s="4"/>
      <c r="WXJ720" s="4"/>
      <c r="WXK720" s="4"/>
      <c r="WXL720" s="4"/>
      <c r="WXM720" s="4"/>
      <c r="WXN720" s="4"/>
      <c r="WXO720" s="4"/>
      <c r="WXP720" s="4"/>
      <c r="WXQ720" s="4"/>
      <c r="WXR720" s="4"/>
      <c r="WXS720" s="4"/>
      <c r="WXT720" s="4"/>
      <c r="WXU720" s="4"/>
      <c r="WXV720" s="4"/>
      <c r="WXW720" s="4"/>
      <c r="WXX720" s="4"/>
      <c r="WXY720" s="4"/>
      <c r="WXZ720" s="4"/>
      <c r="WYA720" s="4"/>
      <c r="WYB720" s="4"/>
      <c r="WYC720" s="4"/>
      <c r="WYD720" s="4"/>
      <c r="WYE720" s="4"/>
      <c r="WYF720" s="4"/>
      <c r="WYG720" s="4"/>
      <c r="WYH720" s="4"/>
      <c r="WYI720" s="4"/>
      <c r="WYJ720" s="4"/>
      <c r="WYK720" s="4"/>
      <c r="WYL720" s="4"/>
      <c r="WYM720" s="4"/>
      <c r="WYN720" s="4"/>
      <c r="WYO720" s="4"/>
      <c r="WYP720" s="4"/>
      <c r="WYQ720" s="4"/>
      <c r="WYR720" s="4"/>
      <c r="WYS720" s="4"/>
      <c r="WYT720" s="4"/>
      <c r="WYU720" s="4"/>
      <c r="WYV720" s="4"/>
      <c r="WYW720" s="4"/>
      <c r="WYX720" s="4"/>
      <c r="WYY720" s="4"/>
      <c r="WYZ720" s="4"/>
      <c r="WZA720" s="4"/>
      <c r="WZB720" s="4"/>
      <c r="WZC720" s="4"/>
      <c r="WZD720" s="4"/>
      <c r="WZE720" s="4"/>
      <c r="WZF720" s="4"/>
      <c r="WZG720" s="4"/>
      <c r="WZH720" s="4"/>
      <c r="WZI720" s="4"/>
      <c r="WZJ720" s="4"/>
      <c r="WZK720" s="4"/>
      <c r="WZL720" s="4"/>
      <c r="WZM720" s="4"/>
      <c r="WZN720" s="4"/>
      <c r="WZO720" s="4"/>
      <c r="WZP720" s="4"/>
      <c r="WZQ720" s="4"/>
      <c r="WZR720" s="4"/>
      <c r="WZS720" s="4"/>
      <c r="WZT720" s="4"/>
      <c r="WZU720" s="4"/>
      <c r="WZV720" s="4"/>
      <c r="WZW720" s="4"/>
      <c r="WZX720" s="4"/>
      <c r="WZY720" s="4"/>
      <c r="WZZ720" s="4"/>
      <c r="XAA720" s="4"/>
      <c r="XAB720" s="4"/>
      <c r="XAC720" s="4"/>
      <c r="XAD720" s="4"/>
      <c r="XAE720" s="4"/>
      <c r="XAF720" s="4"/>
      <c r="XAG720" s="4"/>
      <c r="XAH720" s="4"/>
      <c r="XAI720" s="4"/>
      <c r="XAJ720" s="4"/>
      <c r="XAK720" s="4"/>
      <c r="XAL720" s="4"/>
      <c r="XAM720" s="4"/>
      <c r="XAN720" s="4"/>
      <c r="XAO720" s="4"/>
      <c r="XAP720" s="4"/>
      <c r="XAQ720" s="4"/>
      <c r="XAR720" s="4"/>
      <c r="XAS720" s="4"/>
      <c r="XAT720" s="4"/>
      <c r="XAU720" s="4"/>
      <c r="XAV720" s="4"/>
      <c r="XAW720" s="4"/>
      <c r="XAX720" s="4"/>
      <c r="XAY720" s="4"/>
      <c r="XAZ720" s="4"/>
      <c r="XBA720" s="4"/>
      <c r="XBB720" s="4"/>
      <c r="XBC720" s="4"/>
      <c r="XBD720" s="4"/>
      <c r="XBE720" s="4"/>
      <c r="XBF720" s="4"/>
      <c r="XBG720" s="4"/>
      <c r="XBH720" s="4"/>
      <c r="XBI720" s="4"/>
      <c r="XBJ720" s="4"/>
      <c r="XBK720" s="4"/>
      <c r="XBL720" s="4"/>
      <c r="XBM720" s="4"/>
      <c r="XBN720" s="4"/>
      <c r="XBO720" s="4"/>
      <c r="XBP720" s="4"/>
      <c r="XBQ720" s="4"/>
      <c r="XBR720" s="4"/>
      <c r="XBS720" s="4"/>
      <c r="XBT720" s="4"/>
      <c r="XBU720" s="4"/>
      <c r="XBV720" s="4"/>
      <c r="XBW720" s="4"/>
      <c r="XBX720" s="4"/>
      <c r="XBY720" s="4"/>
      <c r="XBZ720" s="4"/>
      <c r="XCA720" s="4"/>
      <c r="XCB720" s="4"/>
      <c r="XCC720" s="4"/>
      <c r="XCD720" s="4"/>
      <c r="XCE720" s="4"/>
      <c r="XCF720" s="4"/>
      <c r="XCG720" s="4"/>
      <c r="XCH720" s="4"/>
      <c r="XCI720" s="4"/>
      <c r="XCJ720" s="4"/>
      <c r="XCK720" s="4"/>
      <c r="XCL720" s="4"/>
      <c r="XCM720" s="4"/>
      <c r="XCN720" s="4"/>
      <c r="XCO720" s="4"/>
      <c r="XCP720" s="4"/>
      <c r="XCQ720" s="4"/>
      <c r="XCR720" s="4"/>
      <c r="XCS720" s="4"/>
      <c r="XCT720" s="4"/>
      <c r="XCU720" s="4"/>
      <c r="XCV720" s="4"/>
      <c r="XCW720" s="4"/>
      <c r="XCX720" s="4"/>
      <c r="XCY720" s="4"/>
      <c r="XCZ720" s="4"/>
      <c r="XDA720" s="4"/>
      <c r="XDB720" s="4"/>
      <c r="XDC720" s="4"/>
      <c r="XDD720" s="4"/>
      <c r="XDE720" s="4"/>
      <c r="XDF720" s="4"/>
      <c r="XDG720" s="4"/>
      <c r="XDH720" s="4"/>
      <c r="XDI720" s="4"/>
      <c r="XDJ720" s="4"/>
      <c r="XDK720" s="4"/>
      <c r="XDL720" s="4"/>
      <c r="XDM720" s="4"/>
      <c r="XDN720" s="4"/>
      <c r="XDO720" s="4"/>
      <c r="XDP720" s="4"/>
      <c r="XDQ720" s="4"/>
      <c r="XDR720" s="4"/>
      <c r="XDS720" s="4"/>
      <c r="XDT720" s="4"/>
      <c r="XDU720" s="4"/>
      <c r="XDV720" s="4"/>
      <c r="XDW720" s="4"/>
      <c r="XDX720" s="4"/>
      <c r="XDY720" s="4"/>
      <c r="XDZ720" s="4"/>
      <c r="XEA720" s="4"/>
      <c r="XEB720" s="4"/>
      <c r="XEC720" s="4"/>
      <c r="XED720" s="4"/>
      <c r="XEE720" s="4"/>
      <c r="XEF720" s="4"/>
      <c r="XEG720" s="4"/>
      <c r="XEH720" s="4"/>
      <c r="XEI720" s="4"/>
      <c r="XEJ720" s="4"/>
      <c r="XEK720" s="4"/>
      <c r="XEL720" s="4"/>
      <c r="XEM720" s="4"/>
      <c r="XEN720" s="4"/>
    </row>
    <row r="721" spans="1:16368" s="196" customFormat="1" x14ac:dyDescent="0.25">
      <c r="A721" s="132" t="s">
        <v>880</v>
      </c>
      <c r="B721" s="24">
        <v>912</v>
      </c>
      <c r="C721" s="25" t="s">
        <v>68</v>
      </c>
      <c r="D721" s="25" t="s">
        <v>54</v>
      </c>
      <c r="E721" s="21" t="s">
        <v>882</v>
      </c>
      <c r="F721" s="21"/>
      <c r="G721" s="22">
        <f t="shared" si="10"/>
        <v>147531.4</v>
      </c>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c r="FQ721" s="4"/>
      <c r="FR721" s="4"/>
      <c r="FS721" s="4"/>
      <c r="FT721" s="4"/>
      <c r="FU721" s="4"/>
      <c r="FV721" s="4"/>
      <c r="FW721" s="4"/>
      <c r="FX721" s="4"/>
      <c r="FY721" s="4"/>
      <c r="FZ721" s="4"/>
      <c r="GA721" s="4"/>
      <c r="GB721" s="4"/>
      <c r="GC721" s="4"/>
      <c r="GD721" s="4"/>
      <c r="GE721" s="4"/>
      <c r="GF721" s="4"/>
      <c r="GG721" s="4"/>
      <c r="GH721" s="4"/>
      <c r="GI721" s="4"/>
      <c r="GJ721" s="4"/>
      <c r="GK721" s="4"/>
      <c r="GL721" s="4"/>
      <c r="GM721" s="4"/>
      <c r="GN721" s="4"/>
      <c r="GO721" s="4"/>
      <c r="GP721" s="4"/>
      <c r="GQ721" s="4"/>
      <c r="GR721" s="4"/>
      <c r="GS721" s="4"/>
      <c r="GT721" s="4"/>
      <c r="GU721" s="4"/>
      <c r="GV721" s="4"/>
      <c r="GW721" s="4"/>
      <c r="GX721" s="4"/>
      <c r="GY721" s="4"/>
      <c r="GZ721" s="4"/>
      <c r="HA721" s="4"/>
      <c r="HB721" s="4"/>
      <c r="HC721" s="4"/>
      <c r="HD721" s="4"/>
      <c r="HE721" s="4"/>
      <c r="HF721" s="4"/>
      <c r="HG721" s="4"/>
      <c r="HH721" s="4"/>
      <c r="HI721" s="4"/>
      <c r="HJ721" s="4"/>
      <c r="HK721" s="4"/>
      <c r="HL721" s="4"/>
      <c r="HM721" s="4"/>
      <c r="HN721" s="4"/>
      <c r="HO721" s="4"/>
      <c r="HP721" s="4"/>
      <c r="HQ721" s="4"/>
      <c r="HR721" s="4"/>
      <c r="HS721" s="4"/>
      <c r="HT721" s="4"/>
      <c r="HU721" s="4"/>
      <c r="HV721" s="4"/>
      <c r="HW721" s="4"/>
      <c r="HX721" s="4"/>
      <c r="HY721" s="4"/>
      <c r="HZ721" s="4"/>
      <c r="IA721" s="4"/>
      <c r="IB721" s="4"/>
      <c r="IC721" s="4"/>
      <c r="ID721" s="4"/>
      <c r="IE721" s="4"/>
      <c r="IF721" s="4"/>
      <c r="IG721" s="4"/>
      <c r="IH721" s="4"/>
      <c r="II721" s="4"/>
      <c r="IJ721" s="4"/>
      <c r="IK721" s="4"/>
      <c r="IL721" s="4"/>
      <c r="IM721" s="4"/>
      <c r="IN721" s="4"/>
      <c r="IO721" s="4"/>
      <c r="IP721" s="4"/>
      <c r="IQ721" s="4"/>
      <c r="IR721" s="4"/>
      <c r="IS721" s="4"/>
      <c r="IT721" s="4"/>
      <c r="IU721" s="4"/>
      <c r="IV721" s="4"/>
      <c r="IW721" s="4"/>
      <c r="IX721" s="4"/>
      <c r="IY721" s="4"/>
      <c r="IZ721" s="4"/>
      <c r="JA721" s="4"/>
      <c r="JB721" s="4"/>
      <c r="JC721" s="4"/>
      <c r="JD721" s="4"/>
      <c r="JE721" s="4"/>
      <c r="JF721" s="4"/>
      <c r="JG721" s="4"/>
      <c r="JH721" s="4"/>
      <c r="JI721" s="4"/>
      <c r="JJ721" s="4"/>
      <c r="JK721" s="4"/>
      <c r="JL721" s="4"/>
      <c r="JM721" s="4"/>
      <c r="JN721" s="4"/>
      <c r="JO721" s="4"/>
      <c r="JP721" s="4"/>
      <c r="JQ721" s="4"/>
      <c r="JR721" s="4"/>
      <c r="JS721" s="4"/>
      <c r="JT721" s="4"/>
      <c r="JU721" s="4"/>
      <c r="JV721" s="4"/>
      <c r="JW721" s="4"/>
      <c r="JX721" s="4"/>
      <c r="JY721" s="4"/>
      <c r="JZ721" s="4"/>
      <c r="KA721" s="4"/>
      <c r="KB721" s="4"/>
      <c r="KC721" s="4"/>
      <c r="KD721" s="4"/>
      <c r="KE721" s="4"/>
      <c r="KF721" s="4"/>
      <c r="KG721" s="4"/>
      <c r="KH721" s="4"/>
      <c r="KI721" s="4"/>
      <c r="KJ721" s="4"/>
      <c r="KK721" s="4"/>
      <c r="KL721" s="4"/>
      <c r="KM721" s="4"/>
      <c r="KN721" s="4"/>
      <c r="KO721" s="4"/>
      <c r="KP721" s="4"/>
      <c r="KQ721" s="4"/>
      <c r="KR721" s="4"/>
      <c r="KS721" s="4"/>
      <c r="KT721" s="4"/>
      <c r="KU721" s="4"/>
      <c r="KV721" s="4"/>
      <c r="KW721" s="4"/>
      <c r="KX721" s="4"/>
      <c r="KY721" s="4"/>
      <c r="KZ721" s="4"/>
      <c r="LA721" s="4"/>
      <c r="LB721" s="4"/>
      <c r="LC721" s="4"/>
      <c r="LD721" s="4"/>
      <c r="LE721" s="4"/>
      <c r="LF721" s="4"/>
      <c r="LG721" s="4"/>
      <c r="LH721" s="4"/>
      <c r="LI721" s="4"/>
      <c r="LJ721" s="4"/>
      <c r="LK721" s="4"/>
      <c r="LL721" s="4"/>
      <c r="LM721" s="4"/>
      <c r="LN721" s="4"/>
      <c r="LO721" s="4"/>
      <c r="LP721" s="4"/>
      <c r="LQ721" s="4"/>
      <c r="LR721" s="4"/>
      <c r="LS721" s="4"/>
      <c r="LT721" s="4"/>
      <c r="LU721" s="4"/>
      <c r="LV721" s="4"/>
      <c r="LW721" s="4"/>
      <c r="LX721" s="4"/>
      <c r="LY721" s="4"/>
      <c r="LZ721" s="4"/>
      <c r="MA721" s="4"/>
      <c r="MB721" s="4"/>
      <c r="MC721" s="4"/>
      <c r="MD721" s="4"/>
      <c r="ME721" s="4"/>
      <c r="MF721" s="4"/>
      <c r="MG721" s="4"/>
      <c r="MH721" s="4"/>
      <c r="MI721" s="4"/>
      <c r="MJ721" s="4"/>
      <c r="MK721" s="4"/>
      <c r="ML721" s="4"/>
      <c r="MM721" s="4"/>
      <c r="MN721" s="4"/>
      <c r="MO721" s="4"/>
      <c r="MP721" s="4"/>
      <c r="MQ721" s="4"/>
      <c r="MR721" s="4"/>
      <c r="MS721" s="4"/>
      <c r="MT721" s="4"/>
      <c r="MU721" s="4"/>
      <c r="MV721" s="4"/>
      <c r="MW721" s="4"/>
      <c r="MX721" s="4"/>
      <c r="MY721" s="4"/>
      <c r="MZ721" s="4"/>
      <c r="NA721" s="4"/>
      <c r="NB721" s="4"/>
      <c r="NC721" s="4"/>
      <c r="ND721" s="4"/>
      <c r="NE721" s="4"/>
      <c r="NF721" s="4"/>
      <c r="NG721" s="4"/>
      <c r="NH721" s="4"/>
      <c r="NI721" s="4"/>
      <c r="NJ721" s="4"/>
      <c r="NK721" s="4"/>
      <c r="NL721" s="4"/>
      <c r="NM721" s="4"/>
      <c r="NN721" s="4"/>
      <c r="NO721" s="4"/>
      <c r="NP721" s="4"/>
      <c r="NQ721" s="4"/>
      <c r="NR721" s="4"/>
      <c r="NS721" s="4"/>
      <c r="NT721" s="4"/>
      <c r="NU721" s="4"/>
      <c r="NV721" s="4"/>
      <c r="NW721" s="4"/>
      <c r="NX721" s="4"/>
      <c r="NY721" s="4"/>
      <c r="NZ721" s="4"/>
      <c r="OA721" s="4"/>
      <c r="OB721" s="4"/>
      <c r="OC721" s="4"/>
      <c r="OD721" s="4"/>
      <c r="OE721" s="4"/>
      <c r="OF721" s="4"/>
      <c r="OG721" s="4"/>
      <c r="OH721" s="4"/>
      <c r="OI721" s="4"/>
      <c r="OJ721" s="4"/>
      <c r="OK721" s="4"/>
      <c r="OL721" s="4"/>
      <c r="OM721" s="4"/>
      <c r="ON721" s="4"/>
      <c r="OO721" s="4"/>
      <c r="OP721" s="4"/>
      <c r="OQ721" s="4"/>
      <c r="OR721" s="4"/>
      <c r="OS721" s="4"/>
      <c r="OT721" s="4"/>
      <c r="OU721" s="4"/>
      <c r="OV721" s="4"/>
      <c r="OW721" s="4"/>
      <c r="OX721" s="4"/>
      <c r="OY721" s="4"/>
      <c r="OZ721" s="4"/>
      <c r="PA721" s="4"/>
      <c r="PB721" s="4"/>
      <c r="PC721" s="4"/>
      <c r="PD721" s="4"/>
      <c r="PE721" s="4"/>
      <c r="PF721" s="4"/>
      <c r="PG721" s="4"/>
      <c r="PH721" s="4"/>
      <c r="PI721" s="4"/>
      <c r="PJ721" s="4"/>
      <c r="PK721" s="4"/>
      <c r="PL721" s="4"/>
      <c r="PM721" s="4"/>
      <c r="PN721" s="4"/>
      <c r="PO721" s="4"/>
      <c r="PP721" s="4"/>
      <c r="PQ721" s="4"/>
      <c r="PR721" s="4"/>
      <c r="PS721" s="4"/>
      <c r="PT721" s="4"/>
      <c r="PU721" s="4"/>
      <c r="PV721" s="4"/>
      <c r="PW721" s="4"/>
      <c r="PX721" s="4"/>
      <c r="PY721" s="4"/>
      <c r="PZ721" s="4"/>
      <c r="QA721" s="4"/>
      <c r="QB721" s="4"/>
      <c r="QC721" s="4"/>
      <c r="QD721" s="4"/>
      <c r="QE721" s="4"/>
      <c r="QF721" s="4"/>
      <c r="QG721" s="4"/>
      <c r="QH721" s="4"/>
      <c r="QI721" s="4"/>
      <c r="QJ721" s="4"/>
      <c r="QK721" s="4"/>
      <c r="QL721" s="4"/>
      <c r="QM721" s="4"/>
      <c r="QN721" s="4"/>
      <c r="QO721" s="4"/>
      <c r="QP721" s="4"/>
      <c r="QQ721" s="4"/>
      <c r="QR721" s="4"/>
      <c r="QS721" s="4"/>
      <c r="QT721" s="4"/>
      <c r="QU721" s="4"/>
      <c r="QV721" s="4"/>
      <c r="QW721" s="4"/>
      <c r="QX721" s="4"/>
      <c r="QY721" s="4"/>
      <c r="QZ721" s="4"/>
      <c r="RA721" s="4"/>
      <c r="RB721" s="4"/>
      <c r="RC721" s="4"/>
      <c r="RD721" s="4"/>
      <c r="RE721" s="4"/>
      <c r="RF721" s="4"/>
      <c r="RG721" s="4"/>
      <c r="RH721" s="4"/>
      <c r="RI721" s="4"/>
      <c r="RJ721" s="4"/>
      <c r="RK721" s="4"/>
      <c r="RL721" s="4"/>
      <c r="RM721" s="4"/>
      <c r="RN721" s="4"/>
      <c r="RO721" s="4"/>
      <c r="RP721" s="4"/>
      <c r="RQ721" s="4"/>
      <c r="RR721" s="4"/>
      <c r="RS721" s="4"/>
      <c r="RT721" s="4"/>
      <c r="RU721" s="4"/>
      <c r="RV721" s="4"/>
      <c r="RW721" s="4"/>
      <c r="RX721" s="4"/>
      <c r="RY721" s="4"/>
      <c r="RZ721" s="4"/>
      <c r="SA721" s="4"/>
      <c r="SB721" s="4"/>
      <c r="SC721" s="4"/>
      <c r="SD721" s="4"/>
      <c r="SE721" s="4"/>
      <c r="SF721" s="4"/>
      <c r="SG721" s="4"/>
      <c r="SH721" s="4"/>
      <c r="SI721" s="4"/>
      <c r="SJ721" s="4"/>
      <c r="SK721" s="4"/>
      <c r="SL721" s="4"/>
      <c r="SM721" s="4"/>
      <c r="SN721" s="4"/>
      <c r="SO721" s="4"/>
      <c r="SP721" s="4"/>
      <c r="SQ721" s="4"/>
      <c r="SR721" s="4"/>
      <c r="SS721" s="4"/>
      <c r="ST721" s="4"/>
      <c r="SU721" s="4"/>
      <c r="SV721" s="4"/>
      <c r="SW721" s="4"/>
      <c r="SX721" s="4"/>
      <c r="SY721" s="4"/>
      <c r="SZ721" s="4"/>
      <c r="TA721" s="4"/>
      <c r="TB721" s="4"/>
      <c r="TC721" s="4"/>
      <c r="TD721" s="4"/>
      <c r="TE721" s="4"/>
      <c r="TF721" s="4"/>
      <c r="TG721" s="4"/>
      <c r="TH721" s="4"/>
      <c r="TI721" s="4"/>
      <c r="TJ721" s="4"/>
      <c r="TK721" s="4"/>
      <c r="TL721" s="4"/>
      <c r="TM721" s="4"/>
      <c r="TN721" s="4"/>
      <c r="TO721" s="4"/>
      <c r="TP721" s="4"/>
      <c r="TQ721" s="4"/>
      <c r="TR721" s="4"/>
      <c r="TS721" s="4"/>
      <c r="TT721" s="4"/>
      <c r="TU721" s="4"/>
      <c r="TV721" s="4"/>
      <c r="TW721" s="4"/>
      <c r="TX721" s="4"/>
      <c r="TY721" s="4"/>
      <c r="TZ721" s="4"/>
      <c r="UA721" s="4"/>
      <c r="UB721" s="4"/>
      <c r="UC721" s="4"/>
      <c r="UD721" s="4"/>
      <c r="UE721" s="4"/>
      <c r="UF721" s="4"/>
      <c r="UG721" s="4"/>
      <c r="UH721" s="4"/>
      <c r="UI721" s="4"/>
      <c r="UJ721" s="4"/>
      <c r="UK721" s="4"/>
      <c r="UL721" s="4"/>
      <c r="UM721" s="4"/>
      <c r="UN721" s="4"/>
      <c r="UO721" s="4"/>
      <c r="UP721" s="4"/>
      <c r="UQ721" s="4"/>
      <c r="UR721" s="4"/>
      <c r="US721" s="4"/>
      <c r="UT721" s="4"/>
      <c r="UU721" s="4"/>
      <c r="UV721" s="4"/>
      <c r="UW721" s="4"/>
      <c r="UX721" s="4"/>
      <c r="UY721" s="4"/>
      <c r="UZ721" s="4"/>
      <c r="VA721" s="4"/>
      <c r="VB721" s="4"/>
      <c r="VC721" s="4"/>
      <c r="VD721" s="4"/>
      <c r="VE721" s="4"/>
      <c r="VF721" s="4"/>
      <c r="VG721" s="4"/>
      <c r="VH721" s="4"/>
      <c r="VI721" s="4"/>
      <c r="VJ721" s="4"/>
      <c r="VK721" s="4"/>
      <c r="VL721" s="4"/>
      <c r="VM721" s="4"/>
      <c r="VN721" s="4"/>
      <c r="VO721" s="4"/>
      <c r="VP721" s="4"/>
      <c r="VQ721" s="4"/>
      <c r="VR721" s="4"/>
      <c r="VS721" s="4"/>
      <c r="VT721" s="4"/>
      <c r="VU721" s="4"/>
      <c r="VV721" s="4"/>
      <c r="VW721" s="4"/>
      <c r="VX721" s="4"/>
      <c r="VY721" s="4"/>
      <c r="VZ721" s="4"/>
      <c r="WA721" s="4"/>
      <c r="WB721" s="4"/>
      <c r="WC721" s="4"/>
      <c r="WD721" s="4"/>
      <c r="WE721" s="4"/>
      <c r="WF721" s="4"/>
      <c r="WG721" s="4"/>
      <c r="WH721" s="4"/>
      <c r="WI721" s="4"/>
      <c r="WJ721" s="4"/>
      <c r="WK721" s="4"/>
      <c r="WL721" s="4"/>
      <c r="WM721" s="4"/>
      <c r="WN721" s="4"/>
      <c r="WO721" s="4"/>
      <c r="WP721" s="4"/>
      <c r="WQ721" s="4"/>
      <c r="WR721" s="4"/>
      <c r="WS721" s="4"/>
      <c r="WT721" s="4"/>
      <c r="WU721" s="4"/>
      <c r="WV721" s="4"/>
      <c r="WW721" s="4"/>
      <c r="WX721" s="4"/>
      <c r="WY721" s="4"/>
      <c r="WZ721" s="4"/>
      <c r="XA721" s="4"/>
      <c r="XB721" s="4"/>
      <c r="XC721" s="4"/>
      <c r="XD721" s="4"/>
      <c r="XE721" s="4"/>
      <c r="XF721" s="4"/>
      <c r="XG721" s="4"/>
      <c r="XH721" s="4"/>
      <c r="XI721" s="4"/>
      <c r="XJ721" s="4"/>
      <c r="XK721" s="4"/>
      <c r="XL721" s="4"/>
      <c r="XM721" s="4"/>
      <c r="XN721" s="4"/>
      <c r="XO721" s="4"/>
      <c r="XP721" s="4"/>
      <c r="XQ721" s="4"/>
      <c r="XR721" s="4"/>
      <c r="XS721" s="4"/>
      <c r="XT721" s="4"/>
      <c r="XU721" s="4"/>
      <c r="XV721" s="4"/>
      <c r="XW721" s="4"/>
      <c r="XX721" s="4"/>
      <c r="XY721" s="4"/>
      <c r="XZ721" s="4"/>
      <c r="YA721" s="4"/>
      <c r="YB721" s="4"/>
      <c r="YC721" s="4"/>
      <c r="YD721" s="4"/>
      <c r="YE721" s="4"/>
      <c r="YF721" s="4"/>
      <c r="YG721" s="4"/>
      <c r="YH721" s="4"/>
      <c r="YI721" s="4"/>
      <c r="YJ721" s="4"/>
      <c r="YK721" s="4"/>
      <c r="YL721" s="4"/>
      <c r="YM721" s="4"/>
      <c r="YN721" s="4"/>
      <c r="YO721" s="4"/>
      <c r="YP721" s="4"/>
      <c r="YQ721" s="4"/>
      <c r="YR721" s="4"/>
      <c r="YS721" s="4"/>
      <c r="YT721" s="4"/>
      <c r="YU721" s="4"/>
      <c r="YV721" s="4"/>
      <c r="YW721" s="4"/>
      <c r="YX721" s="4"/>
      <c r="YY721" s="4"/>
      <c r="YZ721" s="4"/>
      <c r="ZA721" s="4"/>
      <c r="ZB721" s="4"/>
      <c r="ZC721" s="4"/>
      <c r="ZD721" s="4"/>
      <c r="ZE721" s="4"/>
      <c r="ZF721" s="4"/>
      <c r="ZG721" s="4"/>
      <c r="ZH721" s="4"/>
      <c r="ZI721" s="4"/>
      <c r="ZJ721" s="4"/>
      <c r="ZK721" s="4"/>
      <c r="ZL721" s="4"/>
      <c r="ZM721" s="4"/>
      <c r="ZN721" s="4"/>
      <c r="ZO721" s="4"/>
      <c r="ZP721" s="4"/>
      <c r="ZQ721" s="4"/>
      <c r="ZR721" s="4"/>
      <c r="ZS721" s="4"/>
      <c r="ZT721" s="4"/>
      <c r="ZU721" s="4"/>
      <c r="ZV721" s="4"/>
      <c r="ZW721" s="4"/>
      <c r="ZX721" s="4"/>
      <c r="ZY721" s="4"/>
      <c r="ZZ721" s="4"/>
      <c r="AAA721" s="4"/>
      <c r="AAB721" s="4"/>
      <c r="AAC721" s="4"/>
      <c r="AAD721" s="4"/>
      <c r="AAE721" s="4"/>
      <c r="AAF721" s="4"/>
      <c r="AAG721" s="4"/>
      <c r="AAH721" s="4"/>
      <c r="AAI721" s="4"/>
      <c r="AAJ721" s="4"/>
      <c r="AAK721" s="4"/>
      <c r="AAL721" s="4"/>
      <c r="AAM721" s="4"/>
      <c r="AAN721" s="4"/>
      <c r="AAO721" s="4"/>
      <c r="AAP721" s="4"/>
      <c r="AAQ721" s="4"/>
      <c r="AAR721" s="4"/>
      <c r="AAS721" s="4"/>
      <c r="AAT721" s="4"/>
      <c r="AAU721" s="4"/>
      <c r="AAV721" s="4"/>
      <c r="AAW721" s="4"/>
      <c r="AAX721" s="4"/>
      <c r="AAY721" s="4"/>
      <c r="AAZ721" s="4"/>
      <c r="ABA721" s="4"/>
      <c r="ABB721" s="4"/>
      <c r="ABC721" s="4"/>
      <c r="ABD721" s="4"/>
      <c r="ABE721" s="4"/>
      <c r="ABF721" s="4"/>
      <c r="ABG721" s="4"/>
      <c r="ABH721" s="4"/>
      <c r="ABI721" s="4"/>
      <c r="ABJ721" s="4"/>
      <c r="ABK721" s="4"/>
      <c r="ABL721" s="4"/>
      <c r="ABM721" s="4"/>
      <c r="ABN721" s="4"/>
      <c r="ABO721" s="4"/>
      <c r="ABP721" s="4"/>
      <c r="ABQ721" s="4"/>
      <c r="ABR721" s="4"/>
      <c r="ABS721" s="4"/>
      <c r="ABT721" s="4"/>
      <c r="ABU721" s="4"/>
      <c r="ABV721" s="4"/>
      <c r="ABW721" s="4"/>
      <c r="ABX721" s="4"/>
      <c r="ABY721" s="4"/>
      <c r="ABZ721" s="4"/>
      <c r="ACA721" s="4"/>
      <c r="ACB721" s="4"/>
      <c r="ACC721" s="4"/>
      <c r="ACD721" s="4"/>
      <c r="ACE721" s="4"/>
      <c r="ACF721" s="4"/>
      <c r="ACG721" s="4"/>
      <c r="ACH721" s="4"/>
      <c r="ACI721" s="4"/>
      <c r="ACJ721" s="4"/>
      <c r="ACK721" s="4"/>
      <c r="ACL721" s="4"/>
      <c r="ACM721" s="4"/>
      <c r="ACN721" s="4"/>
      <c r="ACO721" s="4"/>
      <c r="ACP721" s="4"/>
      <c r="ACQ721" s="4"/>
      <c r="ACR721" s="4"/>
      <c r="ACS721" s="4"/>
      <c r="ACT721" s="4"/>
      <c r="ACU721" s="4"/>
      <c r="ACV721" s="4"/>
      <c r="ACW721" s="4"/>
      <c r="ACX721" s="4"/>
      <c r="ACY721" s="4"/>
      <c r="ACZ721" s="4"/>
      <c r="ADA721" s="4"/>
      <c r="ADB721" s="4"/>
      <c r="ADC721" s="4"/>
      <c r="ADD721" s="4"/>
      <c r="ADE721" s="4"/>
      <c r="ADF721" s="4"/>
      <c r="ADG721" s="4"/>
      <c r="ADH721" s="4"/>
      <c r="ADI721" s="4"/>
      <c r="ADJ721" s="4"/>
      <c r="ADK721" s="4"/>
      <c r="ADL721" s="4"/>
      <c r="ADM721" s="4"/>
      <c r="ADN721" s="4"/>
      <c r="ADO721" s="4"/>
      <c r="ADP721" s="4"/>
      <c r="ADQ721" s="4"/>
      <c r="ADR721" s="4"/>
      <c r="ADS721" s="4"/>
      <c r="ADT721" s="4"/>
      <c r="ADU721" s="4"/>
      <c r="ADV721" s="4"/>
      <c r="ADW721" s="4"/>
      <c r="ADX721" s="4"/>
      <c r="ADY721" s="4"/>
      <c r="ADZ721" s="4"/>
      <c r="AEA721" s="4"/>
      <c r="AEB721" s="4"/>
      <c r="AEC721" s="4"/>
      <c r="AED721" s="4"/>
      <c r="AEE721" s="4"/>
      <c r="AEF721" s="4"/>
      <c r="AEG721" s="4"/>
      <c r="AEH721" s="4"/>
      <c r="AEI721" s="4"/>
      <c r="AEJ721" s="4"/>
      <c r="AEK721" s="4"/>
      <c r="AEL721" s="4"/>
      <c r="AEM721" s="4"/>
      <c r="AEN721" s="4"/>
      <c r="AEO721" s="4"/>
      <c r="AEP721" s="4"/>
      <c r="AEQ721" s="4"/>
      <c r="AER721" s="4"/>
      <c r="AES721" s="4"/>
      <c r="AET721" s="4"/>
      <c r="AEU721" s="4"/>
      <c r="AEV721" s="4"/>
      <c r="AEW721" s="4"/>
      <c r="AEX721" s="4"/>
      <c r="AEY721" s="4"/>
      <c r="AEZ721" s="4"/>
      <c r="AFA721" s="4"/>
      <c r="AFB721" s="4"/>
      <c r="AFC721" s="4"/>
      <c r="AFD721" s="4"/>
      <c r="AFE721" s="4"/>
      <c r="AFF721" s="4"/>
      <c r="AFG721" s="4"/>
      <c r="AFH721" s="4"/>
      <c r="AFI721" s="4"/>
      <c r="AFJ721" s="4"/>
      <c r="AFK721" s="4"/>
      <c r="AFL721" s="4"/>
      <c r="AFM721" s="4"/>
      <c r="AFN721" s="4"/>
      <c r="AFO721" s="4"/>
      <c r="AFP721" s="4"/>
      <c r="AFQ721" s="4"/>
      <c r="AFR721" s="4"/>
      <c r="AFS721" s="4"/>
      <c r="AFT721" s="4"/>
      <c r="AFU721" s="4"/>
      <c r="AFV721" s="4"/>
      <c r="AFW721" s="4"/>
      <c r="AFX721" s="4"/>
      <c r="AFY721" s="4"/>
      <c r="AFZ721" s="4"/>
      <c r="AGA721" s="4"/>
      <c r="AGB721" s="4"/>
      <c r="AGC721" s="4"/>
      <c r="AGD721" s="4"/>
      <c r="AGE721" s="4"/>
      <c r="AGF721" s="4"/>
      <c r="AGG721" s="4"/>
      <c r="AGH721" s="4"/>
      <c r="AGI721" s="4"/>
      <c r="AGJ721" s="4"/>
      <c r="AGK721" s="4"/>
      <c r="AGL721" s="4"/>
      <c r="AGM721" s="4"/>
      <c r="AGN721" s="4"/>
      <c r="AGO721" s="4"/>
      <c r="AGP721" s="4"/>
      <c r="AGQ721" s="4"/>
      <c r="AGR721" s="4"/>
      <c r="AGS721" s="4"/>
      <c r="AGT721" s="4"/>
      <c r="AGU721" s="4"/>
      <c r="AGV721" s="4"/>
      <c r="AGW721" s="4"/>
      <c r="AGX721" s="4"/>
      <c r="AGY721" s="4"/>
      <c r="AGZ721" s="4"/>
      <c r="AHA721" s="4"/>
      <c r="AHB721" s="4"/>
      <c r="AHC721" s="4"/>
      <c r="AHD721" s="4"/>
      <c r="AHE721" s="4"/>
      <c r="AHF721" s="4"/>
      <c r="AHG721" s="4"/>
      <c r="AHH721" s="4"/>
      <c r="AHI721" s="4"/>
      <c r="AHJ721" s="4"/>
      <c r="AHK721" s="4"/>
      <c r="AHL721" s="4"/>
      <c r="AHM721" s="4"/>
      <c r="AHN721" s="4"/>
      <c r="AHO721" s="4"/>
      <c r="AHP721" s="4"/>
      <c r="AHQ721" s="4"/>
      <c r="AHR721" s="4"/>
      <c r="AHS721" s="4"/>
      <c r="AHT721" s="4"/>
      <c r="AHU721" s="4"/>
      <c r="AHV721" s="4"/>
      <c r="AHW721" s="4"/>
      <c r="AHX721" s="4"/>
      <c r="AHY721" s="4"/>
      <c r="AHZ721" s="4"/>
      <c r="AIA721" s="4"/>
      <c r="AIB721" s="4"/>
      <c r="AIC721" s="4"/>
      <c r="AID721" s="4"/>
      <c r="AIE721" s="4"/>
      <c r="AIF721" s="4"/>
      <c r="AIG721" s="4"/>
      <c r="AIH721" s="4"/>
      <c r="AII721" s="4"/>
      <c r="AIJ721" s="4"/>
      <c r="AIK721" s="4"/>
      <c r="AIL721" s="4"/>
      <c r="AIM721" s="4"/>
      <c r="AIN721" s="4"/>
      <c r="AIO721" s="4"/>
      <c r="AIP721" s="4"/>
      <c r="AIQ721" s="4"/>
      <c r="AIR721" s="4"/>
      <c r="AIS721" s="4"/>
      <c r="AIT721" s="4"/>
      <c r="AIU721" s="4"/>
      <c r="AIV721" s="4"/>
      <c r="AIW721" s="4"/>
      <c r="AIX721" s="4"/>
      <c r="AIY721" s="4"/>
      <c r="AIZ721" s="4"/>
      <c r="AJA721" s="4"/>
      <c r="AJB721" s="4"/>
      <c r="AJC721" s="4"/>
      <c r="AJD721" s="4"/>
      <c r="AJE721" s="4"/>
      <c r="AJF721" s="4"/>
      <c r="AJG721" s="4"/>
      <c r="AJH721" s="4"/>
      <c r="AJI721" s="4"/>
      <c r="AJJ721" s="4"/>
      <c r="AJK721" s="4"/>
      <c r="AJL721" s="4"/>
      <c r="AJM721" s="4"/>
      <c r="AJN721" s="4"/>
      <c r="AJO721" s="4"/>
      <c r="AJP721" s="4"/>
      <c r="AJQ721" s="4"/>
      <c r="AJR721" s="4"/>
      <c r="AJS721" s="4"/>
      <c r="AJT721" s="4"/>
      <c r="AJU721" s="4"/>
      <c r="AJV721" s="4"/>
      <c r="AJW721" s="4"/>
      <c r="AJX721" s="4"/>
      <c r="AJY721" s="4"/>
      <c r="AJZ721" s="4"/>
      <c r="AKA721" s="4"/>
      <c r="AKB721" s="4"/>
      <c r="AKC721" s="4"/>
      <c r="AKD721" s="4"/>
      <c r="AKE721" s="4"/>
      <c r="AKF721" s="4"/>
      <c r="AKG721" s="4"/>
      <c r="AKH721" s="4"/>
      <c r="AKI721" s="4"/>
      <c r="AKJ721" s="4"/>
      <c r="AKK721" s="4"/>
      <c r="AKL721" s="4"/>
      <c r="AKM721" s="4"/>
      <c r="AKN721" s="4"/>
      <c r="AKO721" s="4"/>
      <c r="AKP721" s="4"/>
      <c r="AKQ721" s="4"/>
      <c r="AKR721" s="4"/>
      <c r="AKS721" s="4"/>
      <c r="AKT721" s="4"/>
      <c r="AKU721" s="4"/>
      <c r="AKV721" s="4"/>
      <c r="AKW721" s="4"/>
      <c r="AKX721" s="4"/>
      <c r="AKY721" s="4"/>
      <c r="AKZ721" s="4"/>
      <c r="ALA721" s="4"/>
      <c r="ALB721" s="4"/>
      <c r="ALC721" s="4"/>
      <c r="ALD721" s="4"/>
      <c r="ALE721" s="4"/>
      <c r="ALF721" s="4"/>
      <c r="ALG721" s="4"/>
      <c r="ALH721" s="4"/>
      <c r="ALI721" s="4"/>
      <c r="ALJ721" s="4"/>
      <c r="ALK721" s="4"/>
      <c r="ALL721" s="4"/>
      <c r="ALM721" s="4"/>
      <c r="ALN721" s="4"/>
      <c r="ALO721" s="4"/>
      <c r="ALP721" s="4"/>
      <c r="ALQ721" s="4"/>
      <c r="ALR721" s="4"/>
      <c r="ALS721" s="4"/>
      <c r="ALT721" s="4"/>
      <c r="ALU721" s="4"/>
      <c r="ALV721" s="4"/>
      <c r="ALW721" s="4"/>
      <c r="ALX721" s="4"/>
      <c r="ALY721" s="4"/>
      <c r="ALZ721" s="4"/>
      <c r="AMA721" s="4"/>
      <c r="AMB721" s="4"/>
      <c r="AMC721" s="4"/>
      <c r="AMD721" s="4"/>
      <c r="AME721" s="4"/>
      <c r="AMF721" s="4"/>
      <c r="AMG721" s="4"/>
      <c r="AMH721" s="4"/>
      <c r="AMI721" s="4"/>
      <c r="AMJ721" s="4"/>
      <c r="AMK721" s="4"/>
      <c r="AML721" s="4"/>
      <c r="AMM721" s="4"/>
      <c r="AMN721" s="4"/>
      <c r="AMO721" s="4"/>
      <c r="AMP721" s="4"/>
      <c r="AMQ721" s="4"/>
      <c r="AMR721" s="4"/>
      <c r="AMS721" s="4"/>
      <c r="AMT721" s="4"/>
      <c r="AMU721" s="4"/>
      <c r="AMV721" s="4"/>
      <c r="AMW721" s="4"/>
      <c r="AMX721" s="4"/>
      <c r="AMY721" s="4"/>
      <c r="AMZ721" s="4"/>
      <c r="ANA721" s="4"/>
      <c r="ANB721" s="4"/>
      <c r="ANC721" s="4"/>
      <c r="AND721" s="4"/>
      <c r="ANE721" s="4"/>
      <c r="ANF721" s="4"/>
      <c r="ANG721" s="4"/>
      <c r="ANH721" s="4"/>
      <c r="ANI721" s="4"/>
      <c r="ANJ721" s="4"/>
      <c r="ANK721" s="4"/>
      <c r="ANL721" s="4"/>
      <c r="ANM721" s="4"/>
      <c r="ANN721" s="4"/>
      <c r="ANO721" s="4"/>
      <c r="ANP721" s="4"/>
      <c r="ANQ721" s="4"/>
      <c r="ANR721" s="4"/>
      <c r="ANS721" s="4"/>
      <c r="ANT721" s="4"/>
      <c r="ANU721" s="4"/>
      <c r="ANV721" s="4"/>
      <c r="ANW721" s="4"/>
      <c r="ANX721" s="4"/>
      <c r="ANY721" s="4"/>
      <c r="ANZ721" s="4"/>
      <c r="AOA721" s="4"/>
      <c r="AOB721" s="4"/>
      <c r="AOC721" s="4"/>
      <c r="AOD721" s="4"/>
      <c r="AOE721" s="4"/>
      <c r="AOF721" s="4"/>
      <c r="AOG721" s="4"/>
      <c r="AOH721" s="4"/>
      <c r="AOI721" s="4"/>
      <c r="AOJ721" s="4"/>
      <c r="AOK721" s="4"/>
      <c r="AOL721" s="4"/>
      <c r="AOM721" s="4"/>
      <c r="AON721" s="4"/>
      <c r="AOO721" s="4"/>
      <c r="AOP721" s="4"/>
      <c r="AOQ721" s="4"/>
      <c r="AOR721" s="4"/>
      <c r="AOS721" s="4"/>
      <c r="AOT721" s="4"/>
      <c r="AOU721" s="4"/>
      <c r="AOV721" s="4"/>
      <c r="AOW721" s="4"/>
      <c r="AOX721" s="4"/>
      <c r="AOY721" s="4"/>
      <c r="AOZ721" s="4"/>
      <c r="APA721" s="4"/>
      <c r="APB721" s="4"/>
      <c r="APC721" s="4"/>
      <c r="APD721" s="4"/>
      <c r="APE721" s="4"/>
      <c r="APF721" s="4"/>
      <c r="APG721" s="4"/>
      <c r="APH721" s="4"/>
      <c r="API721" s="4"/>
      <c r="APJ721" s="4"/>
      <c r="APK721" s="4"/>
      <c r="APL721" s="4"/>
      <c r="APM721" s="4"/>
      <c r="APN721" s="4"/>
      <c r="APO721" s="4"/>
      <c r="APP721" s="4"/>
      <c r="APQ721" s="4"/>
      <c r="APR721" s="4"/>
      <c r="APS721" s="4"/>
      <c r="APT721" s="4"/>
      <c r="APU721" s="4"/>
      <c r="APV721" s="4"/>
      <c r="APW721" s="4"/>
      <c r="APX721" s="4"/>
      <c r="APY721" s="4"/>
      <c r="APZ721" s="4"/>
      <c r="AQA721" s="4"/>
      <c r="AQB721" s="4"/>
      <c r="AQC721" s="4"/>
      <c r="AQD721" s="4"/>
      <c r="AQE721" s="4"/>
      <c r="AQF721" s="4"/>
      <c r="AQG721" s="4"/>
      <c r="AQH721" s="4"/>
      <c r="AQI721" s="4"/>
      <c r="AQJ721" s="4"/>
      <c r="AQK721" s="4"/>
      <c r="AQL721" s="4"/>
      <c r="AQM721" s="4"/>
      <c r="AQN721" s="4"/>
      <c r="AQO721" s="4"/>
      <c r="AQP721" s="4"/>
      <c r="AQQ721" s="4"/>
      <c r="AQR721" s="4"/>
      <c r="AQS721" s="4"/>
      <c r="AQT721" s="4"/>
      <c r="AQU721" s="4"/>
      <c r="AQV721" s="4"/>
      <c r="AQW721" s="4"/>
      <c r="AQX721" s="4"/>
      <c r="AQY721" s="4"/>
      <c r="AQZ721" s="4"/>
      <c r="ARA721" s="4"/>
      <c r="ARB721" s="4"/>
      <c r="ARC721" s="4"/>
      <c r="ARD721" s="4"/>
      <c r="ARE721" s="4"/>
      <c r="ARF721" s="4"/>
      <c r="ARG721" s="4"/>
      <c r="ARH721" s="4"/>
      <c r="ARI721" s="4"/>
      <c r="ARJ721" s="4"/>
      <c r="ARK721" s="4"/>
      <c r="ARL721" s="4"/>
      <c r="ARM721" s="4"/>
      <c r="ARN721" s="4"/>
      <c r="ARO721" s="4"/>
      <c r="ARP721" s="4"/>
      <c r="ARQ721" s="4"/>
      <c r="ARR721" s="4"/>
      <c r="ARS721" s="4"/>
      <c r="ART721" s="4"/>
      <c r="ARU721" s="4"/>
      <c r="ARV721" s="4"/>
      <c r="ARW721" s="4"/>
      <c r="ARX721" s="4"/>
      <c r="ARY721" s="4"/>
      <c r="ARZ721" s="4"/>
      <c r="ASA721" s="4"/>
      <c r="ASB721" s="4"/>
      <c r="ASC721" s="4"/>
      <c r="ASD721" s="4"/>
      <c r="ASE721" s="4"/>
      <c r="ASF721" s="4"/>
      <c r="ASG721" s="4"/>
      <c r="ASH721" s="4"/>
      <c r="ASI721" s="4"/>
      <c r="ASJ721" s="4"/>
      <c r="ASK721" s="4"/>
      <c r="ASL721" s="4"/>
      <c r="ASM721" s="4"/>
      <c r="ASN721" s="4"/>
      <c r="ASO721" s="4"/>
      <c r="ASP721" s="4"/>
      <c r="ASQ721" s="4"/>
      <c r="ASR721" s="4"/>
      <c r="ASS721" s="4"/>
      <c r="AST721" s="4"/>
      <c r="ASU721" s="4"/>
      <c r="ASV721" s="4"/>
      <c r="ASW721" s="4"/>
      <c r="ASX721" s="4"/>
      <c r="ASY721" s="4"/>
      <c r="ASZ721" s="4"/>
      <c r="ATA721" s="4"/>
      <c r="ATB721" s="4"/>
      <c r="ATC721" s="4"/>
      <c r="ATD721" s="4"/>
      <c r="ATE721" s="4"/>
      <c r="ATF721" s="4"/>
      <c r="ATG721" s="4"/>
      <c r="ATH721" s="4"/>
      <c r="ATI721" s="4"/>
      <c r="ATJ721" s="4"/>
      <c r="ATK721" s="4"/>
      <c r="ATL721" s="4"/>
      <c r="ATM721" s="4"/>
      <c r="ATN721" s="4"/>
      <c r="ATO721" s="4"/>
      <c r="ATP721" s="4"/>
      <c r="ATQ721" s="4"/>
      <c r="ATR721" s="4"/>
      <c r="ATS721" s="4"/>
      <c r="ATT721" s="4"/>
      <c r="ATU721" s="4"/>
      <c r="ATV721" s="4"/>
      <c r="ATW721" s="4"/>
      <c r="ATX721" s="4"/>
      <c r="ATY721" s="4"/>
      <c r="ATZ721" s="4"/>
      <c r="AUA721" s="4"/>
      <c r="AUB721" s="4"/>
      <c r="AUC721" s="4"/>
      <c r="AUD721" s="4"/>
      <c r="AUE721" s="4"/>
      <c r="AUF721" s="4"/>
      <c r="AUG721" s="4"/>
      <c r="AUH721" s="4"/>
      <c r="AUI721" s="4"/>
      <c r="AUJ721" s="4"/>
      <c r="AUK721" s="4"/>
      <c r="AUL721" s="4"/>
      <c r="AUM721" s="4"/>
      <c r="AUN721" s="4"/>
      <c r="AUO721" s="4"/>
      <c r="AUP721" s="4"/>
      <c r="AUQ721" s="4"/>
      <c r="AUR721" s="4"/>
      <c r="AUS721" s="4"/>
      <c r="AUT721" s="4"/>
      <c r="AUU721" s="4"/>
      <c r="AUV721" s="4"/>
      <c r="AUW721" s="4"/>
      <c r="AUX721" s="4"/>
      <c r="AUY721" s="4"/>
      <c r="AUZ721" s="4"/>
      <c r="AVA721" s="4"/>
      <c r="AVB721" s="4"/>
      <c r="AVC721" s="4"/>
      <c r="AVD721" s="4"/>
      <c r="AVE721" s="4"/>
      <c r="AVF721" s="4"/>
      <c r="AVG721" s="4"/>
      <c r="AVH721" s="4"/>
      <c r="AVI721" s="4"/>
      <c r="AVJ721" s="4"/>
      <c r="AVK721" s="4"/>
      <c r="AVL721" s="4"/>
      <c r="AVM721" s="4"/>
      <c r="AVN721" s="4"/>
      <c r="AVO721" s="4"/>
      <c r="AVP721" s="4"/>
      <c r="AVQ721" s="4"/>
      <c r="AVR721" s="4"/>
      <c r="AVS721" s="4"/>
      <c r="AVT721" s="4"/>
      <c r="AVU721" s="4"/>
      <c r="AVV721" s="4"/>
      <c r="AVW721" s="4"/>
      <c r="AVX721" s="4"/>
      <c r="AVY721" s="4"/>
      <c r="AVZ721" s="4"/>
      <c r="AWA721" s="4"/>
      <c r="AWB721" s="4"/>
      <c r="AWC721" s="4"/>
      <c r="AWD721" s="4"/>
      <c r="AWE721" s="4"/>
      <c r="AWF721" s="4"/>
      <c r="AWG721" s="4"/>
      <c r="AWH721" s="4"/>
      <c r="AWI721" s="4"/>
      <c r="AWJ721" s="4"/>
      <c r="AWK721" s="4"/>
      <c r="AWL721" s="4"/>
      <c r="AWM721" s="4"/>
      <c r="AWN721" s="4"/>
      <c r="AWO721" s="4"/>
      <c r="AWP721" s="4"/>
      <c r="AWQ721" s="4"/>
      <c r="AWR721" s="4"/>
      <c r="AWS721" s="4"/>
      <c r="AWT721" s="4"/>
      <c r="AWU721" s="4"/>
      <c r="AWV721" s="4"/>
      <c r="AWW721" s="4"/>
      <c r="AWX721" s="4"/>
      <c r="AWY721" s="4"/>
      <c r="AWZ721" s="4"/>
      <c r="AXA721" s="4"/>
      <c r="AXB721" s="4"/>
      <c r="AXC721" s="4"/>
      <c r="AXD721" s="4"/>
      <c r="AXE721" s="4"/>
      <c r="AXF721" s="4"/>
      <c r="AXG721" s="4"/>
      <c r="AXH721" s="4"/>
      <c r="AXI721" s="4"/>
      <c r="AXJ721" s="4"/>
      <c r="AXK721" s="4"/>
      <c r="AXL721" s="4"/>
      <c r="AXM721" s="4"/>
      <c r="AXN721" s="4"/>
      <c r="AXO721" s="4"/>
      <c r="AXP721" s="4"/>
      <c r="AXQ721" s="4"/>
      <c r="AXR721" s="4"/>
      <c r="AXS721" s="4"/>
      <c r="AXT721" s="4"/>
      <c r="AXU721" s="4"/>
      <c r="AXV721" s="4"/>
      <c r="AXW721" s="4"/>
      <c r="AXX721" s="4"/>
      <c r="AXY721" s="4"/>
      <c r="AXZ721" s="4"/>
      <c r="AYA721" s="4"/>
      <c r="AYB721" s="4"/>
      <c r="AYC721" s="4"/>
      <c r="AYD721" s="4"/>
      <c r="AYE721" s="4"/>
      <c r="AYF721" s="4"/>
      <c r="AYG721" s="4"/>
      <c r="AYH721" s="4"/>
      <c r="AYI721" s="4"/>
      <c r="AYJ721" s="4"/>
      <c r="AYK721" s="4"/>
      <c r="AYL721" s="4"/>
      <c r="AYM721" s="4"/>
      <c r="AYN721" s="4"/>
      <c r="AYO721" s="4"/>
      <c r="AYP721" s="4"/>
      <c r="AYQ721" s="4"/>
      <c r="AYR721" s="4"/>
      <c r="AYS721" s="4"/>
      <c r="AYT721" s="4"/>
      <c r="AYU721" s="4"/>
      <c r="AYV721" s="4"/>
      <c r="AYW721" s="4"/>
      <c r="AYX721" s="4"/>
      <c r="AYY721" s="4"/>
      <c r="AYZ721" s="4"/>
      <c r="AZA721" s="4"/>
      <c r="AZB721" s="4"/>
      <c r="AZC721" s="4"/>
      <c r="AZD721" s="4"/>
      <c r="AZE721" s="4"/>
      <c r="AZF721" s="4"/>
      <c r="AZG721" s="4"/>
      <c r="AZH721" s="4"/>
      <c r="AZI721" s="4"/>
      <c r="AZJ721" s="4"/>
      <c r="AZK721" s="4"/>
      <c r="AZL721" s="4"/>
      <c r="AZM721" s="4"/>
      <c r="AZN721" s="4"/>
      <c r="AZO721" s="4"/>
      <c r="AZP721" s="4"/>
      <c r="AZQ721" s="4"/>
      <c r="AZR721" s="4"/>
      <c r="AZS721" s="4"/>
      <c r="AZT721" s="4"/>
      <c r="AZU721" s="4"/>
      <c r="AZV721" s="4"/>
      <c r="AZW721" s="4"/>
      <c r="AZX721" s="4"/>
      <c r="AZY721" s="4"/>
      <c r="AZZ721" s="4"/>
      <c r="BAA721" s="4"/>
      <c r="BAB721" s="4"/>
      <c r="BAC721" s="4"/>
      <c r="BAD721" s="4"/>
      <c r="BAE721" s="4"/>
      <c r="BAF721" s="4"/>
      <c r="BAG721" s="4"/>
      <c r="BAH721" s="4"/>
      <c r="BAI721" s="4"/>
      <c r="BAJ721" s="4"/>
      <c r="BAK721" s="4"/>
      <c r="BAL721" s="4"/>
      <c r="BAM721" s="4"/>
      <c r="BAN721" s="4"/>
      <c r="BAO721" s="4"/>
      <c r="BAP721" s="4"/>
      <c r="BAQ721" s="4"/>
      <c r="BAR721" s="4"/>
      <c r="BAS721" s="4"/>
      <c r="BAT721" s="4"/>
      <c r="BAU721" s="4"/>
      <c r="BAV721" s="4"/>
      <c r="BAW721" s="4"/>
      <c r="BAX721" s="4"/>
      <c r="BAY721" s="4"/>
      <c r="BAZ721" s="4"/>
      <c r="BBA721" s="4"/>
      <c r="BBB721" s="4"/>
      <c r="BBC721" s="4"/>
      <c r="BBD721" s="4"/>
      <c r="BBE721" s="4"/>
      <c r="BBF721" s="4"/>
      <c r="BBG721" s="4"/>
      <c r="BBH721" s="4"/>
      <c r="BBI721" s="4"/>
      <c r="BBJ721" s="4"/>
      <c r="BBK721" s="4"/>
      <c r="BBL721" s="4"/>
      <c r="BBM721" s="4"/>
      <c r="BBN721" s="4"/>
      <c r="BBO721" s="4"/>
      <c r="BBP721" s="4"/>
      <c r="BBQ721" s="4"/>
      <c r="BBR721" s="4"/>
      <c r="BBS721" s="4"/>
      <c r="BBT721" s="4"/>
      <c r="BBU721" s="4"/>
      <c r="BBV721" s="4"/>
      <c r="BBW721" s="4"/>
      <c r="BBX721" s="4"/>
      <c r="BBY721" s="4"/>
      <c r="BBZ721" s="4"/>
      <c r="BCA721" s="4"/>
      <c r="BCB721" s="4"/>
      <c r="BCC721" s="4"/>
      <c r="BCD721" s="4"/>
      <c r="BCE721" s="4"/>
      <c r="BCF721" s="4"/>
      <c r="BCG721" s="4"/>
      <c r="BCH721" s="4"/>
      <c r="BCI721" s="4"/>
      <c r="BCJ721" s="4"/>
      <c r="BCK721" s="4"/>
      <c r="BCL721" s="4"/>
      <c r="BCM721" s="4"/>
      <c r="BCN721" s="4"/>
      <c r="BCO721" s="4"/>
      <c r="BCP721" s="4"/>
      <c r="BCQ721" s="4"/>
      <c r="BCR721" s="4"/>
      <c r="BCS721" s="4"/>
      <c r="BCT721" s="4"/>
      <c r="BCU721" s="4"/>
      <c r="BCV721" s="4"/>
      <c r="BCW721" s="4"/>
      <c r="BCX721" s="4"/>
      <c r="BCY721" s="4"/>
      <c r="BCZ721" s="4"/>
      <c r="BDA721" s="4"/>
      <c r="BDB721" s="4"/>
      <c r="BDC721" s="4"/>
      <c r="BDD721" s="4"/>
      <c r="BDE721" s="4"/>
      <c r="BDF721" s="4"/>
      <c r="BDG721" s="4"/>
      <c r="BDH721" s="4"/>
      <c r="BDI721" s="4"/>
      <c r="BDJ721" s="4"/>
      <c r="BDK721" s="4"/>
      <c r="BDL721" s="4"/>
      <c r="BDM721" s="4"/>
      <c r="BDN721" s="4"/>
      <c r="BDO721" s="4"/>
      <c r="BDP721" s="4"/>
      <c r="BDQ721" s="4"/>
      <c r="BDR721" s="4"/>
      <c r="BDS721" s="4"/>
      <c r="BDT721" s="4"/>
      <c r="BDU721" s="4"/>
      <c r="BDV721" s="4"/>
      <c r="BDW721" s="4"/>
      <c r="BDX721" s="4"/>
      <c r="BDY721" s="4"/>
      <c r="BDZ721" s="4"/>
      <c r="BEA721" s="4"/>
      <c r="BEB721" s="4"/>
      <c r="BEC721" s="4"/>
      <c r="BED721" s="4"/>
      <c r="BEE721" s="4"/>
      <c r="BEF721" s="4"/>
      <c r="BEG721" s="4"/>
      <c r="BEH721" s="4"/>
      <c r="BEI721" s="4"/>
      <c r="BEJ721" s="4"/>
      <c r="BEK721" s="4"/>
      <c r="BEL721" s="4"/>
      <c r="BEM721" s="4"/>
      <c r="BEN721" s="4"/>
      <c r="BEO721" s="4"/>
      <c r="BEP721" s="4"/>
      <c r="BEQ721" s="4"/>
      <c r="BER721" s="4"/>
      <c r="BES721" s="4"/>
      <c r="BET721" s="4"/>
      <c r="BEU721" s="4"/>
      <c r="BEV721" s="4"/>
      <c r="BEW721" s="4"/>
      <c r="BEX721" s="4"/>
      <c r="BEY721" s="4"/>
      <c r="BEZ721" s="4"/>
      <c r="BFA721" s="4"/>
      <c r="BFB721" s="4"/>
      <c r="BFC721" s="4"/>
      <c r="BFD721" s="4"/>
      <c r="BFE721" s="4"/>
      <c r="BFF721" s="4"/>
      <c r="BFG721" s="4"/>
      <c r="BFH721" s="4"/>
      <c r="BFI721" s="4"/>
      <c r="BFJ721" s="4"/>
      <c r="BFK721" s="4"/>
      <c r="BFL721" s="4"/>
      <c r="BFM721" s="4"/>
      <c r="BFN721" s="4"/>
      <c r="BFO721" s="4"/>
      <c r="BFP721" s="4"/>
      <c r="BFQ721" s="4"/>
      <c r="BFR721" s="4"/>
      <c r="BFS721" s="4"/>
      <c r="BFT721" s="4"/>
      <c r="BFU721" s="4"/>
      <c r="BFV721" s="4"/>
      <c r="BFW721" s="4"/>
      <c r="BFX721" s="4"/>
      <c r="BFY721" s="4"/>
      <c r="BFZ721" s="4"/>
      <c r="BGA721" s="4"/>
      <c r="BGB721" s="4"/>
      <c r="BGC721" s="4"/>
      <c r="BGD721" s="4"/>
      <c r="BGE721" s="4"/>
      <c r="BGF721" s="4"/>
      <c r="BGG721" s="4"/>
      <c r="BGH721" s="4"/>
      <c r="BGI721" s="4"/>
      <c r="BGJ721" s="4"/>
      <c r="BGK721" s="4"/>
      <c r="BGL721" s="4"/>
      <c r="BGM721" s="4"/>
      <c r="BGN721" s="4"/>
      <c r="BGO721" s="4"/>
      <c r="BGP721" s="4"/>
      <c r="BGQ721" s="4"/>
      <c r="BGR721" s="4"/>
      <c r="BGS721" s="4"/>
      <c r="BGT721" s="4"/>
      <c r="BGU721" s="4"/>
      <c r="BGV721" s="4"/>
      <c r="BGW721" s="4"/>
      <c r="BGX721" s="4"/>
      <c r="BGY721" s="4"/>
      <c r="BGZ721" s="4"/>
      <c r="BHA721" s="4"/>
      <c r="BHB721" s="4"/>
      <c r="BHC721" s="4"/>
      <c r="BHD721" s="4"/>
      <c r="BHE721" s="4"/>
      <c r="BHF721" s="4"/>
      <c r="BHG721" s="4"/>
      <c r="BHH721" s="4"/>
      <c r="BHI721" s="4"/>
      <c r="BHJ721" s="4"/>
      <c r="BHK721" s="4"/>
      <c r="BHL721" s="4"/>
      <c r="BHM721" s="4"/>
      <c r="BHN721" s="4"/>
      <c r="BHO721" s="4"/>
      <c r="BHP721" s="4"/>
      <c r="BHQ721" s="4"/>
      <c r="BHR721" s="4"/>
      <c r="BHS721" s="4"/>
      <c r="BHT721" s="4"/>
      <c r="BHU721" s="4"/>
      <c r="BHV721" s="4"/>
      <c r="BHW721" s="4"/>
      <c r="BHX721" s="4"/>
      <c r="BHY721" s="4"/>
      <c r="BHZ721" s="4"/>
      <c r="BIA721" s="4"/>
      <c r="BIB721" s="4"/>
      <c r="BIC721" s="4"/>
      <c r="BID721" s="4"/>
      <c r="BIE721" s="4"/>
      <c r="BIF721" s="4"/>
      <c r="BIG721" s="4"/>
      <c r="BIH721" s="4"/>
      <c r="BII721" s="4"/>
      <c r="BIJ721" s="4"/>
      <c r="BIK721" s="4"/>
      <c r="BIL721" s="4"/>
      <c r="BIM721" s="4"/>
      <c r="BIN721" s="4"/>
      <c r="BIO721" s="4"/>
      <c r="BIP721" s="4"/>
      <c r="BIQ721" s="4"/>
      <c r="BIR721" s="4"/>
      <c r="BIS721" s="4"/>
      <c r="BIT721" s="4"/>
      <c r="BIU721" s="4"/>
      <c r="BIV721" s="4"/>
      <c r="BIW721" s="4"/>
      <c r="BIX721" s="4"/>
      <c r="BIY721" s="4"/>
      <c r="BIZ721" s="4"/>
      <c r="BJA721" s="4"/>
      <c r="BJB721" s="4"/>
      <c r="BJC721" s="4"/>
      <c r="BJD721" s="4"/>
      <c r="BJE721" s="4"/>
      <c r="BJF721" s="4"/>
      <c r="BJG721" s="4"/>
      <c r="BJH721" s="4"/>
      <c r="BJI721" s="4"/>
      <c r="BJJ721" s="4"/>
      <c r="BJK721" s="4"/>
      <c r="BJL721" s="4"/>
      <c r="BJM721" s="4"/>
      <c r="BJN721" s="4"/>
      <c r="BJO721" s="4"/>
      <c r="BJP721" s="4"/>
      <c r="BJQ721" s="4"/>
      <c r="BJR721" s="4"/>
      <c r="BJS721" s="4"/>
      <c r="BJT721" s="4"/>
      <c r="BJU721" s="4"/>
      <c r="BJV721" s="4"/>
      <c r="BJW721" s="4"/>
      <c r="BJX721" s="4"/>
      <c r="BJY721" s="4"/>
      <c r="BJZ721" s="4"/>
      <c r="BKA721" s="4"/>
      <c r="BKB721" s="4"/>
      <c r="BKC721" s="4"/>
      <c r="BKD721" s="4"/>
      <c r="BKE721" s="4"/>
      <c r="BKF721" s="4"/>
      <c r="BKG721" s="4"/>
      <c r="BKH721" s="4"/>
      <c r="BKI721" s="4"/>
      <c r="BKJ721" s="4"/>
      <c r="BKK721" s="4"/>
      <c r="BKL721" s="4"/>
      <c r="BKM721" s="4"/>
      <c r="BKN721" s="4"/>
      <c r="BKO721" s="4"/>
      <c r="BKP721" s="4"/>
      <c r="BKQ721" s="4"/>
      <c r="BKR721" s="4"/>
      <c r="BKS721" s="4"/>
      <c r="BKT721" s="4"/>
      <c r="BKU721" s="4"/>
      <c r="BKV721" s="4"/>
      <c r="BKW721" s="4"/>
      <c r="BKX721" s="4"/>
      <c r="BKY721" s="4"/>
      <c r="BKZ721" s="4"/>
      <c r="BLA721" s="4"/>
      <c r="BLB721" s="4"/>
      <c r="BLC721" s="4"/>
      <c r="BLD721" s="4"/>
      <c r="BLE721" s="4"/>
      <c r="BLF721" s="4"/>
      <c r="BLG721" s="4"/>
      <c r="BLH721" s="4"/>
      <c r="BLI721" s="4"/>
      <c r="BLJ721" s="4"/>
      <c r="BLK721" s="4"/>
      <c r="BLL721" s="4"/>
      <c r="BLM721" s="4"/>
      <c r="BLN721" s="4"/>
      <c r="BLO721" s="4"/>
      <c r="BLP721" s="4"/>
      <c r="BLQ721" s="4"/>
      <c r="BLR721" s="4"/>
      <c r="BLS721" s="4"/>
      <c r="BLT721" s="4"/>
      <c r="BLU721" s="4"/>
      <c r="BLV721" s="4"/>
      <c r="BLW721" s="4"/>
      <c r="BLX721" s="4"/>
      <c r="BLY721" s="4"/>
      <c r="BLZ721" s="4"/>
      <c r="BMA721" s="4"/>
      <c r="BMB721" s="4"/>
      <c r="BMC721" s="4"/>
      <c r="BMD721" s="4"/>
      <c r="BME721" s="4"/>
      <c r="BMF721" s="4"/>
      <c r="BMG721" s="4"/>
      <c r="BMH721" s="4"/>
      <c r="BMI721" s="4"/>
      <c r="BMJ721" s="4"/>
      <c r="BMK721" s="4"/>
      <c r="BML721" s="4"/>
      <c r="BMM721" s="4"/>
      <c r="BMN721" s="4"/>
      <c r="BMO721" s="4"/>
      <c r="BMP721" s="4"/>
      <c r="BMQ721" s="4"/>
      <c r="BMR721" s="4"/>
      <c r="BMS721" s="4"/>
      <c r="BMT721" s="4"/>
      <c r="BMU721" s="4"/>
      <c r="BMV721" s="4"/>
      <c r="BMW721" s="4"/>
      <c r="BMX721" s="4"/>
      <c r="BMY721" s="4"/>
      <c r="BMZ721" s="4"/>
      <c r="BNA721" s="4"/>
      <c r="BNB721" s="4"/>
      <c r="BNC721" s="4"/>
      <c r="BND721" s="4"/>
      <c r="BNE721" s="4"/>
      <c r="BNF721" s="4"/>
      <c r="BNG721" s="4"/>
      <c r="BNH721" s="4"/>
      <c r="BNI721" s="4"/>
      <c r="BNJ721" s="4"/>
      <c r="BNK721" s="4"/>
      <c r="BNL721" s="4"/>
      <c r="BNM721" s="4"/>
      <c r="BNN721" s="4"/>
      <c r="BNO721" s="4"/>
      <c r="BNP721" s="4"/>
      <c r="BNQ721" s="4"/>
      <c r="BNR721" s="4"/>
      <c r="BNS721" s="4"/>
      <c r="BNT721" s="4"/>
      <c r="BNU721" s="4"/>
      <c r="BNV721" s="4"/>
      <c r="BNW721" s="4"/>
      <c r="BNX721" s="4"/>
      <c r="BNY721" s="4"/>
      <c r="BNZ721" s="4"/>
      <c r="BOA721" s="4"/>
      <c r="BOB721" s="4"/>
      <c r="BOC721" s="4"/>
      <c r="BOD721" s="4"/>
      <c r="BOE721" s="4"/>
      <c r="BOF721" s="4"/>
      <c r="BOG721" s="4"/>
      <c r="BOH721" s="4"/>
      <c r="BOI721" s="4"/>
      <c r="BOJ721" s="4"/>
      <c r="BOK721" s="4"/>
      <c r="BOL721" s="4"/>
      <c r="BOM721" s="4"/>
      <c r="BON721" s="4"/>
      <c r="BOO721" s="4"/>
      <c r="BOP721" s="4"/>
      <c r="BOQ721" s="4"/>
      <c r="BOR721" s="4"/>
      <c r="BOS721" s="4"/>
      <c r="BOT721" s="4"/>
      <c r="BOU721" s="4"/>
      <c r="BOV721" s="4"/>
      <c r="BOW721" s="4"/>
      <c r="BOX721" s="4"/>
      <c r="BOY721" s="4"/>
      <c r="BOZ721" s="4"/>
      <c r="BPA721" s="4"/>
      <c r="BPB721" s="4"/>
      <c r="BPC721" s="4"/>
      <c r="BPD721" s="4"/>
      <c r="BPE721" s="4"/>
      <c r="BPF721" s="4"/>
      <c r="BPG721" s="4"/>
      <c r="BPH721" s="4"/>
      <c r="BPI721" s="4"/>
      <c r="BPJ721" s="4"/>
      <c r="BPK721" s="4"/>
      <c r="BPL721" s="4"/>
      <c r="BPM721" s="4"/>
      <c r="BPN721" s="4"/>
      <c r="BPO721" s="4"/>
      <c r="BPP721" s="4"/>
      <c r="BPQ721" s="4"/>
      <c r="BPR721" s="4"/>
      <c r="BPS721" s="4"/>
      <c r="BPT721" s="4"/>
      <c r="BPU721" s="4"/>
      <c r="BPV721" s="4"/>
      <c r="BPW721" s="4"/>
      <c r="BPX721" s="4"/>
      <c r="BPY721" s="4"/>
      <c r="BPZ721" s="4"/>
      <c r="BQA721" s="4"/>
      <c r="BQB721" s="4"/>
      <c r="BQC721" s="4"/>
      <c r="BQD721" s="4"/>
      <c r="BQE721" s="4"/>
      <c r="BQF721" s="4"/>
      <c r="BQG721" s="4"/>
      <c r="BQH721" s="4"/>
      <c r="BQI721" s="4"/>
      <c r="BQJ721" s="4"/>
      <c r="BQK721" s="4"/>
      <c r="BQL721" s="4"/>
      <c r="BQM721" s="4"/>
      <c r="BQN721" s="4"/>
      <c r="BQO721" s="4"/>
      <c r="BQP721" s="4"/>
      <c r="BQQ721" s="4"/>
      <c r="BQR721" s="4"/>
      <c r="BQS721" s="4"/>
      <c r="BQT721" s="4"/>
      <c r="BQU721" s="4"/>
      <c r="BQV721" s="4"/>
      <c r="BQW721" s="4"/>
      <c r="BQX721" s="4"/>
      <c r="BQY721" s="4"/>
      <c r="BQZ721" s="4"/>
      <c r="BRA721" s="4"/>
      <c r="BRB721" s="4"/>
      <c r="BRC721" s="4"/>
      <c r="BRD721" s="4"/>
      <c r="BRE721" s="4"/>
      <c r="BRF721" s="4"/>
      <c r="BRG721" s="4"/>
      <c r="BRH721" s="4"/>
      <c r="BRI721" s="4"/>
      <c r="BRJ721" s="4"/>
      <c r="BRK721" s="4"/>
      <c r="BRL721" s="4"/>
      <c r="BRM721" s="4"/>
      <c r="BRN721" s="4"/>
      <c r="BRO721" s="4"/>
      <c r="BRP721" s="4"/>
      <c r="BRQ721" s="4"/>
      <c r="BRR721" s="4"/>
      <c r="BRS721" s="4"/>
      <c r="BRT721" s="4"/>
      <c r="BRU721" s="4"/>
      <c r="BRV721" s="4"/>
      <c r="BRW721" s="4"/>
      <c r="BRX721" s="4"/>
      <c r="BRY721" s="4"/>
      <c r="BRZ721" s="4"/>
      <c r="BSA721" s="4"/>
      <c r="BSB721" s="4"/>
      <c r="BSC721" s="4"/>
      <c r="BSD721" s="4"/>
      <c r="BSE721" s="4"/>
      <c r="BSF721" s="4"/>
      <c r="BSG721" s="4"/>
      <c r="BSH721" s="4"/>
      <c r="BSI721" s="4"/>
      <c r="BSJ721" s="4"/>
      <c r="BSK721" s="4"/>
      <c r="BSL721" s="4"/>
      <c r="BSM721" s="4"/>
      <c r="BSN721" s="4"/>
      <c r="BSO721" s="4"/>
      <c r="BSP721" s="4"/>
      <c r="BSQ721" s="4"/>
      <c r="BSR721" s="4"/>
      <c r="BSS721" s="4"/>
      <c r="BST721" s="4"/>
      <c r="BSU721" s="4"/>
      <c r="BSV721" s="4"/>
      <c r="BSW721" s="4"/>
      <c r="BSX721" s="4"/>
      <c r="BSY721" s="4"/>
      <c r="BSZ721" s="4"/>
      <c r="BTA721" s="4"/>
      <c r="BTB721" s="4"/>
      <c r="BTC721" s="4"/>
      <c r="BTD721" s="4"/>
      <c r="BTE721" s="4"/>
      <c r="BTF721" s="4"/>
      <c r="BTG721" s="4"/>
      <c r="BTH721" s="4"/>
      <c r="BTI721" s="4"/>
      <c r="BTJ721" s="4"/>
      <c r="BTK721" s="4"/>
      <c r="BTL721" s="4"/>
      <c r="BTM721" s="4"/>
      <c r="BTN721" s="4"/>
      <c r="BTO721" s="4"/>
      <c r="BTP721" s="4"/>
      <c r="BTQ721" s="4"/>
      <c r="BTR721" s="4"/>
      <c r="BTS721" s="4"/>
      <c r="BTT721" s="4"/>
      <c r="BTU721" s="4"/>
      <c r="BTV721" s="4"/>
      <c r="BTW721" s="4"/>
      <c r="BTX721" s="4"/>
      <c r="BTY721" s="4"/>
      <c r="BTZ721" s="4"/>
      <c r="BUA721" s="4"/>
      <c r="BUB721" s="4"/>
      <c r="BUC721" s="4"/>
      <c r="BUD721" s="4"/>
      <c r="BUE721" s="4"/>
      <c r="BUF721" s="4"/>
      <c r="BUG721" s="4"/>
      <c r="BUH721" s="4"/>
      <c r="BUI721" s="4"/>
      <c r="BUJ721" s="4"/>
      <c r="BUK721" s="4"/>
      <c r="BUL721" s="4"/>
      <c r="BUM721" s="4"/>
      <c r="BUN721" s="4"/>
      <c r="BUO721" s="4"/>
      <c r="BUP721" s="4"/>
      <c r="BUQ721" s="4"/>
      <c r="BUR721" s="4"/>
      <c r="BUS721" s="4"/>
      <c r="BUT721" s="4"/>
      <c r="BUU721" s="4"/>
      <c r="BUV721" s="4"/>
      <c r="BUW721" s="4"/>
      <c r="BUX721" s="4"/>
      <c r="BUY721" s="4"/>
      <c r="BUZ721" s="4"/>
      <c r="BVA721" s="4"/>
      <c r="BVB721" s="4"/>
      <c r="BVC721" s="4"/>
      <c r="BVD721" s="4"/>
      <c r="BVE721" s="4"/>
      <c r="BVF721" s="4"/>
      <c r="BVG721" s="4"/>
      <c r="BVH721" s="4"/>
      <c r="BVI721" s="4"/>
      <c r="BVJ721" s="4"/>
      <c r="BVK721" s="4"/>
      <c r="BVL721" s="4"/>
      <c r="BVM721" s="4"/>
      <c r="BVN721" s="4"/>
      <c r="BVO721" s="4"/>
      <c r="BVP721" s="4"/>
      <c r="BVQ721" s="4"/>
      <c r="BVR721" s="4"/>
      <c r="BVS721" s="4"/>
      <c r="BVT721" s="4"/>
      <c r="BVU721" s="4"/>
      <c r="BVV721" s="4"/>
      <c r="BVW721" s="4"/>
      <c r="BVX721" s="4"/>
      <c r="BVY721" s="4"/>
      <c r="BVZ721" s="4"/>
      <c r="BWA721" s="4"/>
      <c r="BWB721" s="4"/>
      <c r="BWC721" s="4"/>
      <c r="BWD721" s="4"/>
      <c r="BWE721" s="4"/>
      <c r="BWF721" s="4"/>
      <c r="BWG721" s="4"/>
      <c r="BWH721" s="4"/>
      <c r="BWI721" s="4"/>
      <c r="BWJ721" s="4"/>
      <c r="BWK721" s="4"/>
      <c r="BWL721" s="4"/>
      <c r="BWM721" s="4"/>
      <c r="BWN721" s="4"/>
      <c r="BWO721" s="4"/>
      <c r="BWP721" s="4"/>
      <c r="BWQ721" s="4"/>
      <c r="BWR721" s="4"/>
      <c r="BWS721" s="4"/>
      <c r="BWT721" s="4"/>
      <c r="BWU721" s="4"/>
      <c r="BWV721" s="4"/>
      <c r="BWW721" s="4"/>
      <c r="BWX721" s="4"/>
      <c r="BWY721" s="4"/>
      <c r="BWZ721" s="4"/>
      <c r="BXA721" s="4"/>
      <c r="BXB721" s="4"/>
      <c r="BXC721" s="4"/>
      <c r="BXD721" s="4"/>
      <c r="BXE721" s="4"/>
      <c r="BXF721" s="4"/>
      <c r="BXG721" s="4"/>
      <c r="BXH721" s="4"/>
      <c r="BXI721" s="4"/>
      <c r="BXJ721" s="4"/>
      <c r="BXK721" s="4"/>
      <c r="BXL721" s="4"/>
      <c r="BXM721" s="4"/>
      <c r="BXN721" s="4"/>
      <c r="BXO721" s="4"/>
      <c r="BXP721" s="4"/>
      <c r="BXQ721" s="4"/>
      <c r="BXR721" s="4"/>
      <c r="BXS721" s="4"/>
      <c r="BXT721" s="4"/>
      <c r="BXU721" s="4"/>
      <c r="BXV721" s="4"/>
      <c r="BXW721" s="4"/>
      <c r="BXX721" s="4"/>
      <c r="BXY721" s="4"/>
      <c r="BXZ721" s="4"/>
      <c r="BYA721" s="4"/>
      <c r="BYB721" s="4"/>
      <c r="BYC721" s="4"/>
      <c r="BYD721" s="4"/>
      <c r="BYE721" s="4"/>
      <c r="BYF721" s="4"/>
      <c r="BYG721" s="4"/>
      <c r="BYH721" s="4"/>
      <c r="BYI721" s="4"/>
      <c r="BYJ721" s="4"/>
      <c r="BYK721" s="4"/>
      <c r="BYL721" s="4"/>
      <c r="BYM721" s="4"/>
      <c r="BYN721" s="4"/>
      <c r="BYO721" s="4"/>
      <c r="BYP721" s="4"/>
      <c r="BYQ721" s="4"/>
      <c r="BYR721" s="4"/>
      <c r="BYS721" s="4"/>
      <c r="BYT721" s="4"/>
      <c r="BYU721" s="4"/>
      <c r="BYV721" s="4"/>
      <c r="BYW721" s="4"/>
      <c r="BYX721" s="4"/>
      <c r="BYY721" s="4"/>
      <c r="BYZ721" s="4"/>
      <c r="BZA721" s="4"/>
      <c r="BZB721" s="4"/>
      <c r="BZC721" s="4"/>
      <c r="BZD721" s="4"/>
      <c r="BZE721" s="4"/>
      <c r="BZF721" s="4"/>
      <c r="BZG721" s="4"/>
      <c r="BZH721" s="4"/>
      <c r="BZI721" s="4"/>
      <c r="BZJ721" s="4"/>
      <c r="BZK721" s="4"/>
      <c r="BZL721" s="4"/>
      <c r="BZM721" s="4"/>
      <c r="BZN721" s="4"/>
      <c r="BZO721" s="4"/>
      <c r="BZP721" s="4"/>
      <c r="BZQ721" s="4"/>
      <c r="BZR721" s="4"/>
      <c r="BZS721" s="4"/>
      <c r="BZT721" s="4"/>
      <c r="BZU721" s="4"/>
      <c r="BZV721" s="4"/>
      <c r="BZW721" s="4"/>
      <c r="BZX721" s="4"/>
      <c r="BZY721" s="4"/>
      <c r="BZZ721" s="4"/>
      <c r="CAA721" s="4"/>
      <c r="CAB721" s="4"/>
      <c r="CAC721" s="4"/>
      <c r="CAD721" s="4"/>
      <c r="CAE721" s="4"/>
      <c r="CAF721" s="4"/>
      <c r="CAG721" s="4"/>
      <c r="CAH721" s="4"/>
      <c r="CAI721" s="4"/>
      <c r="CAJ721" s="4"/>
      <c r="CAK721" s="4"/>
      <c r="CAL721" s="4"/>
      <c r="CAM721" s="4"/>
      <c r="CAN721" s="4"/>
      <c r="CAO721" s="4"/>
      <c r="CAP721" s="4"/>
      <c r="CAQ721" s="4"/>
      <c r="CAR721" s="4"/>
      <c r="CAS721" s="4"/>
      <c r="CAT721" s="4"/>
      <c r="CAU721" s="4"/>
      <c r="CAV721" s="4"/>
      <c r="CAW721" s="4"/>
      <c r="CAX721" s="4"/>
      <c r="CAY721" s="4"/>
      <c r="CAZ721" s="4"/>
      <c r="CBA721" s="4"/>
      <c r="CBB721" s="4"/>
      <c r="CBC721" s="4"/>
      <c r="CBD721" s="4"/>
      <c r="CBE721" s="4"/>
      <c r="CBF721" s="4"/>
      <c r="CBG721" s="4"/>
      <c r="CBH721" s="4"/>
      <c r="CBI721" s="4"/>
      <c r="CBJ721" s="4"/>
      <c r="CBK721" s="4"/>
      <c r="CBL721" s="4"/>
      <c r="CBM721" s="4"/>
      <c r="CBN721" s="4"/>
      <c r="CBO721" s="4"/>
      <c r="CBP721" s="4"/>
      <c r="CBQ721" s="4"/>
      <c r="CBR721" s="4"/>
      <c r="CBS721" s="4"/>
      <c r="CBT721" s="4"/>
      <c r="CBU721" s="4"/>
      <c r="CBV721" s="4"/>
      <c r="CBW721" s="4"/>
      <c r="CBX721" s="4"/>
      <c r="CBY721" s="4"/>
      <c r="CBZ721" s="4"/>
      <c r="CCA721" s="4"/>
      <c r="CCB721" s="4"/>
      <c r="CCC721" s="4"/>
      <c r="CCD721" s="4"/>
      <c r="CCE721" s="4"/>
      <c r="CCF721" s="4"/>
      <c r="CCG721" s="4"/>
      <c r="CCH721" s="4"/>
      <c r="CCI721" s="4"/>
      <c r="CCJ721" s="4"/>
      <c r="CCK721" s="4"/>
      <c r="CCL721" s="4"/>
      <c r="CCM721" s="4"/>
      <c r="CCN721" s="4"/>
      <c r="CCO721" s="4"/>
      <c r="CCP721" s="4"/>
      <c r="CCQ721" s="4"/>
      <c r="CCR721" s="4"/>
      <c r="CCS721" s="4"/>
      <c r="CCT721" s="4"/>
      <c r="CCU721" s="4"/>
      <c r="CCV721" s="4"/>
      <c r="CCW721" s="4"/>
      <c r="CCX721" s="4"/>
      <c r="CCY721" s="4"/>
      <c r="CCZ721" s="4"/>
      <c r="CDA721" s="4"/>
      <c r="CDB721" s="4"/>
      <c r="CDC721" s="4"/>
      <c r="CDD721" s="4"/>
      <c r="CDE721" s="4"/>
      <c r="CDF721" s="4"/>
      <c r="CDG721" s="4"/>
      <c r="CDH721" s="4"/>
      <c r="CDI721" s="4"/>
      <c r="CDJ721" s="4"/>
      <c r="CDK721" s="4"/>
      <c r="CDL721" s="4"/>
      <c r="CDM721" s="4"/>
      <c r="CDN721" s="4"/>
      <c r="CDO721" s="4"/>
      <c r="CDP721" s="4"/>
      <c r="CDQ721" s="4"/>
      <c r="CDR721" s="4"/>
      <c r="CDS721" s="4"/>
      <c r="CDT721" s="4"/>
      <c r="CDU721" s="4"/>
      <c r="CDV721" s="4"/>
      <c r="CDW721" s="4"/>
      <c r="CDX721" s="4"/>
      <c r="CDY721" s="4"/>
      <c r="CDZ721" s="4"/>
      <c r="CEA721" s="4"/>
      <c r="CEB721" s="4"/>
      <c r="CEC721" s="4"/>
      <c r="CED721" s="4"/>
      <c r="CEE721" s="4"/>
      <c r="CEF721" s="4"/>
      <c r="CEG721" s="4"/>
      <c r="CEH721" s="4"/>
      <c r="CEI721" s="4"/>
      <c r="CEJ721" s="4"/>
      <c r="CEK721" s="4"/>
      <c r="CEL721" s="4"/>
      <c r="CEM721" s="4"/>
      <c r="CEN721" s="4"/>
      <c r="CEO721" s="4"/>
      <c r="CEP721" s="4"/>
      <c r="CEQ721" s="4"/>
      <c r="CER721" s="4"/>
      <c r="CES721" s="4"/>
      <c r="CET721" s="4"/>
      <c r="CEU721" s="4"/>
      <c r="CEV721" s="4"/>
      <c r="CEW721" s="4"/>
      <c r="CEX721" s="4"/>
      <c r="CEY721" s="4"/>
      <c r="CEZ721" s="4"/>
      <c r="CFA721" s="4"/>
      <c r="CFB721" s="4"/>
      <c r="CFC721" s="4"/>
      <c r="CFD721" s="4"/>
      <c r="CFE721" s="4"/>
      <c r="CFF721" s="4"/>
      <c r="CFG721" s="4"/>
      <c r="CFH721" s="4"/>
      <c r="CFI721" s="4"/>
      <c r="CFJ721" s="4"/>
      <c r="CFK721" s="4"/>
      <c r="CFL721" s="4"/>
      <c r="CFM721" s="4"/>
      <c r="CFN721" s="4"/>
      <c r="CFO721" s="4"/>
      <c r="CFP721" s="4"/>
      <c r="CFQ721" s="4"/>
      <c r="CFR721" s="4"/>
      <c r="CFS721" s="4"/>
      <c r="CFT721" s="4"/>
      <c r="CFU721" s="4"/>
      <c r="CFV721" s="4"/>
      <c r="CFW721" s="4"/>
      <c r="CFX721" s="4"/>
      <c r="CFY721" s="4"/>
      <c r="CFZ721" s="4"/>
      <c r="CGA721" s="4"/>
      <c r="CGB721" s="4"/>
      <c r="CGC721" s="4"/>
      <c r="CGD721" s="4"/>
      <c r="CGE721" s="4"/>
      <c r="CGF721" s="4"/>
      <c r="CGG721" s="4"/>
      <c r="CGH721" s="4"/>
      <c r="CGI721" s="4"/>
      <c r="CGJ721" s="4"/>
      <c r="CGK721" s="4"/>
      <c r="CGL721" s="4"/>
      <c r="CGM721" s="4"/>
      <c r="CGN721" s="4"/>
      <c r="CGO721" s="4"/>
      <c r="CGP721" s="4"/>
      <c r="CGQ721" s="4"/>
      <c r="CGR721" s="4"/>
      <c r="CGS721" s="4"/>
      <c r="CGT721" s="4"/>
      <c r="CGU721" s="4"/>
      <c r="CGV721" s="4"/>
      <c r="CGW721" s="4"/>
      <c r="CGX721" s="4"/>
      <c r="CGY721" s="4"/>
      <c r="CGZ721" s="4"/>
      <c r="CHA721" s="4"/>
      <c r="CHB721" s="4"/>
      <c r="CHC721" s="4"/>
      <c r="CHD721" s="4"/>
      <c r="CHE721" s="4"/>
      <c r="CHF721" s="4"/>
      <c r="CHG721" s="4"/>
      <c r="CHH721" s="4"/>
      <c r="CHI721" s="4"/>
      <c r="CHJ721" s="4"/>
      <c r="CHK721" s="4"/>
      <c r="CHL721" s="4"/>
      <c r="CHM721" s="4"/>
      <c r="CHN721" s="4"/>
      <c r="CHO721" s="4"/>
      <c r="CHP721" s="4"/>
      <c r="CHQ721" s="4"/>
      <c r="CHR721" s="4"/>
      <c r="CHS721" s="4"/>
      <c r="CHT721" s="4"/>
      <c r="CHU721" s="4"/>
      <c r="CHV721" s="4"/>
      <c r="CHW721" s="4"/>
      <c r="CHX721" s="4"/>
      <c r="CHY721" s="4"/>
      <c r="CHZ721" s="4"/>
      <c r="CIA721" s="4"/>
      <c r="CIB721" s="4"/>
      <c r="CIC721" s="4"/>
      <c r="CID721" s="4"/>
      <c r="CIE721" s="4"/>
      <c r="CIF721" s="4"/>
      <c r="CIG721" s="4"/>
      <c r="CIH721" s="4"/>
      <c r="CII721" s="4"/>
      <c r="CIJ721" s="4"/>
      <c r="CIK721" s="4"/>
      <c r="CIL721" s="4"/>
      <c r="CIM721" s="4"/>
      <c r="CIN721" s="4"/>
      <c r="CIO721" s="4"/>
      <c r="CIP721" s="4"/>
      <c r="CIQ721" s="4"/>
      <c r="CIR721" s="4"/>
      <c r="CIS721" s="4"/>
      <c r="CIT721" s="4"/>
      <c r="CIU721" s="4"/>
      <c r="CIV721" s="4"/>
      <c r="CIW721" s="4"/>
      <c r="CIX721" s="4"/>
      <c r="CIY721" s="4"/>
      <c r="CIZ721" s="4"/>
      <c r="CJA721" s="4"/>
      <c r="CJB721" s="4"/>
      <c r="CJC721" s="4"/>
      <c r="CJD721" s="4"/>
      <c r="CJE721" s="4"/>
      <c r="CJF721" s="4"/>
      <c r="CJG721" s="4"/>
      <c r="CJH721" s="4"/>
      <c r="CJI721" s="4"/>
      <c r="CJJ721" s="4"/>
      <c r="CJK721" s="4"/>
      <c r="CJL721" s="4"/>
      <c r="CJM721" s="4"/>
      <c r="CJN721" s="4"/>
      <c r="CJO721" s="4"/>
      <c r="CJP721" s="4"/>
      <c r="CJQ721" s="4"/>
      <c r="CJR721" s="4"/>
      <c r="CJS721" s="4"/>
      <c r="CJT721" s="4"/>
      <c r="CJU721" s="4"/>
      <c r="CJV721" s="4"/>
      <c r="CJW721" s="4"/>
      <c r="CJX721" s="4"/>
      <c r="CJY721" s="4"/>
      <c r="CJZ721" s="4"/>
      <c r="CKA721" s="4"/>
      <c r="CKB721" s="4"/>
      <c r="CKC721" s="4"/>
      <c r="CKD721" s="4"/>
      <c r="CKE721" s="4"/>
      <c r="CKF721" s="4"/>
      <c r="CKG721" s="4"/>
      <c r="CKH721" s="4"/>
      <c r="CKI721" s="4"/>
      <c r="CKJ721" s="4"/>
      <c r="CKK721" s="4"/>
      <c r="CKL721" s="4"/>
      <c r="CKM721" s="4"/>
      <c r="CKN721" s="4"/>
      <c r="CKO721" s="4"/>
      <c r="CKP721" s="4"/>
      <c r="CKQ721" s="4"/>
      <c r="CKR721" s="4"/>
      <c r="CKS721" s="4"/>
      <c r="CKT721" s="4"/>
      <c r="CKU721" s="4"/>
      <c r="CKV721" s="4"/>
      <c r="CKW721" s="4"/>
      <c r="CKX721" s="4"/>
      <c r="CKY721" s="4"/>
      <c r="CKZ721" s="4"/>
      <c r="CLA721" s="4"/>
      <c r="CLB721" s="4"/>
      <c r="CLC721" s="4"/>
      <c r="CLD721" s="4"/>
      <c r="CLE721" s="4"/>
      <c r="CLF721" s="4"/>
      <c r="CLG721" s="4"/>
      <c r="CLH721" s="4"/>
      <c r="CLI721" s="4"/>
      <c r="CLJ721" s="4"/>
      <c r="CLK721" s="4"/>
      <c r="CLL721" s="4"/>
      <c r="CLM721" s="4"/>
      <c r="CLN721" s="4"/>
      <c r="CLO721" s="4"/>
      <c r="CLP721" s="4"/>
      <c r="CLQ721" s="4"/>
      <c r="CLR721" s="4"/>
      <c r="CLS721" s="4"/>
      <c r="CLT721" s="4"/>
      <c r="CLU721" s="4"/>
      <c r="CLV721" s="4"/>
      <c r="CLW721" s="4"/>
      <c r="CLX721" s="4"/>
      <c r="CLY721" s="4"/>
      <c r="CLZ721" s="4"/>
      <c r="CMA721" s="4"/>
      <c r="CMB721" s="4"/>
      <c r="CMC721" s="4"/>
      <c r="CMD721" s="4"/>
      <c r="CME721" s="4"/>
      <c r="CMF721" s="4"/>
      <c r="CMG721" s="4"/>
      <c r="CMH721" s="4"/>
      <c r="CMI721" s="4"/>
      <c r="CMJ721" s="4"/>
      <c r="CMK721" s="4"/>
      <c r="CML721" s="4"/>
      <c r="CMM721" s="4"/>
      <c r="CMN721" s="4"/>
      <c r="CMO721" s="4"/>
      <c r="CMP721" s="4"/>
      <c r="CMQ721" s="4"/>
      <c r="CMR721" s="4"/>
      <c r="CMS721" s="4"/>
      <c r="CMT721" s="4"/>
      <c r="CMU721" s="4"/>
      <c r="CMV721" s="4"/>
      <c r="CMW721" s="4"/>
      <c r="CMX721" s="4"/>
      <c r="CMY721" s="4"/>
      <c r="CMZ721" s="4"/>
      <c r="CNA721" s="4"/>
      <c r="CNB721" s="4"/>
      <c r="CNC721" s="4"/>
      <c r="CND721" s="4"/>
      <c r="CNE721" s="4"/>
      <c r="CNF721" s="4"/>
      <c r="CNG721" s="4"/>
      <c r="CNH721" s="4"/>
      <c r="CNI721" s="4"/>
      <c r="CNJ721" s="4"/>
      <c r="CNK721" s="4"/>
      <c r="CNL721" s="4"/>
      <c r="CNM721" s="4"/>
      <c r="CNN721" s="4"/>
      <c r="CNO721" s="4"/>
      <c r="CNP721" s="4"/>
      <c r="CNQ721" s="4"/>
      <c r="CNR721" s="4"/>
      <c r="CNS721" s="4"/>
      <c r="CNT721" s="4"/>
      <c r="CNU721" s="4"/>
      <c r="CNV721" s="4"/>
      <c r="CNW721" s="4"/>
      <c r="CNX721" s="4"/>
      <c r="CNY721" s="4"/>
      <c r="CNZ721" s="4"/>
      <c r="COA721" s="4"/>
      <c r="COB721" s="4"/>
      <c r="COC721" s="4"/>
      <c r="COD721" s="4"/>
      <c r="COE721" s="4"/>
      <c r="COF721" s="4"/>
      <c r="COG721" s="4"/>
      <c r="COH721" s="4"/>
      <c r="COI721" s="4"/>
      <c r="COJ721" s="4"/>
      <c r="COK721" s="4"/>
      <c r="COL721" s="4"/>
      <c r="COM721" s="4"/>
      <c r="CON721" s="4"/>
      <c r="COO721" s="4"/>
      <c r="COP721" s="4"/>
      <c r="COQ721" s="4"/>
      <c r="COR721" s="4"/>
      <c r="COS721" s="4"/>
      <c r="COT721" s="4"/>
      <c r="COU721" s="4"/>
      <c r="COV721" s="4"/>
      <c r="COW721" s="4"/>
      <c r="COX721" s="4"/>
      <c r="COY721" s="4"/>
      <c r="COZ721" s="4"/>
      <c r="CPA721" s="4"/>
      <c r="CPB721" s="4"/>
      <c r="CPC721" s="4"/>
      <c r="CPD721" s="4"/>
      <c r="CPE721" s="4"/>
      <c r="CPF721" s="4"/>
      <c r="CPG721" s="4"/>
      <c r="CPH721" s="4"/>
      <c r="CPI721" s="4"/>
      <c r="CPJ721" s="4"/>
      <c r="CPK721" s="4"/>
      <c r="CPL721" s="4"/>
      <c r="CPM721" s="4"/>
      <c r="CPN721" s="4"/>
      <c r="CPO721" s="4"/>
      <c r="CPP721" s="4"/>
      <c r="CPQ721" s="4"/>
      <c r="CPR721" s="4"/>
      <c r="CPS721" s="4"/>
      <c r="CPT721" s="4"/>
      <c r="CPU721" s="4"/>
      <c r="CPV721" s="4"/>
      <c r="CPW721" s="4"/>
      <c r="CPX721" s="4"/>
      <c r="CPY721" s="4"/>
      <c r="CPZ721" s="4"/>
      <c r="CQA721" s="4"/>
      <c r="CQB721" s="4"/>
      <c r="CQC721" s="4"/>
      <c r="CQD721" s="4"/>
      <c r="CQE721" s="4"/>
      <c r="CQF721" s="4"/>
      <c r="CQG721" s="4"/>
      <c r="CQH721" s="4"/>
      <c r="CQI721" s="4"/>
      <c r="CQJ721" s="4"/>
      <c r="CQK721" s="4"/>
      <c r="CQL721" s="4"/>
      <c r="CQM721" s="4"/>
      <c r="CQN721" s="4"/>
      <c r="CQO721" s="4"/>
      <c r="CQP721" s="4"/>
      <c r="CQQ721" s="4"/>
      <c r="CQR721" s="4"/>
      <c r="CQS721" s="4"/>
      <c r="CQT721" s="4"/>
      <c r="CQU721" s="4"/>
      <c r="CQV721" s="4"/>
      <c r="CQW721" s="4"/>
      <c r="CQX721" s="4"/>
      <c r="CQY721" s="4"/>
      <c r="CQZ721" s="4"/>
      <c r="CRA721" s="4"/>
      <c r="CRB721" s="4"/>
      <c r="CRC721" s="4"/>
      <c r="CRD721" s="4"/>
      <c r="CRE721" s="4"/>
      <c r="CRF721" s="4"/>
      <c r="CRG721" s="4"/>
      <c r="CRH721" s="4"/>
      <c r="CRI721" s="4"/>
      <c r="CRJ721" s="4"/>
      <c r="CRK721" s="4"/>
      <c r="CRL721" s="4"/>
      <c r="CRM721" s="4"/>
      <c r="CRN721" s="4"/>
      <c r="CRO721" s="4"/>
      <c r="CRP721" s="4"/>
      <c r="CRQ721" s="4"/>
      <c r="CRR721" s="4"/>
      <c r="CRS721" s="4"/>
      <c r="CRT721" s="4"/>
      <c r="CRU721" s="4"/>
      <c r="CRV721" s="4"/>
      <c r="CRW721" s="4"/>
      <c r="CRX721" s="4"/>
      <c r="CRY721" s="4"/>
      <c r="CRZ721" s="4"/>
      <c r="CSA721" s="4"/>
      <c r="CSB721" s="4"/>
      <c r="CSC721" s="4"/>
      <c r="CSD721" s="4"/>
      <c r="CSE721" s="4"/>
      <c r="CSF721" s="4"/>
      <c r="CSG721" s="4"/>
      <c r="CSH721" s="4"/>
      <c r="CSI721" s="4"/>
      <c r="CSJ721" s="4"/>
      <c r="CSK721" s="4"/>
      <c r="CSL721" s="4"/>
      <c r="CSM721" s="4"/>
      <c r="CSN721" s="4"/>
      <c r="CSO721" s="4"/>
      <c r="CSP721" s="4"/>
      <c r="CSQ721" s="4"/>
      <c r="CSR721" s="4"/>
      <c r="CSS721" s="4"/>
      <c r="CST721" s="4"/>
      <c r="CSU721" s="4"/>
      <c r="CSV721" s="4"/>
      <c r="CSW721" s="4"/>
      <c r="CSX721" s="4"/>
      <c r="CSY721" s="4"/>
      <c r="CSZ721" s="4"/>
      <c r="CTA721" s="4"/>
      <c r="CTB721" s="4"/>
      <c r="CTC721" s="4"/>
      <c r="CTD721" s="4"/>
      <c r="CTE721" s="4"/>
      <c r="CTF721" s="4"/>
      <c r="CTG721" s="4"/>
      <c r="CTH721" s="4"/>
      <c r="CTI721" s="4"/>
      <c r="CTJ721" s="4"/>
      <c r="CTK721" s="4"/>
      <c r="CTL721" s="4"/>
      <c r="CTM721" s="4"/>
      <c r="CTN721" s="4"/>
      <c r="CTO721" s="4"/>
      <c r="CTP721" s="4"/>
      <c r="CTQ721" s="4"/>
      <c r="CTR721" s="4"/>
      <c r="CTS721" s="4"/>
      <c r="CTT721" s="4"/>
      <c r="CTU721" s="4"/>
      <c r="CTV721" s="4"/>
      <c r="CTW721" s="4"/>
      <c r="CTX721" s="4"/>
      <c r="CTY721" s="4"/>
      <c r="CTZ721" s="4"/>
      <c r="CUA721" s="4"/>
      <c r="CUB721" s="4"/>
      <c r="CUC721" s="4"/>
      <c r="CUD721" s="4"/>
      <c r="CUE721" s="4"/>
      <c r="CUF721" s="4"/>
      <c r="CUG721" s="4"/>
      <c r="CUH721" s="4"/>
      <c r="CUI721" s="4"/>
      <c r="CUJ721" s="4"/>
      <c r="CUK721" s="4"/>
      <c r="CUL721" s="4"/>
      <c r="CUM721" s="4"/>
      <c r="CUN721" s="4"/>
      <c r="CUO721" s="4"/>
      <c r="CUP721" s="4"/>
      <c r="CUQ721" s="4"/>
      <c r="CUR721" s="4"/>
      <c r="CUS721" s="4"/>
      <c r="CUT721" s="4"/>
      <c r="CUU721" s="4"/>
      <c r="CUV721" s="4"/>
      <c r="CUW721" s="4"/>
      <c r="CUX721" s="4"/>
      <c r="CUY721" s="4"/>
      <c r="CUZ721" s="4"/>
      <c r="CVA721" s="4"/>
      <c r="CVB721" s="4"/>
      <c r="CVC721" s="4"/>
      <c r="CVD721" s="4"/>
      <c r="CVE721" s="4"/>
      <c r="CVF721" s="4"/>
      <c r="CVG721" s="4"/>
      <c r="CVH721" s="4"/>
      <c r="CVI721" s="4"/>
      <c r="CVJ721" s="4"/>
      <c r="CVK721" s="4"/>
      <c r="CVL721" s="4"/>
      <c r="CVM721" s="4"/>
      <c r="CVN721" s="4"/>
      <c r="CVO721" s="4"/>
      <c r="CVP721" s="4"/>
      <c r="CVQ721" s="4"/>
      <c r="CVR721" s="4"/>
      <c r="CVS721" s="4"/>
      <c r="CVT721" s="4"/>
      <c r="CVU721" s="4"/>
      <c r="CVV721" s="4"/>
      <c r="CVW721" s="4"/>
      <c r="CVX721" s="4"/>
      <c r="CVY721" s="4"/>
      <c r="CVZ721" s="4"/>
      <c r="CWA721" s="4"/>
      <c r="CWB721" s="4"/>
      <c r="CWC721" s="4"/>
      <c r="CWD721" s="4"/>
      <c r="CWE721" s="4"/>
      <c r="CWF721" s="4"/>
      <c r="CWG721" s="4"/>
      <c r="CWH721" s="4"/>
      <c r="CWI721" s="4"/>
      <c r="CWJ721" s="4"/>
      <c r="CWK721" s="4"/>
      <c r="CWL721" s="4"/>
      <c r="CWM721" s="4"/>
      <c r="CWN721" s="4"/>
      <c r="CWO721" s="4"/>
      <c r="CWP721" s="4"/>
      <c r="CWQ721" s="4"/>
      <c r="CWR721" s="4"/>
      <c r="CWS721" s="4"/>
      <c r="CWT721" s="4"/>
      <c r="CWU721" s="4"/>
      <c r="CWV721" s="4"/>
      <c r="CWW721" s="4"/>
      <c r="CWX721" s="4"/>
      <c r="CWY721" s="4"/>
      <c r="CWZ721" s="4"/>
      <c r="CXA721" s="4"/>
      <c r="CXB721" s="4"/>
      <c r="CXC721" s="4"/>
      <c r="CXD721" s="4"/>
      <c r="CXE721" s="4"/>
      <c r="CXF721" s="4"/>
      <c r="CXG721" s="4"/>
      <c r="CXH721" s="4"/>
      <c r="CXI721" s="4"/>
      <c r="CXJ721" s="4"/>
      <c r="CXK721" s="4"/>
      <c r="CXL721" s="4"/>
      <c r="CXM721" s="4"/>
      <c r="CXN721" s="4"/>
      <c r="CXO721" s="4"/>
      <c r="CXP721" s="4"/>
      <c r="CXQ721" s="4"/>
      <c r="CXR721" s="4"/>
      <c r="CXS721" s="4"/>
      <c r="CXT721" s="4"/>
      <c r="CXU721" s="4"/>
      <c r="CXV721" s="4"/>
      <c r="CXW721" s="4"/>
      <c r="CXX721" s="4"/>
      <c r="CXY721" s="4"/>
      <c r="CXZ721" s="4"/>
      <c r="CYA721" s="4"/>
      <c r="CYB721" s="4"/>
      <c r="CYC721" s="4"/>
      <c r="CYD721" s="4"/>
      <c r="CYE721" s="4"/>
      <c r="CYF721" s="4"/>
      <c r="CYG721" s="4"/>
      <c r="CYH721" s="4"/>
      <c r="CYI721" s="4"/>
      <c r="CYJ721" s="4"/>
      <c r="CYK721" s="4"/>
      <c r="CYL721" s="4"/>
      <c r="CYM721" s="4"/>
      <c r="CYN721" s="4"/>
      <c r="CYO721" s="4"/>
      <c r="CYP721" s="4"/>
      <c r="CYQ721" s="4"/>
      <c r="CYR721" s="4"/>
      <c r="CYS721" s="4"/>
      <c r="CYT721" s="4"/>
      <c r="CYU721" s="4"/>
      <c r="CYV721" s="4"/>
      <c r="CYW721" s="4"/>
      <c r="CYX721" s="4"/>
      <c r="CYY721" s="4"/>
      <c r="CYZ721" s="4"/>
      <c r="CZA721" s="4"/>
      <c r="CZB721" s="4"/>
      <c r="CZC721" s="4"/>
      <c r="CZD721" s="4"/>
      <c r="CZE721" s="4"/>
      <c r="CZF721" s="4"/>
      <c r="CZG721" s="4"/>
      <c r="CZH721" s="4"/>
      <c r="CZI721" s="4"/>
      <c r="CZJ721" s="4"/>
      <c r="CZK721" s="4"/>
      <c r="CZL721" s="4"/>
      <c r="CZM721" s="4"/>
      <c r="CZN721" s="4"/>
      <c r="CZO721" s="4"/>
      <c r="CZP721" s="4"/>
      <c r="CZQ721" s="4"/>
      <c r="CZR721" s="4"/>
      <c r="CZS721" s="4"/>
      <c r="CZT721" s="4"/>
      <c r="CZU721" s="4"/>
      <c r="CZV721" s="4"/>
      <c r="CZW721" s="4"/>
      <c r="CZX721" s="4"/>
      <c r="CZY721" s="4"/>
      <c r="CZZ721" s="4"/>
      <c r="DAA721" s="4"/>
      <c r="DAB721" s="4"/>
      <c r="DAC721" s="4"/>
      <c r="DAD721" s="4"/>
      <c r="DAE721" s="4"/>
      <c r="DAF721" s="4"/>
      <c r="DAG721" s="4"/>
      <c r="DAH721" s="4"/>
      <c r="DAI721" s="4"/>
      <c r="DAJ721" s="4"/>
      <c r="DAK721" s="4"/>
      <c r="DAL721" s="4"/>
      <c r="DAM721" s="4"/>
      <c r="DAN721" s="4"/>
      <c r="DAO721" s="4"/>
      <c r="DAP721" s="4"/>
      <c r="DAQ721" s="4"/>
      <c r="DAR721" s="4"/>
      <c r="DAS721" s="4"/>
      <c r="DAT721" s="4"/>
      <c r="DAU721" s="4"/>
      <c r="DAV721" s="4"/>
      <c r="DAW721" s="4"/>
      <c r="DAX721" s="4"/>
      <c r="DAY721" s="4"/>
      <c r="DAZ721" s="4"/>
      <c r="DBA721" s="4"/>
      <c r="DBB721" s="4"/>
      <c r="DBC721" s="4"/>
      <c r="DBD721" s="4"/>
      <c r="DBE721" s="4"/>
      <c r="DBF721" s="4"/>
      <c r="DBG721" s="4"/>
      <c r="DBH721" s="4"/>
      <c r="DBI721" s="4"/>
      <c r="DBJ721" s="4"/>
      <c r="DBK721" s="4"/>
      <c r="DBL721" s="4"/>
      <c r="DBM721" s="4"/>
      <c r="DBN721" s="4"/>
      <c r="DBO721" s="4"/>
      <c r="DBP721" s="4"/>
      <c r="DBQ721" s="4"/>
      <c r="DBR721" s="4"/>
      <c r="DBS721" s="4"/>
      <c r="DBT721" s="4"/>
      <c r="DBU721" s="4"/>
      <c r="DBV721" s="4"/>
      <c r="DBW721" s="4"/>
      <c r="DBX721" s="4"/>
      <c r="DBY721" s="4"/>
      <c r="DBZ721" s="4"/>
      <c r="DCA721" s="4"/>
      <c r="DCB721" s="4"/>
      <c r="DCC721" s="4"/>
      <c r="DCD721" s="4"/>
      <c r="DCE721" s="4"/>
      <c r="DCF721" s="4"/>
      <c r="DCG721" s="4"/>
      <c r="DCH721" s="4"/>
      <c r="DCI721" s="4"/>
      <c r="DCJ721" s="4"/>
      <c r="DCK721" s="4"/>
      <c r="DCL721" s="4"/>
      <c r="DCM721" s="4"/>
      <c r="DCN721" s="4"/>
      <c r="DCO721" s="4"/>
      <c r="DCP721" s="4"/>
      <c r="DCQ721" s="4"/>
      <c r="DCR721" s="4"/>
      <c r="DCS721" s="4"/>
      <c r="DCT721" s="4"/>
      <c r="DCU721" s="4"/>
      <c r="DCV721" s="4"/>
      <c r="DCW721" s="4"/>
      <c r="DCX721" s="4"/>
      <c r="DCY721" s="4"/>
      <c r="DCZ721" s="4"/>
      <c r="DDA721" s="4"/>
      <c r="DDB721" s="4"/>
      <c r="DDC721" s="4"/>
      <c r="DDD721" s="4"/>
      <c r="DDE721" s="4"/>
      <c r="DDF721" s="4"/>
      <c r="DDG721" s="4"/>
      <c r="DDH721" s="4"/>
      <c r="DDI721" s="4"/>
      <c r="DDJ721" s="4"/>
      <c r="DDK721" s="4"/>
      <c r="DDL721" s="4"/>
      <c r="DDM721" s="4"/>
      <c r="DDN721" s="4"/>
      <c r="DDO721" s="4"/>
      <c r="DDP721" s="4"/>
      <c r="DDQ721" s="4"/>
      <c r="DDR721" s="4"/>
      <c r="DDS721" s="4"/>
      <c r="DDT721" s="4"/>
      <c r="DDU721" s="4"/>
      <c r="DDV721" s="4"/>
      <c r="DDW721" s="4"/>
      <c r="DDX721" s="4"/>
      <c r="DDY721" s="4"/>
      <c r="DDZ721" s="4"/>
      <c r="DEA721" s="4"/>
      <c r="DEB721" s="4"/>
      <c r="DEC721" s="4"/>
      <c r="DED721" s="4"/>
      <c r="DEE721" s="4"/>
      <c r="DEF721" s="4"/>
      <c r="DEG721" s="4"/>
      <c r="DEH721" s="4"/>
      <c r="DEI721" s="4"/>
      <c r="DEJ721" s="4"/>
      <c r="DEK721" s="4"/>
      <c r="DEL721" s="4"/>
      <c r="DEM721" s="4"/>
      <c r="DEN721" s="4"/>
      <c r="DEO721" s="4"/>
      <c r="DEP721" s="4"/>
      <c r="DEQ721" s="4"/>
      <c r="DER721" s="4"/>
      <c r="DES721" s="4"/>
      <c r="DET721" s="4"/>
      <c r="DEU721" s="4"/>
      <c r="DEV721" s="4"/>
      <c r="DEW721" s="4"/>
      <c r="DEX721" s="4"/>
      <c r="DEY721" s="4"/>
      <c r="DEZ721" s="4"/>
      <c r="DFA721" s="4"/>
      <c r="DFB721" s="4"/>
      <c r="DFC721" s="4"/>
      <c r="DFD721" s="4"/>
      <c r="DFE721" s="4"/>
      <c r="DFF721" s="4"/>
      <c r="DFG721" s="4"/>
      <c r="DFH721" s="4"/>
      <c r="DFI721" s="4"/>
      <c r="DFJ721" s="4"/>
      <c r="DFK721" s="4"/>
      <c r="DFL721" s="4"/>
      <c r="DFM721" s="4"/>
      <c r="DFN721" s="4"/>
      <c r="DFO721" s="4"/>
      <c r="DFP721" s="4"/>
      <c r="DFQ721" s="4"/>
      <c r="DFR721" s="4"/>
      <c r="DFS721" s="4"/>
      <c r="DFT721" s="4"/>
      <c r="DFU721" s="4"/>
      <c r="DFV721" s="4"/>
      <c r="DFW721" s="4"/>
      <c r="DFX721" s="4"/>
      <c r="DFY721" s="4"/>
      <c r="DFZ721" s="4"/>
      <c r="DGA721" s="4"/>
      <c r="DGB721" s="4"/>
      <c r="DGC721" s="4"/>
      <c r="DGD721" s="4"/>
      <c r="DGE721" s="4"/>
      <c r="DGF721" s="4"/>
      <c r="DGG721" s="4"/>
      <c r="DGH721" s="4"/>
      <c r="DGI721" s="4"/>
      <c r="DGJ721" s="4"/>
      <c r="DGK721" s="4"/>
      <c r="DGL721" s="4"/>
      <c r="DGM721" s="4"/>
      <c r="DGN721" s="4"/>
      <c r="DGO721" s="4"/>
      <c r="DGP721" s="4"/>
      <c r="DGQ721" s="4"/>
      <c r="DGR721" s="4"/>
      <c r="DGS721" s="4"/>
      <c r="DGT721" s="4"/>
      <c r="DGU721" s="4"/>
      <c r="DGV721" s="4"/>
      <c r="DGW721" s="4"/>
      <c r="DGX721" s="4"/>
      <c r="DGY721" s="4"/>
      <c r="DGZ721" s="4"/>
      <c r="DHA721" s="4"/>
      <c r="DHB721" s="4"/>
      <c r="DHC721" s="4"/>
      <c r="DHD721" s="4"/>
      <c r="DHE721" s="4"/>
      <c r="DHF721" s="4"/>
      <c r="DHG721" s="4"/>
      <c r="DHH721" s="4"/>
      <c r="DHI721" s="4"/>
      <c r="DHJ721" s="4"/>
      <c r="DHK721" s="4"/>
      <c r="DHL721" s="4"/>
      <c r="DHM721" s="4"/>
      <c r="DHN721" s="4"/>
      <c r="DHO721" s="4"/>
      <c r="DHP721" s="4"/>
      <c r="DHQ721" s="4"/>
      <c r="DHR721" s="4"/>
      <c r="DHS721" s="4"/>
      <c r="DHT721" s="4"/>
      <c r="DHU721" s="4"/>
      <c r="DHV721" s="4"/>
      <c r="DHW721" s="4"/>
      <c r="DHX721" s="4"/>
      <c r="DHY721" s="4"/>
      <c r="DHZ721" s="4"/>
      <c r="DIA721" s="4"/>
      <c r="DIB721" s="4"/>
      <c r="DIC721" s="4"/>
      <c r="DID721" s="4"/>
      <c r="DIE721" s="4"/>
      <c r="DIF721" s="4"/>
      <c r="DIG721" s="4"/>
      <c r="DIH721" s="4"/>
      <c r="DII721" s="4"/>
      <c r="DIJ721" s="4"/>
      <c r="DIK721" s="4"/>
      <c r="DIL721" s="4"/>
      <c r="DIM721" s="4"/>
      <c r="DIN721" s="4"/>
      <c r="DIO721" s="4"/>
      <c r="DIP721" s="4"/>
      <c r="DIQ721" s="4"/>
      <c r="DIR721" s="4"/>
      <c r="DIS721" s="4"/>
      <c r="DIT721" s="4"/>
      <c r="DIU721" s="4"/>
      <c r="DIV721" s="4"/>
      <c r="DIW721" s="4"/>
      <c r="DIX721" s="4"/>
      <c r="DIY721" s="4"/>
      <c r="DIZ721" s="4"/>
      <c r="DJA721" s="4"/>
      <c r="DJB721" s="4"/>
      <c r="DJC721" s="4"/>
      <c r="DJD721" s="4"/>
      <c r="DJE721" s="4"/>
      <c r="DJF721" s="4"/>
      <c r="DJG721" s="4"/>
      <c r="DJH721" s="4"/>
      <c r="DJI721" s="4"/>
      <c r="DJJ721" s="4"/>
      <c r="DJK721" s="4"/>
      <c r="DJL721" s="4"/>
      <c r="DJM721" s="4"/>
      <c r="DJN721" s="4"/>
      <c r="DJO721" s="4"/>
      <c r="DJP721" s="4"/>
      <c r="DJQ721" s="4"/>
      <c r="DJR721" s="4"/>
      <c r="DJS721" s="4"/>
      <c r="DJT721" s="4"/>
      <c r="DJU721" s="4"/>
      <c r="DJV721" s="4"/>
      <c r="DJW721" s="4"/>
      <c r="DJX721" s="4"/>
      <c r="DJY721" s="4"/>
      <c r="DJZ721" s="4"/>
      <c r="DKA721" s="4"/>
      <c r="DKB721" s="4"/>
      <c r="DKC721" s="4"/>
      <c r="DKD721" s="4"/>
      <c r="DKE721" s="4"/>
      <c r="DKF721" s="4"/>
      <c r="DKG721" s="4"/>
      <c r="DKH721" s="4"/>
      <c r="DKI721" s="4"/>
      <c r="DKJ721" s="4"/>
      <c r="DKK721" s="4"/>
      <c r="DKL721" s="4"/>
      <c r="DKM721" s="4"/>
      <c r="DKN721" s="4"/>
      <c r="DKO721" s="4"/>
      <c r="DKP721" s="4"/>
      <c r="DKQ721" s="4"/>
      <c r="DKR721" s="4"/>
      <c r="DKS721" s="4"/>
      <c r="DKT721" s="4"/>
      <c r="DKU721" s="4"/>
      <c r="DKV721" s="4"/>
      <c r="DKW721" s="4"/>
      <c r="DKX721" s="4"/>
      <c r="DKY721" s="4"/>
      <c r="DKZ721" s="4"/>
      <c r="DLA721" s="4"/>
      <c r="DLB721" s="4"/>
      <c r="DLC721" s="4"/>
      <c r="DLD721" s="4"/>
      <c r="DLE721" s="4"/>
      <c r="DLF721" s="4"/>
      <c r="DLG721" s="4"/>
      <c r="DLH721" s="4"/>
      <c r="DLI721" s="4"/>
      <c r="DLJ721" s="4"/>
      <c r="DLK721" s="4"/>
      <c r="DLL721" s="4"/>
      <c r="DLM721" s="4"/>
      <c r="DLN721" s="4"/>
      <c r="DLO721" s="4"/>
      <c r="DLP721" s="4"/>
      <c r="DLQ721" s="4"/>
      <c r="DLR721" s="4"/>
      <c r="DLS721" s="4"/>
      <c r="DLT721" s="4"/>
      <c r="DLU721" s="4"/>
      <c r="DLV721" s="4"/>
      <c r="DLW721" s="4"/>
      <c r="DLX721" s="4"/>
      <c r="DLY721" s="4"/>
      <c r="DLZ721" s="4"/>
      <c r="DMA721" s="4"/>
      <c r="DMB721" s="4"/>
      <c r="DMC721" s="4"/>
      <c r="DMD721" s="4"/>
      <c r="DME721" s="4"/>
      <c r="DMF721" s="4"/>
      <c r="DMG721" s="4"/>
      <c r="DMH721" s="4"/>
      <c r="DMI721" s="4"/>
      <c r="DMJ721" s="4"/>
      <c r="DMK721" s="4"/>
      <c r="DML721" s="4"/>
      <c r="DMM721" s="4"/>
      <c r="DMN721" s="4"/>
      <c r="DMO721" s="4"/>
      <c r="DMP721" s="4"/>
      <c r="DMQ721" s="4"/>
      <c r="DMR721" s="4"/>
      <c r="DMS721" s="4"/>
      <c r="DMT721" s="4"/>
      <c r="DMU721" s="4"/>
      <c r="DMV721" s="4"/>
      <c r="DMW721" s="4"/>
      <c r="DMX721" s="4"/>
      <c r="DMY721" s="4"/>
      <c r="DMZ721" s="4"/>
      <c r="DNA721" s="4"/>
      <c r="DNB721" s="4"/>
      <c r="DNC721" s="4"/>
      <c r="DND721" s="4"/>
      <c r="DNE721" s="4"/>
      <c r="DNF721" s="4"/>
      <c r="DNG721" s="4"/>
      <c r="DNH721" s="4"/>
      <c r="DNI721" s="4"/>
      <c r="DNJ721" s="4"/>
      <c r="DNK721" s="4"/>
      <c r="DNL721" s="4"/>
      <c r="DNM721" s="4"/>
      <c r="DNN721" s="4"/>
      <c r="DNO721" s="4"/>
      <c r="DNP721" s="4"/>
      <c r="DNQ721" s="4"/>
      <c r="DNR721" s="4"/>
      <c r="DNS721" s="4"/>
      <c r="DNT721" s="4"/>
      <c r="DNU721" s="4"/>
      <c r="DNV721" s="4"/>
      <c r="DNW721" s="4"/>
      <c r="DNX721" s="4"/>
      <c r="DNY721" s="4"/>
      <c r="DNZ721" s="4"/>
      <c r="DOA721" s="4"/>
      <c r="DOB721" s="4"/>
      <c r="DOC721" s="4"/>
      <c r="DOD721" s="4"/>
      <c r="DOE721" s="4"/>
      <c r="DOF721" s="4"/>
      <c r="DOG721" s="4"/>
      <c r="DOH721" s="4"/>
      <c r="DOI721" s="4"/>
      <c r="DOJ721" s="4"/>
      <c r="DOK721" s="4"/>
      <c r="DOL721" s="4"/>
      <c r="DOM721" s="4"/>
      <c r="DON721" s="4"/>
      <c r="DOO721" s="4"/>
      <c r="DOP721" s="4"/>
      <c r="DOQ721" s="4"/>
      <c r="DOR721" s="4"/>
      <c r="DOS721" s="4"/>
      <c r="DOT721" s="4"/>
      <c r="DOU721" s="4"/>
      <c r="DOV721" s="4"/>
      <c r="DOW721" s="4"/>
      <c r="DOX721" s="4"/>
      <c r="DOY721" s="4"/>
      <c r="DOZ721" s="4"/>
      <c r="DPA721" s="4"/>
      <c r="DPB721" s="4"/>
      <c r="DPC721" s="4"/>
      <c r="DPD721" s="4"/>
      <c r="DPE721" s="4"/>
      <c r="DPF721" s="4"/>
      <c r="DPG721" s="4"/>
      <c r="DPH721" s="4"/>
      <c r="DPI721" s="4"/>
      <c r="DPJ721" s="4"/>
      <c r="DPK721" s="4"/>
      <c r="DPL721" s="4"/>
      <c r="DPM721" s="4"/>
      <c r="DPN721" s="4"/>
      <c r="DPO721" s="4"/>
      <c r="DPP721" s="4"/>
      <c r="DPQ721" s="4"/>
      <c r="DPR721" s="4"/>
      <c r="DPS721" s="4"/>
      <c r="DPT721" s="4"/>
      <c r="DPU721" s="4"/>
      <c r="DPV721" s="4"/>
      <c r="DPW721" s="4"/>
      <c r="DPX721" s="4"/>
      <c r="DPY721" s="4"/>
      <c r="DPZ721" s="4"/>
      <c r="DQA721" s="4"/>
      <c r="DQB721" s="4"/>
      <c r="DQC721" s="4"/>
      <c r="DQD721" s="4"/>
      <c r="DQE721" s="4"/>
      <c r="DQF721" s="4"/>
      <c r="DQG721" s="4"/>
      <c r="DQH721" s="4"/>
      <c r="DQI721" s="4"/>
      <c r="DQJ721" s="4"/>
      <c r="DQK721" s="4"/>
      <c r="DQL721" s="4"/>
      <c r="DQM721" s="4"/>
      <c r="DQN721" s="4"/>
      <c r="DQO721" s="4"/>
      <c r="DQP721" s="4"/>
      <c r="DQQ721" s="4"/>
      <c r="DQR721" s="4"/>
      <c r="DQS721" s="4"/>
      <c r="DQT721" s="4"/>
      <c r="DQU721" s="4"/>
      <c r="DQV721" s="4"/>
      <c r="DQW721" s="4"/>
      <c r="DQX721" s="4"/>
      <c r="DQY721" s="4"/>
      <c r="DQZ721" s="4"/>
      <c r="DRA721" s="4"/>
      <c r="DRB721" s="4"/>
      <c r="DRC721" s="4"/>
      <c r="DRD721" s="4"/>
      <c r="DRE721" s="4"/>
      <c r="DRF721" s="4"/>
      <c r="DRG721" s="4"/>
      <c r="DRH721" s="4"/>
      <c r="DRI721" s="4"/>
      <c r="DRJ721" s="4"/>
      <c r="DRK721" s="4"/>
      <c r="DRL721" s="4"/>
      <c r="DRM721" s="4"/>
      <c r="DRN721" s="4"/>
      <c r="DRO721" s="4"/>
      <c r="DRP721" s="4"/>
      <c r="DRQ721" s="4"/>
      <c r="DRR721" s="4"/>
      <c r="DRS721" s="4"/>
      <c r="DRT721" s="4"/>
      <c r="DRU721" s="4"/>
      <c r="DRV721" s="4"/>
      <c r="DRW721" s="4"/>
      <c r="DRX721" s="4"/>
      <c r="DRY721" s="4"/>
      <c r="DRZ721" s="4"/>
      <c r="DSA721" s="4"/>
      <c r="DSB721" s="4"/>
      <c r="DSC721" s="4"/>
      <c r="DSD721" s="4"/>
      <c r="DSE721" s="4"/>
      <c r="DSF721" s="4"/>
      <c r="DSG721" s="4"/>
      <c r="DSH721" s="4"/>
      <c r="DSI721" s="4"/>
      <c r="DSJ721" s="4"/>
      <c r="DSK721" s="4"/>
      <c r="DSL721" s="4"/>
      <c r="DSM721" s="4"/>
      <c r="DSN721" s="4"/>
      <c r="DSO721" s="4"/>
      <c r="DSP721" s="4"/>
      <c r="DSQ721" s="4"/>
      <c r="DSR721" s="4"/>
      <c r="DSS721" s="4"/>
      <c r="DST721" s="4"/>
      <c r="DSU721" s="4"/>
      <c r="DSV721" s="4"/>
      <c r="DSW721" s="4"/>
      <c r="DSX721" s="4"/>
      <c r="DSY721" s="4"/>
      <c r="DSZ721" s="4"/>
      <c r="DTA721" s="4"/>
      <c r="DTB721" s="4"/>
      <c r="DTC721" s="4"/>
      <c r="DTD721" s="4"/>
      <c r="DTE721" s="4"/>
      <c r="DTF721" s="4"/>
      <c r="DTG721" s="4"/>
      <c r="DTH721" s="4"/>
      <c r="DTI721" s="4"/>
      <c r="DTJ721" s="4"/>
      <c r="DTK721" s="4"/>
      <c r="DTL721" s="4"/>
      <c r="DTM721" s="4"/>
      <c r="DTN721" s="4"/>
      <c r="DTO721" s="4"/>
      <c r="DTP721" s="4"/>
      <c r="DTQ721" s="4"/>
      <c r="DTR721" s="4"/>
      <c r="DTS721" s="4"/>
      <c r="DTT721" s="4"/>
      <c r="DTU721" s="4"/>
      <c r="DTV721" s="4"/>
      <c r="DTW721" s="4"/>
      <c r="DTX721" s="4"/>
      <c r="DTY721" s="4"/>
      <c r="DTZ721" s="4"/>
      <c r="DUA721" s="4"/>
      <c r="DUB721" s="4"/>
      <c r="DUC721" s="4"/>
      <c r="DUD721" s="4"/>
      <c r="DUE721" s="4"/>
      <c r="DUF721" s="4"/>
      <c r="DUG721" s="4"/>
      <c r="DUH721" s="4"/>
      <c r="DUI721" s="4"/>
      <c r="DUJ721" s="4"/>
      <c r="DUK721" s="4"/>
      <c r="DUL721" s="4"/>
      <c r="DUM721" s="4"/>
      <c r="DUN721" s="4"/>
      <c r="DUO721" s="4"/>
      <c r="DUP721" s="4"/>
      <c r="DUQ721" s="4"/>
      <c r="DUR721" s="4"/>
      <c r="DUS721" s="4"/>
      <c r="DUT721" s="4"/>
      <c r="DUU721" s="4"/>
      <c r="DUV721" s="4"/>
      <c r="DUW721" s="4"/>
      <c r="DUX721" s="4"/>
      <c r="DUY721" s="4"/>
      <c r="DUZ721" s="4"/>
      <c r="DVA721" s="4"/>
      <c r="DVB721" s="4"/>
      <c r="DVC721" s="4"/>
      <c r="DVD721" s="4"/>
      <c r="DVE721" s="4"/>
      <c r="DVF721" s="4"/>
      <c r="DVG721" s="4"/>
      <c r="DVH721" s="4"/>
      <c r="DVI721" s="4"/>
      <c r="DVJ721" s="4"/>
      <c r="DVK721" s="4"/>
      <c r="DVL721" s="4"/>
      <c r="DVM721" s="4"/>
      <c r="DVN721" s="4"/>
      <c r="DVO721" s="4"/>
      <c r="DVP721" s="4"/>
      <c r="DVQ721" s="4"/>
      <c r="DVR721" s="4"/>
      <c r="DVS721" s="4"/>
      <c r="DVT721" s="4"/>
      <c r="DVU721" s="4"/>
      <c r="DVV721" s="4"/>
      <c r="DVW721" s="4"/>
      <c r="DVX721" s="4"/>
      <c r="DVY721" s="4"/>
      <c r="DVZ721" s="4"/>
      <c r="DWA721" s="4"/>
      <c r="DWB721" s="4"/>
      <c r="DWC721" s="4"/>
      <c r="DWD721" s="4"/>
      <c r="DWE721" s="4"/>
      <c r="DWF721" s="4"/>
      <c r="DWG721" s="4"/>
      <c r="DWH721" s="4"/>
      <c r="DWI721" s="4"/>
      <c r="DWJ721" s="4"/>
      <c r="DWK721" s="4"/>
      <c r="DWL721" s="4"/>
      <c r="DWM721" s="4"/>
      <c r="DWN721" s="4"/>
      <c r="DWO721" s="4"/>
      <c r="DWP721" s="4"/>
      <c r="DWQ721" s="4"/>
      <c r="DWR721" s="4"/>
      <c r="DWS721" s="4"/>
      <c r="DWT721" s="4"/>
      <c r="DWU721" s="4"/>
      <c r="DWV721" s="4"/>
      <c r="DWW721" s="4"/>
      <c r="DWX721" s="4"/>
      <c r="DWY721" s="4"/>
      <c r="DWZ721" s="4"/>
      <c r="DXA721" s="4"/>
      <c r="DXB721" s="4"/>
      <c r="DXC721" s="4"/>
      <c r="DXD721" s="4"/>
      <c r="DXE721" s="4"/>
      <c r="DXF721" s="4"/>
      <c r="DXG721" s="4"/>
      <c r="DXH721" s="4"/>
      <c r="DXI721" s="4"/>
      <c r="DXJ721" s="4"/>
      <c r="DXK721" s="4"/>
      <c r="DXL721" s="4"/>
      <c r="DXM721" s="4"/>
      <c r="DXN721" s="4"/>
      <c r="DXO721" s="4"/>
      <c r="DXP721" s="4"/>
      <c r="DXQ721" s="4"/>
      <c r="DXR721" s="4"/>
      <c r="DXS721" s="4"/>
      <c r="DXT721" s="4"/>
      <c r="DXU721" s="4"/>
      <c r="DXV721" s="4"/>
      <c r="DXW721" s="4"/>
      <c r="DXX721" s="4"/>
      <c r="DXY721" s="4"/>
      <c r="DXZ721" s="4"/>
      <c r="DYA721" s="4"/>
      <c r="DYB721" s="4"/>
      <c r="DYC721" s="4"/>
      <c r="DYD721" s="4"/>
      <c r="DYE721" s="4"/>
      <c r="DYF721" s="4"/>
      <c r="DYG721" s="4"/>
      <c r="DYH721" s="4"/>
      <c r="DYI721" s="4"/>
      <c r="DYJ721" s="4"/>
      <c r="DYK721" s="4"/>
      <c r="DYL721" s="4"/>
      <c r="DYM721" s="4"/>
      <c r="DYN721" s="4"/>
      <c r="DYO721" s="4"/>
      <c r="DYP721" s="4"/>
      <c r="DYQ721" s="4"/>
      <c r="DYR721" s="4"/>
      <c r="DYS721" s="4"/>
      <c r="DYT721" s="4"/>
      <c r="DYU721" s="4"/>
      <c r="DYV721" s="4"/>
      <c r="DYW721" s="4"/>
      <c r="DYX721" s="4"/>
      <c r="DYY721" s="4"/>
      <c r="DYZ721" s="4"/>
      <c r="DZA721" s="4"/>
      <c r="DZB721" s="4"/>
      <c r="DZC721" s="4"/>
      <c r="DZD721" s="4"/>
      <c r="DZE721" s="4"/>
      <c r="DZF721" s="4"/>
      <c r="DZG721" s="4"/>
      <c r="DZH721" s="4"/>
      <c r="DZI721" s="4"/>
      <c r="DZJ721" s="4"/>
      <c r="DZK721" s="4"/>
      <c r="DZL721" s="4"/>
      <c r="DZM721" s="4"/>
      <c r="DZN721" s="4"/>
      <c r="DZO721" s="4"/>
      <c r="DZP721" s="4"/>
      <c r="DZQ721" s="4"/>
      <c r="DZR721" s="4"/>
      <c r="DZS721" s="4"/>
      <c r="DZT721" s="4"/>
      <c r="DZU721" s="4"/>
      <c r="DZV721" s="4"/>
      <c r="DZW721" s="4"/>
      <c r="DZX721" s="4"/>
      <c r="DZY721" s="4"/>
      <c r="DZZ721" s="4"/>
      <c r="EAA721" s="4"/>
      <c r="EAB721" s="4"/>
      <c r="EAC721" s="4"/>
      <c r="EAD721" s="4"/>
      <c r="EAE721" s="4"/>
      <c r="EAF721" s="4"/>
      <c r="EAG721" s="4"/>
      <c r="EAH721" s="4"/>
      <c r="EAI721" s="4"/>
      <c r="EAJ721" s="4"/>
      <c r="EAK721" s="4"/>
      <c r="EAL721" s="4"/>
      <c r="EAM721" s="4"/>
      <c r="EAN721" s="4"/>
      <c r="EAO721" s="4"/>
      <c r="EAP721" s="4"/>
      <c r="EAQ721" s="4"/>
      <c r="EAR721" s="4"/>
      <c r="EAS721" s="4"/>
      <c r="EAT721" s="4"/>
      <c r="EAU721" s="4"/>
      <c r="EAV721" s="4"/>
      <c r="EAW721" s="4"/>
      <c r="EAX721" s="4"/>
      <c r="EAY721" s="4"/>
      <c r="EAZ721" s="4"/>
      <c r="EBA721" s="4"/>
      <c r="EBB721" s="4"/>
      <c r="EBC721" s="4"/>
      <c r="EBD721" s="4"/>
      <c r="EBE721" s="4"/>
      <c r="EBF721" s="4"/>
      <c r="EBG721" s="4"/>
      <c r="EBH721" s="4"/>
      <c r="EBI721" s="4"/>
      <c r="EBJ721" s="4"/>
      <c r="EBK721" s="4"/>
      <c r="EBL721" s="4"/>
      <c r="EBM721" s="4"/>
      <c r="EBN721" s="4"/>
      <c r="EBO721" s="4"/>
      <c r="EBP721" s="4"/>
      <c r="EBQ721" s="4"/>
      <c r="EBR721" s="4"/>
      <c r="EBS721" s="4"/>
      <c r="EBT721" s="4"/>
      <c r="EBU721" s="4"/>
      <c r="EBV721" s="4"/>
      <c r="EBW721" s="4"/>
      <c r="EBX721" s="4"/>
      <c r="EBY721" s="4"/>
      <c r="EBZ721" s="4"/>
      <c r="ECA721" s="4"/>
      <c r="ECB721" s="4"/>
      <c r="ECC721" s="4"/>
      <c r="ECD721" s="4"/>
      <c r="ECE721" s="4"/>
      <c r="ECF721" s="4"/>
      <c r="ECG721" s="4"/>
      <c r="ECH721" s="4"/>
      <c r="ECI721" s="4"/>
      <c r="ECJ721" s="4"/>
      <c r="ECK721" s="4"/>
      <c r="ECL721" s="4"/>
      <c r="ECM721" s="4"/>
      <c r="ECN721" s="4"/>
      <c r="ECO721" s="4"/>
      <c r="ECP721" s="4"/>
      <c r="ECQ721" s="4"/>
      <c r="ECR721" s="4"/>
      <c r="ECS721" s="4"/>
      <c r="ECT721" s="4"/>
      <c r="ECU721" s="4"/>
      <c r="ECV721" s="4"/>
      <c r="ECW721" s="4"/>
      <c r="ECX721" s="4"/>
      <c r="ECY721" s="4"/>
      <c r="ECZ721" s="4"/>
      <c r="EDA721" s="4"/>
      <c r="EDB721" s="4"/>
      <c r="EDC721" s="4"/>
      <c r="EDD721" s="4"/>
      <c r="EDE721" s="4"/>
      <c r="EDF721" s="4"/>
      <c r="EDG721" s="4"/>
      <c r="EDH721" s="4"/>
      <c r="EDI721" s="4"/>
      <c r="EDJ721" s="4"/>
      <c r="EDK721" s="4"/>
      <c r="EDL721" s="4"/>
      <c r="EDM721" s="4"/>
      <c r="EDN721" s="4"/>
      <c r="EDO721" s="4"/>
      <c r="EDP721" s="4"/>
      <c r="EDQ721" s="4"/>
      <c r="EDR721" s="4"/>
      <c r="EDS721" s="4"/>
      <c r="EDT721" s="4"/>
      <c r="EDU721" s="4"/>
      <c r="EDV721" s="4"/>
      <c r="EDW721" s="4"/>
      <c r="EDX721" s="4"/>
      <c r="EDY721" s="4"/>
      <c r="EDZ721" s="4"/>
      <c r="EEA721" s="4"/>
      <c r="EEB721" s="4"/>
      <c r="EEC721" s="4"/>
      <c r="EED721" s="4"/>
      <c r="EEE721" s="4"/>
      <c r="EEF721" s="4"/>
      <c r="EEG721" s="4"/>
      <c r="EEH721" s="4"/>
      <c r="EEI721" s="4"/>
      <c r="EEJ721" s="4"/>
      <c r="EEK721" s="4"/>
      <c r="EEL721" s="4"/>
      <c r="EEM721" s="4"/>
      <c r="EEN721" s="4"/>
      <c r="EEO721" s="4"/>
      <c r="EEP721" s="4"/>
      <c r="EEQ721" s="4"/>
      <c r="EER721" s="4"/>
      <c r="EES721" s="4"/>
      <c r="EET721" s="4"/>
      <c r="EEU721" s="4"/>
      <c r="EEV721" s="4"/>
      <c r="EEW721" s="4"/>
      <c r="EEX721" s="4"/>
      <c r="EEY721" s="4"/>
      <c r="EEZ721" s="4"/>
      <c r="EFA721" s="4"/>
      <c r="EFB721" s="4"/>
      <c r="EFC721" s="4"/>
      <c r="EFD721" s="4"/>
      <c r="EFE721" s="4"/>
      <c r="EFF721" s="4"/>
      <c r="EFG721" s="4"/>
      <c r="EFH721" s="4"/>
      <c r="EFI721" s="4"/>
      <c r="EFJ721" s="4"/>
      <c r="EFK721" s="4"/>
      <c r="EFL721" s="4"/>
      <c r="EFM721" s="4"/>
      <c r="EFN721" s="4"/>
      <c r="EFO721" s="4"/>
      <c r="EFP721" s="4"/>
      <c r="EFQ721" s="4"/>
      <c r="EFR721" s="4"/>
      <c r="EFS721" s="4"/>
      <c r="EFT721" s="4"/>
      <c r="EFU721" s="4"/>
      <c r="EFV721" s="4"/>
      <c r="EFW721" s="4"/>
      <c r="EFX721" s="4"/>
      <c r="EFY721" s="4"/>
      <c r="EFZ721" s="4"/>
      <c r="EGA721" s="4"/>
      <c r="EGB721" s="4"/>
      <c r="EGC721" s="4"/>
      <c r="EGD721" s="4"/>
      <c r="EGE721" s="4"/>
      <c r="EGF721" s="4"/>
      <c r="EGG721" s="4"/>
      <c r="EGH721" s="4"/>
      <c r="EGI721" s="4"/>
      <c r="EGJ721" s="4"/>
      <c r="EGK721" s="4"/>
      <c r="EGL721" s="4"/>
      <c r="EGM721" s="4"/>
      <c r="EGN721" s="4"/>
      <c r="EGO721" s="4"/>
      <c r="EGP721" s="4"/>
      <c r="EGQ721" s="4"/>
      <c r="EGR721" s="4"/>
      <c r="EGS721" s="4"/>
      <c r="EGT721" s="4"/>
      <c r="EGU721" s="4"/>
      <c r="EGV721" s="4"/>
      <c r="EGW721" s="4"/>
      <c r="EGX721" s="4"/>
      <c r="EGY721" s="4"/>
      <c r="EGZ721" s="4"/>
      <c r="EHA721" s="4"/>
      <c r="EHB721" s="4"/>
      <c r="EHC721" s="4"/>
      <c r="EHD721" s="4"/>
      <c r="EHE721" s="4"/>
      <c r="EHF721" s="4"/>
      <c r="EHG721" s="4"/>
      <c r="EHH721" s="4"/>
      <c r="EHI721" s="4"/>
      <c r="EHJ721" s="4"/>
      <c r="EHK721" s="4"/>
      <c r="EHL721" s="4"/>
      <c r="EHM721" s="4"/>
      <c r="EHN721" s="4"/>
      <c r="EHO721" s="4"/>
      <c r="EHP721" s="4"/>
      <c r="EHQ721" s="4"/>
      <c r="EHR721" s="4"/>
      <c r="EHS721" s="4"/>
      <c r="EHT721" s="4"/>
      <c r="EHU721" s="4"/>
      <c r="EHV721" s="4"/>
      <c r="EHW721" s="4"/>
      <c r="EHX721" s="4"/>
      <c r="EHY721" s="4"/>
      <c r="EHZ721" s="4"/>
      <c r="EIA721" s="4"/>
      <c r="EIB721" s="4"/>
      <c r="EIC721" s="4"/>
      <c r="EID721" s="4"/>
      <c r="EIE721" s="4"/>
      <c r="EIF721" s="4"/>
      <c r="EIG721" s="4"/>
      <c r="EIH721" s="4"/>
      <c r="EII721" s="4"/>
      <c r="EIJ721" s="4"/>
      <c r="EIK721" s="4"/>
      <c r="EIL721" s="4"/>
      <c r="EIM721" s="4"/>
      <c r="EIN721" s="4"/>
      <c r="EIO721" s="4"/>
      <c r="EIP721" s="4"/>
      <c r="EIQ721" s="4"/>
      <c r="EIR721" s="4"/>
      <c r="EIS721" s="4"/>
      <c r="EIT721" s="4"/>
      <c r="EIU721" s="4"/>
      <c r="EIV721" s="4"/>
      <c r="EIW721" s="4"/>
      <c r="EIX721" s="4"/>
      <c r="EIY721" s="4"/>
      <c r="EIZ721" s="4"/>
      <c r="EJA721" s="4"/>
      <c r="EJB721" s="4"/>
      <c r="EJC721" s="4"/>
      <c r="EJD721" s="4"/>
      <c r="EJE721" s="4"/>
      <c r="EJF721" s="4"/>
      <c r="EJG721" s="4"/>
      <c r="EJH721" s="4"/>
      <c r="EJI721" s="4"/>
      <c r="EJJ721" s="4"/>
      <c r="EJK721" s="4"/>
      <c r="EJL721" s="4"/>
      <c r="EJM721" s="4"/>
      <c r="EJN721" s="4"/>
      <c r="EJO721" s="4"/>
      <c r="EJP721" s="4"/>
      <c r="EJQ721" s="4"/>
      <c r="EJR721" s="4"/>
      <c r="EJS721" s="4"/>
      <c r="EJT721" s="4"/>
      <c r="EJU721" s="4"/>
      <c r="EJV721" s="4"/>
      <c r="EJW721" s="4"/>
      <c r="EJX721" s="4"/>
      <c r="EJY721" s="4"/>
      <c r="EJZ721" s="4"/>
      <c r="EKA721" s="4"/>
      <c r="EKB721" s="4"/>
      <c r="EKC721" s="4"/>
      <c r="EKD721" s="4"/>
      <c r="EKE721" s="4"/>
      <c r="EKF721" s="4"/>
      <c r="EKG721" s="4"/>
      <c r="EKH721" s="4"/>
      <c r="EKI721" s="4"/>
      <c r="EKJ721" s="4"/>
      <c r="EKK721" s="4"/>
      <c r="EKL721" s="4"/>
      <c r="EKM721" s="4"/>
      <c r="EKN721" s="4"/>
      <c r="EKO721" s="4"/>
      <c r="EKP721" s="4"/>
      <c r="EKQ721" s="4"/>
      <c r="EKR721" s="4"/>
      <c r="EKS721" s="4"/>
      <c r="EKT721" s="4"/>
      <c r="EKU721" s="4"/>
      <c r="EKV721" s="4"/>
      <c r="EKW721" s="4"/>
      <c r="EKX721" s="4"/>
      <c r="EKY721" s="4"/>
      <c r="EKZ721" s="4"/>
      <c r="ELA721" s="4"/>
      <c r="ELB721" s="4"/>
      <c r="ELC721" s="4"/>
      <c r="ELD721" s="4"/>
      <c r="ELE721" s="4"/>
      <c r="ELF721" s="4"/>
      <c r="ELG721" s="4"/>
      <c r="ELH721" s="4"/>
      <c r="ELI721" s="4"/>
      <c r="ELJ721" s="4"/>
      <c r="ELK721" s="4"/>
      <c r="ELL721" s="4"/>
      <c r="ELM721" s="4"/>
      <c r="ELN721" s="4"/>
      <c r="ELO721" s="4"/>
      <c r="ELP721" s="4"/>
      <c r="ELQ721" s="4"/>
      <c r="ELR721" s="4"/>
      <c r="ELS721" s="4"/>
      <c r="ELT721" s="4"/>
      <c r="ELU721" s="4"/>
      <c r="ELV721" s="4"/>
      <c r="ELW721" s="4"/>
      <c r="ELX721" s="4"/>
      <c r="ELY721" s="4"/>
      <c r="ELZ721" s="4"/>
      <c r="EMA721" s="4"/>
      <c r="EMB721" s="4"/>
      <c r="EMC721" s="4"/>
      <c r="EMD721" s="4"/>
      <c r="EME721" s="4"/>
      <c r="EMF721" s="4"/>
      <c r="EMG721" s="4"/>
      <c r="EMH721" s="4"/>
      <c r="EMI721" s="4"/>
      <c r="EMJ721" s="4"/>
      <c r="EMK721" s="4"/>
      <c r="EML721" s="4"/>
      <c r="EMM721" s="4"/>
      <c r="EMN721" s="4"/>
      <c r="EMO721" s="4"/>
      <c r="EMP721" s="4"/>
      <c r="EMQ721" s="4"/>
      <c r="EMR721" s="4"/>
      <c r="EMS721" s="4"/>
      <c r="EMT721" s="4"/>
      <c r="EMU721" s="4"/>
      <c r="EMV721" s="4"/>
      <c r="EMW721" s="4"/>
      <c r="EMX721" s="4"/>
      <c r="EMY721" s="4"/>
      <c r="EMZ721" s="4"/>
      <c r="ENA721" s="4"/>
      <c r="ENB721" s="4"/>
      <c r="ENC721" s="4"/>
      <c r="END721" s="4"/>
      <c r="ENE721" s="4"/>
      <c r="ENF721" s="4"/>
      <c r="ENG721" s="4"/>
      <c r="ENH721" s="4"/>
      <c r="ENI721" s="4"/>
      <c r="ENJ721" s="4"/>
      <c r="ENK721" s="4"/>
      <c r="ENL721" s="4"/>
      <c r="ENM721" s="4"/>
      <c r="ENN721" s="4"/>
      <c r="ENO721" s="4"/>
      <c r="ENP721" s="4"/>
      <c r="ENQ721" s="4"/>
      <c r="ENR721" s="4"/>
      <c r="ENS721" s="4"/>
      <c r="ENT721" s="4"/>
      <c r="ENU721" s="4"/>
      <c r="ENV721" s="4"/>
      <c r="ENW721" s="4"/>
      <c r="ENX721" s="4"/>
      <c r="ENY721" s="4"/>
      <c r="ENZ721" s="4"/>
      <c r="EOA721" s="4"/>
      <c r="EOB721" s="4"/>
      <c r="EOC721" s="4"/>
      <c r="EOD721" s="4"/>
      <c r="EOE721" s="4"/>
      <c r="EOF721" s="4"/>
      <c r="EOG721" s="4"/>
      <c r="EOH721" s="4"/>
      <c r="EOI721" s="4"/>
      <c r="EOJ721" s="4"/>
      <c r="EOK721" s="4"/>
      <c r="EOL721" s="4"/>
      <c r="EOM721" s="4"/>
      <c r="EON721" s="4"/>
      <c r="EOO721" s="4"/>
      <c r="EOP721" s="4"/>
      <c r="EOQ721" s="4"/>
      <c r="EOR721" s="4"/>
      <c r="EOS721" s="4"/>
      <c r="EOT721" s="4"/>
      <c r="EOU721" s="4"/>
      <c r="EOV721" s="4"/>
      <c r="EOW721" s="4"/>
      <c r="EOX721" s="4"/>
      <c r="EOY721" s="4"/>
      <c r="EOZ721" s="4"/>
      <c r="EPA721" s="4"/>
      <c r="EPB721" s="4"/>
      <c r="EPC721" s="4"/>
      <c r="EPD721" s="4"/>
      <c r="EPE721" s="4"/>
      <c r="EPF721" s="4"/>
      <c r="EPG721" s="4"/>
      <c r="EPH721" s="4"/>
      <c r="EPI721" s="4"/>
      <c r="EPJ721" s="4"/>
      <c r="EPK721" s="4"/>
      <c r="EPL721" s="4"/>
      <c r="EPM721" s="4"/>
      <c r="EPN721" s="4"/>
      <c r="EPO721" s="4"/>
      <c r="EPP721" s="4"/>
      <c r="EPQ721" s="4"/>
      <c r="EPR721" s="4"/>
      <c r="EPS721" s="4"/>
      <c r="EPT721" s="4"/>
      <c r="EPU721" s="4"/>
      <c r="EPV721" s="4"/>
      <c r="EPW721" s="4"/>
      <c r="EPX721" s="4"/>
      <c r="EPY721" s="4"/>
      <c r="EPZ721" s="4"/>
      <c r="EQA721" s="4"/>
      <c r="EQB721" s="4"/>
      <c r="EQC721" s="4"/>
      <c r="EQD721" s="4"/>
      <c r="EQE721" s="4"/>
      <c r="EQF721" s="4"/>
      <c r="EQG721" s="4"/>
      <c r="EQH721" s="4"/>
      <c r="EQI721" s="4"/>
      <c r="EQJ721" s="4"/>
      <c r="EQK721" s="4"/>
      <c r="EQL721" s="4"/>
      <c r="EQM721" s="4"/>
      <c r="EQN721" s="4"/>
      <c r="EQO721" s="4"/>
      <c r="EQP721" s="4"/>
      <c r="EQQ721" s="4"/>
      <c r="EQR721" s="4"/>
      <c r="EQS721" s="4"/>
      <c r="EQT721" s="4"/>
      <c r="EQU721" s="4"/>
      <c r="EQV721" s="4"/>
      <c r="EQW721" s="4"/>
      <c r="EQX721" s="4"/>
      <c r="EQY721" s="4"/>
      <c r="EQZ721" s="4"/>
      <c r="ERA721" s="4"/>
      <c r="ERB721" s="4"/>
      <c r="ERC721" s="4"/>
      <c r="ERD721" s="4"/>
      <c r="ERE721" s="4"/>
      <c r="ERF721" s="4"/>
      <c r="ERG721" s="4"/>
      <c r="ERH721" s="4"/>
      <c r="ERI721" s="4"/>
      <c r="ERJ721" s="4"/>
      <c r="ERK721" s="4"/>
      <c r="ERL721" s="4"/>
      <c r="ERM721" s="4"/>
      <c r="ERN721" s="4"/>
      <c r="ERO721" s="4"/>
      <c r="ERP721" s="4"/>
      <c r="ERQ721" s="4"/>
      <c r="ERR721" s="4"/>
      <c r="ERS721" s="4"/>
      <c r="ERT721" s="4"/>
      <c r="ERU721" s="4"/>
      <c r="ERV721" s="4"/>
      <c r="ERW721" s="4"/>
      <c r="ERX721" s="4"/>
      <c r="ERY721" s="4"/>
      <c r="ERZ721" s="4"/>
      <c r="ESA721" s="4"/>
      <c r="ESB721" s="4"/>
      <c r="ESC721" s="4"/>
      <c r="ESD721" s="4"/>
      <c r="ESE721" s="4"/>
      <c r="ESF721" s="4"/>
      <c r="ESG721" s="4"/>
      <c r="ESH721" s="4"/>
      <c r="ESI721" s="4"/>
      <c r="ESJ721" s="4"/>
      <c r="ESK721" s="4"/>
      <c r="ESL721" s="4"/>
      <c r="ESM721" s="4"/>
      <c r="ESN721" s="4"/>
      <c r="ESO721" s="4"/>
      <c r="ESP721" s="4"/>
      <c r="ESQ721" s="4"/>
      <c r="ESR721" s="4"/>
      <c r="ESS721" s="4"/>
      <c r="EST721" s="4"/>
      <c r="ESU721" s="4"/>
      <c r="ESV721" s="4"/>
      <c r="ESW721" s="4"/>
      <c r="ESX721" s="4"/>
      <c r="ESY721" s="4"/>
      <c r="ESZ721" s="4"/>
      <c r="ETA721" s="4"/>
      <c r="ETB721" s="4"/>
      <c r="ETC721" s="4"/>
      <c r="ETD721" s="4"/>
      <c r="ETE721" s="4"/>
      <c r="ETF721" s="4"/>
      <c r="ETG721" s="4"/>
      <c r="ETH721" s="4"/>
      <c r="ETI721" s="4"/>
      <c r="ETJ721" s="4"/>
      <c r="ETK721" s="4"/>
      <c r="ETL721" s="4"/>
      <c r="ETM721" s="4"/>
      <c r="ETN721" s="4"/>
      <c r="ETO721" s="4"/>
      <c r="ETP721" s="4"/>
      <c r="ETQ721" s="4"/>
      <c r="ETR721" s="4"/>
      <c r="ETS721" s="4"/>
      <c r="ETT721" s="4"/>
      <c r="ETU721" s="4"/>
      <c r="ETV721" s="4"/>
      <c r="ETW721" s="4"/>
      <c r="ETX721" s="4"/>
      <c r="ETY721" s="4"/>
      <c r="ETZ721" s="4"/>
      <c r="EUA721" s="4"/>
      <c r="EUB721" s="4"/>
      <c r="EUC721" s="4"/>
      <c r="EUD721" s="4"/>
      <c r="EUE721" s="4"/>
      <c r="EUF721" s="4"/>
      <c r="EUG721" s="4"/>
      <c r="EUH721" s="4"/>
      <c r="EUI721" s="4"/>
      <c r="EUJ721" s="4"/>
      <c r="EUK721" s="4"/>
      <c r="EUL721" s="4"/>
      <c r="EUM721" s="4"/>
      <c r="EUN721" s="4"/>
      <c r="EUO721" s="4"/>
      <c r="EUP721" s="4"/>
      <c r="EUQ721" s="4"/>
      <c r="EUR721" s="4"/>
      <c r="EUS721" s="4"/>
      <c r="EUT721" s="4"/>
      <c r="EUU721" s="4"/>
      <c r="EUV721" s="4"/>
      <c r="EUW721" s="4"/>
      <c r="EUX721" s="4"/>
      <c r="EUY721" s="4"/>
      <c r="EUZ721" s="4"/>
      <c r="EVA721" s="4"/>
      <c r="EVB721" s="4"/>
      <c r="EVC721" s="4"/>
      <c r="EVD721" s="4"/>
      <c r="EVE721" s="4"/>
      <c r="EVF721" s="4"/>
      <c r="EVG721" s="4"/>
      <c r="EVH721" s="4"/>
      <c r="EVI721" s="4"/>
      <c r="EVJ721" s="4"/>
      <c r="EVK721" s="4"/>
      <c r="EVL721" s="4"/>
      <c r="EVM721" s="4"/>
      <c r="EVN721" s="4"/>
      <c r="EVO721" s="4"/>
      <c r="EVP721" s="4"/>
      <c r="EVQ721" s="4"/>
      <c r="EVR721" s="4"/>
      <c r="EVS721" s="4"/>
      <c r="EVT721" s="4"/>
      <c r="EVU721" s="4"/>
      <c r="EVV721" s="4"/>
      <c r="EVW721" s="4"/>
      <c r="EVX721" s="4"/>
      <c r="EVY721" s="4"/>
      <c r="EVZ721" s="4"/>
      <c r="EWA721" s="4"/>
      <c r="EWB721" s="4"/>
      <c r="EWC721" s="4"/>
      <c r="EWD721" s="4"/>
      <c r="EWE721" s="4"/>
      <c r="EWF721" s="4"/>
      <c r="EWG721" s="4"/>
      <c r="EWH721" s="4"/>
      <c r="EWI721" s="4"/>
      <c r="EWJ721" s="4"/>
      <c r="EWK721" s="4"/>
      <c r="EWL721" s="4"/>
      <c r="EWM721" s="4"/>
      <c r="EWN721" s="4"/>
      <c r="EWO721" s="4"/>
      <c r="EWP721" s="4"/>
      <c r="EWQ721" s="4"/>
      <c r="EWR721" s="4"/>
      <c r="EWS721" s="4"/>
      <c r="EWT721" s="4"/>
      <c r="EWU721" s="4"/>
      <c r="EWV721" s="4"/>
      <c r="EWW721" s="4"/>
      <c r="EWX721" s="4"/>
      <c r="EWY721" s="4"/>
      <c r="EWZ721" s="4"/>
      <c r="EXA721" s="4"/>
      <c r="EXB721" s="4"/>
      <c r="EXC721" s="4"/>
      <c r="EXD721" s="4"/>
      <c r="EXE721" s="4"/>
      <c r="EXF721" s="4"/>
      <c r="EXG721" s="4"/>
      <c r="EXH721" s="4"/>
      <c r="EXI721" s="4"/>
      <c r="EXJ721" s="4"/>
      <c r="EXK721" s="4"/>
      <c r="EXL721" s="4"/>
      <c r="EXM721" s="4"/>
      <c r="EXN721" s="4"/>
      <c r="EXO721" s="4"/>
      <c r="EXP721" s="4"/>
      <c r="EXQ721" s="4"/>
      <c r="EXR721" s="4"/>
      <c r="EXS721" s="4"/>
      <c r="EXT721" s="4"/>
      <c r="EXU721" s="4"/>
      <c r="EXV721" s="4"/>
      <c r="EXW721" s="4"/>
      <c r="EXX721" s="4"/>
      <c r="EXY721" s="4"/>
      <c r="EXZ721" s="4"/>
      <c r="EYA721" s="4"/>
      <c r="EYB721" s="4"/>
      <c r="EYC721" s="4"/>
      <c r="EYD721" s="4"/>
      <c r="EYE721" s="4"/>
      <c r="EYF721" s="4"/>
      <c r="EYG721" s="4"/>
      <c r="EYH721" s="4"/>
      <c r="EYI721" s="4"/>
      <c r="EYJ721" s="4"/>
      <c r="EYK721" s="4"/>
      <c r="EYL721" s="4"/>
      <c r="EYM721" s="4"/>
      <c r="EYN721" s="4"/>
      <c r="EYO721" s="4"/>
      <c r="EYP721" s="4"/>
      <c r="EYQ721" s="4"/>
      <c r="EYR721" s="4"/>
      <c r="EYS721" s="4"/>
      <c r="EYT721" s="4"/>
      <c r="EYU721" s="4"/>
      <c r="EYV721" s="4"/>
      <c r="EYW721" s="4"/>
      <c r="EYX721" s="4"/>
      <c r="EYY721" s="4"/>
      <c r="EYZ721" s="4"/>
      <c r="EZA721" s="4"/>
      <c r="EZB721" s="4"/>
      <c r="EZC721" s="4"/>
      <c r="EZD721" s="4"/>
      <c r="EZE721" s="4"/>
      <c r="EZF721" s="4"/>
      <c r="EZG721" s="4"/>
      <c r="EZH721" s="4"/>
      <c r="EZI721" s="4"/>
      <c r="EZJ721" s="4"/>
      <c r="EZK721" s="4"/>
      <c r="EZL721" s="4"/>
      <c r="EZM721" s="4"/>
      <c r="EZN721" s="4"/>
      <c r="EZO721" s="4"/>
      <c r="EZP721" s="4"/>
      <c r="EZQ721" s="4"/>
      <c r="EZR721" s="4"/>
      <c r="EZS721" s="4"/>
      <c r="EZT721" s="4"/>
      <c r="EZU721" s="4"/>
      <c r="EZV721" s="4"/>
      <c r="EZW721" s="4"/>
      <c r="EZX721" s="4"/>
      <c r="EZY721" s="4"/>
      <c r="EZZ721" s="4"/>
      <c r="FAA721" s="4"/>
      <c r="FAB721" s="4"/>
      <c r="FAC721" s="4"/>
      <c r="FAD721" s="4"/>
      <c r="FAE721" s="4"/>
      <c r="FAF721" s="4"/>
      <c r="FAG721" s="4"/>
      <c r="FAH721" s="4"/>
      <c r="FAI721" s="4"/>
      <c r="FAJ721" s="4"/>
      <c r="FAK721" s="4"/>
      <c r="FAL721" s="4"/>
      <c r="FAM721" s="4"/>
      <c r="FAN721" s="4"/>
      <c r="FAO721" s="4"/>
      <c r="FAP721" s="4"/>
      <c r="FAQ721" s="4"/>
      <c r="FAR721" s="4"/>
      <c r="FAS721" s="4"/>
      <c r="FAT721" s="4"/>
      <c r="FAU721" s="4"/>
      <c r="FAV721" s="4"/>
      <c r="FAW721" s="4"/>
      <c r="FAX721" s="4"/>
      <c r="FAY721" s="4"/>
      <c r="FAZ721" s="4"/>
      <c r="FBA721" s="4"/>
      <c r="FBB721" s="4"/>
      <c r="FBC721" s="4"/>
      <c r="FBD721" s="4"/>
      <c r="FBE721" s="4"/>
      <c r="FBF721" s="4"/>
      <c r="FBG721" s="4"/>
      <c r="FBH721" s="4"/>
      <c r="FBI721" s="4"/>
      <c r="FBJ721" s="4"/>
      <c r="FBK721" s="4"/>
      <c r="FBL721" s="4"/>
      <c r="FBM721" s="4"/>
      <c r="FBN721" s="4"/>
      <c r="FBO721" s="4"/>
      <c r="FBP721" s="4"/>
      <c r="FBQ721" s="4"/>
      <c r="FBR721" s="4"/>
      <c r="FBS721" s="4"/>
      <c r="FBT721" s="4"/>
      <c r="FBU721" s="4"/>
      <c r="FBV721" s="4"/>
      <c r="FBW721" s="4"/>
      <c r="FBX721" s="4"/>
      <c r="FBY721" s="4"/>
      <c r="FBZ721" s="4"/>
      <c r="FCA721" s="4"/>
      <c r="FCB721" s="4"/>
      <c r="FCC721" s="4"/>
      <c r="FCD721" s="4"/>
      <c r="FCE721" s="4"/>
      <c r="FCF721" s="4"/>
      <c r="FCG721" s="4"/>
      <c r="FCH721" s="4"/>
      <c r="FCI721" s="4"/>
      <c r="FCJ721" s="4"/>
      <c r="FCK721" s="4"/>
      <c r="FCL721" s="4"/>
      <c r="FCM721" s="4"/>
      <c r="FCN721" s="4"/>
      <c r="FCO721" s="4"/>
      <c r="FCP721" s="4"/>
      <c r="FCQ721" s="4"/>
      <c r="FCR721" s="4"/>
      <c r="FCS721" s="4"/>
      <c r="FCT721" s="4"/>
      <c r="FCU721" s="4"/>
      <c r="FCV721" s="4"/>
      <c r="FCW721" s="4"/>
      <c r="FCX721" s="4"/>
      <c r="FCY721" s="4"/>
      <c r="FCZ721" s="4"/>
      <c r="FDA721" s="4"/>
      <c r="FDB721" s="4"/>
      <c r="FDC721" s="4"/>
      <c r="FDD721" s="4"/>
      <c r="FDE721" s="4"/>
      <c r="FDF721" s="4"/>
      <c r="FDG721" s="4"/>
      <c r="FDH721" s="4"/>
      <c r="FDI721" s="4"/>
      <c r="FDJ721" s="4"/>
      <c r="FDK721" s="4"/>
      <c r="FDL721" s="4"/>
      <c r="FDM721" s="4"/>
      <c r="FDN721" s="4"/>
      <c r="FDO721" s="4"/>
      <c r="FDP721" s="4"/>
      <c r="FDQ721" s="4"/>
      <c r="FDR721" s="4"/>
      <c r="FDS721" s="4"/>
      <c r="FDT721" s="4"/>
      <c r="FDU721" s="4"/>
      <c r="FDV721" s="4"/>
      <c r="FDW721" s="4"/>
      <c r="FDX721" s="4"/>
      <c r="FDY721" s="4"/>
      <c r="FDZ721" s="4"/>
      <c r="FEA721" s="4"/>
      <c r="FEB721" s="4"/>
      <c r="FEC721" s="4"/>
      <c r="FED721" s="4"/>
      <c r="FEE721" s="4"/>
      <c r="FEF721" s="4"/>
      <c r="FEG721" s="4"/>
      <c r="FEH721" s="4"/>
      <c r="FEI721" s="4"/>
      <c r="FEJ721" s="4"/>
      <c r="FEK721" s="4"/>
      <c r="FEL721" s="4"/>
      <c r="FEM721" s="4"/>
      <c r="FEN721" s="4"/>
      <c r="FEO721" s="4"/>
      <c r="FEP721" s="4"/>
      <c r="FEQ721" s="4"/>
      <c r="FER721" s="4"/>
      <c r="FES721" s="4"/>
      <c r="FET721" s="4"/>
      <c r="FEU721" s="4"/>
      <c r="FEV721" s="4"/>
      <c r="FEW721" s="4"/>
      <c r="FEX721" s="4"/>
      <c r="FEY721" s="4"/>
      <c r="FEZ721" s="4"/>
      <c r="FFA721" s="4"/>
      <c r="FFB721" s="4"/>
      <c r="FFC721" s="4"/>
      <c r="FFD721" s="4"/>
      <c r="FFE721" s="4"/>
      <c r="FFF721" s="4"/>
      <c r="FFG721" s="4"/>
      <c r="FFH721" s="4"/>
      <c r="FFI721" s="4"/>
      <c r="FFJ721" s="4"/>
      <c r="FFK721" s="4"/>
      <c r="FFL721" s="4"/>
      <c r="FFM721" s="4"/>
      <c r="FFN721" s="4"/>
      <c r="FFO721" s="4"/>
      <c r="FFP721" s="4"/>
      <c r="FFQ721" s="4"/>
      <c r="FFR721" s="4"/>
      <c r="FFS721" s="4"/>
      <c r="FFT721" s="4"/>
      <c r="FFU721" s="4"/>
      <c r="FFV721" s="4"/>
      <c r="FFW721" s="4"/>
      <c r="FFX721" s="4"/>
      <c r="FFY721" s="4"/>
      <c r="FFZ721" s="4"/>
      <c r="FGA721" s="4"/>
      <c r="FGB721" s="4"/>
      <c r="FGC721" s="4"/>
      <c r="FGD721" s="4"/>
      <c r="FGE721" s="4"/>
      <c r="FGF721" s="4"/>
      <c r="FGG721" s="4"/>
      <c r="FGH721" s="4"/>
      <c r="FGI721" s="4"/>
      <c r="FGJ721" s="4"/>
      <c r="FGK721" s="4"/>
      <c r="FGL721" s="4"/>
      <c r="FGM721" s="4"/>
      <c r="FGN721" s="4"/>
      <c r="FGO721" s="4"/>
      <c r="FGP721" s="4"/>
      <c r="FGQ721" s="4"/>
      <c r="FGR721" s="4"/>
      <c r="FGS721" s="4"/>
      <c r="FGT721" s="4"/>
      <c r="FGU721" s="4"/>
      <c r="FGV721" s="4"/>
      <c r="FGW721" s="4"/>
      <c r="FGX721" s="4"/>
      <c r="FGY721" s="4"/>
      <c r="FGZ721" s="4"/>
      <c r="FHA721" s="4"/>
      <c r="FHB721" s="4"/>
      <c r="FHC721" s="4"/>
      <c r="FHD721" s="4"/>
      <c r="FHE721" s="4"/>
      <c r="FHF721" s="4"/>
      <c r="FHG721" s="4"/>
      <c r="FHH721" s="4"/>
      <c r="FHI721" s="4"/>
      <c r="FHJ721" s="4"/>
      <c r="FHK721" s="4"/>
      <c r="FHL721" s="4"/>
      <c r="FHM721" s="4"/>
      <c r="FHN721" s="4"/>
      <c r="FHO721" s="4"/>
      <c r="FHP721" s="4"/>
      <c r="FHQ721" s="4"/>
      <c r="FHR721" s="4"/>
      <c r="FHS721" s="4"/>
      <c r="FHT721" s="4"/>
      <c r="FHU721" s="4"/>
      <c r="FHV721" s="4"/>
      <c r="FHW721" s="4"/>
      <c r="FHX721" s="4"/>
      <c r="FHY721" s="4"/>
      <c r="FHZ721" s="4"/>
      <c r="FIA721" s="4"/>
      <c r="FIB721" s="4"/>
      <c r="FIC721" s="4"/>
      <c r="FID721" s="4"/>
      <c r="FIE721" s="4"/>
      <c r="FIF721" s="4"/>
      <c r="FIG721" s="4"/>
      <c r="FIH721" s="4"/>
      <c r="FII721" s="4"/>
      <c r="FIJ721" s="4"/>
      <c r="FIK721" s="4"/>
      <c r="FIL721" s="4"/>
      <c r="FIM721" s="4"/>
      <c r="FIN721" s="4"/>
      <c r="FIO721" s="4"/>
      <c r="FIP721" s="4"/>
      <c r="FIQ721" s="4"/>
      <c r="FIR721" s="4"/>
      <c r="FIS721" s="4"/>
      <c r="FIT721" s="4"/>
      <c r="FIU721" s="4"/>
      <c r="FIV721" s="4"/>
      <c r="FIW721" s="4"/>
      <c r="FIX721" s="4"/>
      <c r="FIY721" s="4"/>
      <c r="FIZ721" s="4"/>
      <c r="FJA721" s="4"/>
      <c r="FJB721" s="4"/>
      <c r="FJC721" s="4"/>
      <c r="FJD721" s="4"/>
      <c r="FJE721" s="4"/>
      <c r="FJF721" s="4"/>
      <c r="FJG721" s="4"/>
      <c r="FJH721" s="4"/>
      <c r="FJI721" s="4"/>
      <c r="FJJ721" s="4"/>
      <c r="FJK721" s="4"/>
      <c r="FJL721" s="4"/>
      <c r="FJM721" s="4"/>
      <c r="FJN721" s="4"/>
      <c r="FJO721" s="4"/>
      <c r="FJP721" s="4"/>
      <c r="FJQ721" s="4"/>
      <c r="FJR721" s="4"/>
      <c r="FJS721" s="4"/>
      <c r="FJT721" s="4"/>
      <c r="FJU721" s="4"/>
      <c r="FJV721" s="4"/>
      <c r="FJW721" s="4"/>
      <c r="FJX721" s="4"/>
      <c r="FJY721" s="4"/>
      <c r="FJZ721" s="4"/>
      <c r="FKA721" s="4"/>
      <c r="FKB721" s="4"/>
      <c r="FKC721" s="4"/>
      <c r="FKD721" s="4"/>
      <c r="FKE721" s="4"/>
      <c r="FKF721" s="4"/>
      <c r="FKG721" s="4"/>
      <c r="FKH721" s="4"/>
      <c r="FKI721" s="4"/>
      <c r="FKJ721" s="4"/>
      <c r="FKK721" s="4"/>
      <c r="FKL721" s="4"/>
      <c r="FKM721" s="4"/>
      <c r="FKN721" s="4"/>
      <c r="FKO721" s="4"/>
      <c r="FKP721" s="4"/>
      <c r="FKQ721" s="4"/>
      <c r="FKR721" s="4"/>
      <c r="FKS721" s="4"/>
      <c r="FKT721" s="4"/>
      <c r="FKU721" s="4"/>
      <c r="FKV721" s="4"/>
      <c r="FKW721" s="4"/>
      <c r="FKX721" s="4"/>
      <c r="FKY721" s="4"/>
      <c r="FKZ721" s="4"/>
      <c r="FLA721" s="4"/>
      <c r="FLB721" s="4"/>
      <c r="FLC721" s="4"/>
      <c r="FLD721" s="4"/>
      <c r="FLE721" s="4"/>
      <c r="FLF721" s="4"/>
      <c r="FLG721" s="4"/>
      <c r="FLH721" s="4"/>
      <c r="FLI721" s="4"/>
      <c r="FLJ721" s="4"/>
      <c r="FLK721" s="4"/>
      <c r="FLL721" s="4"/>
      <c r="FLM721" s="4"/>
      <c r="FLN721" s="4"/>
      <c r="FLO721" s="4"/>
      <c r="FLP721" s="4"/>
      <c r="FLQ721" s="4"/>
      <c r="FLR721" s="4"/>
      <c r="FLS721" s="4"/>
      <c r="FLT721" s="4"/>
      <c r="FLU721" s="4"/>
      <c r="FLV721" s="4"/>
      <c r="FLW721" s="4"/>
      <c r="FLX721" s="4"/>
      <c r="FLY721" s="4"/>
      <c r="FLZ721" s="4"/>
      <c r="FMA721" s="4"/>
      <c r="FMB721" s="4"/>
      <c r="FMC721" s="4"/>
      <c r="FMD721" s="4"/>
      <c r="FME721" s="4"/>
      <c r="FMF721" s="4"/>
      <c r="FMG721" s="4"/>
      <c r="FMH721" s="4"/>
      <c r="FMI721" s="4"/>
      <c r="FMJ721" s="4"/>
      <c r="FMK721" s="4"/>
      <c r="FML721" s="4"/>
      <c r="FMM721" s="4"/>
      <c r="FMN721" s="4"/>
      <c r="FMO721" s="4"/>
      <c r="FMP721" s="4"/>
      <c r="FMQ721" s="4"/>
      <c r="FMR721" s="4"/>
      <c r="FMS721" s="4"/>
      <c r="FMT721" s="4"/>
      <c r="FMU721" s="4"/>
      <c r="FMV721" s="4"/>
      <c r="FMW721" s="4"/>
      <c r="FMX721" s="4"/>
      <c r="FMY721" s="4"/>
      <c r="FMZ721" s="4"/>
      <c r="FNA721" s="4"/>
      <c r="FNB721" s="4"/>
      <c r="FNC721" s="4"/>
      <c r="FND721" s="4"/>
      <c r="FNE721" s="4"/>
      <c r="FNF721" s="4"/>
      <c r="FNG721" s="4"/>
      <c r="FNH721" s="4"/>
      <c r="FNI721" s="4"/>
      <c r="FNJ721" s="4"/>
      <c r="FNK721" s="4"/>
      <c r="FNL721" s="4"/>
      <c r="FNM721" s="4"/>
      <c r="FNN721" s="4"/>
      <c r="FNO721" s="4"/>
      <c r="FNP721" s="4"/>
      <c r="FNQ721" s="4"/>
      <c r="FNR721" s="4"/>
      <c r="FNS721" s="4"/>
      <c r="FNT721" s="4"/>
      <c r="FNU721" s="4"/>
      <c r="FNV721" s="4"/>
      <c r="FNW721" s="4"/>
      <c r="FNX721" s="4"/>
      <c r="FNY721" s="4"/>
      <c r="FNZ721" s="4"/>
      <c r="FOA721" s="4"/>
      <c r="FOB721" s="4"/>
      <c r="FOC721" s="4"/>
      <c r="FOD721" s="4"/>
      <c r="FOE721" s="4"/>
      <c r="FOF721" s="4"/>
      <c r="FOG721" s="4"/>
      <c r="FOH721" s="4"/>
      <c r="FOI721" s="4"/>
      <c r="FOJ721" s="4"/>
      <c r="FOK721" s="4"/>
      <c r="FOL721" s="4"/>
      <c r="FOM721" s="4"/>
      <c r="FON721" s="4"/>
      <c r="FOO721" s="4"/>
      <c r="FOP721" s="4"/>
      <c r="FOQ721" s="4"/>
      <c r="FOR721" s="4"/>
      <c r="FOS721" s="4"/>
      <c r="FOT721" s="4"/>
      <c r="FOU721" s="4"/>
      <c r="FOV721" s="4"/>
      <c r="FOW721" s="4"/>
      <c r="FOX721" s="4"/>
      <c r="FOY721" s="4"/>
      <c r="FOZ721" s="4"/>
      <c r="FPA721" s="4"/>
      <c r="FPB721" s="4"/>
      <c r="FPC721" s="4"/>
      <c r="FPD721" s="4"/>
      <c r="FPE721" s="4"/>
      <c r="FPF721" s="4"/>
      <c r="FPG721" s="4"/>
      <c r="FPH721" s="4"/>
      <c r="FPI721" s="4"/>
      <c r="FPJ721" s="4"/>
      <c r="FPK721" s="4"/>
      <c r="FPL721" s="4"/>
      <c r="FPM721" s="4"/>
      <c r="FPN721" s="4"/>
      <c r="FPO721" s="4"/>
      <c r="FPP721" s="4"/>
      <c r="FPQ721" s="4"/>
      <c r="FPR721" s="4"/>
      <c r="FPS721" s="4"/>
      <c r="FPT721" s="4"/>
      <c r="FPU721" s="4"/>
      <c r="FPV721" s="4"/>
      <c r="FPW721" s="4"/>
      <c r="FPX721" s="4"/>
      <c r="FPY721" s="4"/>
      <c r="FPZ721" s="4"/>
      <c r="FQA721" s="4"/>
      <c r="FQB721" s="4"/>
      <c r="FQC721" s="4"/>
      <c r="FQD721" s="4"/>
      <c r="FQE721" s="4"/>
      <c r="FQF721" s="4"/>
      <c r="FQG721" s="4"/>
      <c r="FQH721" s="4"/>
      <c r="FQI721" s="4"/>
      <c r="FQJ721" s="4"/>
      <c r="FQK721" s="4"/>
      <c r="FQL721" s="4"/>
      <c r="FQM721" s="4"/>
      <c r="FQN721" s="4"/>
      <c r="FQO721" s="4"/>
      <c r="FQP721" s="4"/>
      <c r="FQQ721" s="4"/>
      <c r="FQR721" s="4"/>
      <c r="FQS721" s="4"/>
      <c r="FQT721" s="4"/>
      <c r="FQU721" s="4"/>
      <c r="FQV721" s="4"/>
      <c r="FQW721" s="4"/>
      <c r="FQX721" s="4"/>
      <c r="FQY721" s="4"/>
      <c r="FQZ721" s="4"/>
      <c r="FRA721" s="4"/>
      <c r="FRB721" s="4"/>
      <c r="FRC721" s="4"/>
      <c r="FRD721" s="4"/>
      <c r="FRE721" s="4"/>
      <c r="FRF721" s="4"/>
      <c r="FRG721" s="4"/>
      <c r="FRH721" s="4"/>
      <c r="FRI721" s="4"/>
      <c r="FRJ721" s="4"/>
      <c r="FRK721" s="4"/>
      <c r="FRL721" s="4"/>
      <c r="FRM721" s="4"/>
      <c r="FRN721" s="4"/>
      <c r="FRO721" s="4"/>
      <c r="FRP721" s="4"/>
      <c r="FRQ721" s="4"/>
      <c r="FRR721" s="4"/>
      <c r="FRS721" s="4"/>
      <c r="FRT721" s="4"/>
      <c r="FRU721" s="4"/>
      <c r="FRV721" s="4"/>
      <c r="FRW721" s="4"/>
      <c r="FRX721" s="4"/>
      <c r="FRY721" s="4"/>
      <c r="FRZ721" s="4"/>
      <c r="FSA721" s="4"/>
      <c r="FSB721" s="4"/>
      <c r="FSC721" s="4"/>
      <c r="FSD721" s="4"/>
      <c r="FSE721" s="4"/>
      <c r="FSF721" s="4"/>
      <c r="FSG721" s="4"/>
      <c r="FSH721" s="4"/>
      <c r="FSI721" s="4"/>
      <c r="FSJ721" s="4"/>
      <c r="FSK721" s="4"/>
      <c r="FSL721" s="4"/>
      <c r="FSM721" s="4"/>
      <c r="FSN721" s="4"/>
      <c r="FSO721" s="4"/>
      <c r="FSP721" s="4"/>
      <c r="FSQ721" s="4"/>
      <c r="FSR721" s="4"/>
      <c r="FSS721" s="4"/>
      <c r="FST721" s="4"/>
      <c r="FSU721" s="4"/>
      <c r="FSV721" s="4"/>
      <c r="FSW721" s="4"/>
      <c r="FSX721" s="4"/>
      <c r="FSY721" s="4"/>
      <c r="FSZ721" s="4"/>
      <c r="FTA721" s="4"/>
      <c r="FTB721" s="4"/>
      <c r="FTC721" s="4"/>
      <c r="FTD721" s="4"/>
      <c r="FTE721" s="4"/>
      <c r="FTF721" s="4"/>
      <c r="FTG721" s="4"/>
      <c r="FTH721" s="4"/>
      <c r="FTI721" s="4"/>
      <c r="FTJ721" s="4"/>
      <c r="FTK721" s="4"/>
      <c r="FTL721" s="4"/>
      <c r="FTM721" s="4"/>
      <c r="FTN721" s="4"/>
      <c r="FTO721" s="4"/>
      <c r="FTP721" s="4"/>
      <c r="FTQ721" s="4"/>
      <c r="FTR721" s="4"/>
      <c r="FTS721" s="4"/>
      <c r="FTT721" s="4"/>
      <c r="FTU721" s="4"/>
      <c r="FTV721" s="4"/>
      <c r="FTW721" s="4"/>
      <c r="FTX721" s="4"/>
      <c r="FTY721" s="4"/>
      <c r="FTZ721" s="4"/>
      <c r="FUA721" s="4"/>
      <c r="FUB721" s="4"/>
      <c r="FUC721" s="4"/>
      <c r="FUD721" s="4"/>
      <c r="FUE721" s="4"/>
      <c r="FUF721" s="4"/>
      <c r="FUG721" s="4"/>
      <c r="FUH721" s="4"/>
      <c r="FUI721" s="4"/>
      <c r="FUJ721" s="4"/>
      <c r="FUK721" s="4"/>
      <c r="FUL721" s="4"/>
      <c r="FUM721" s="4"/>
      <c r="FUN721" s="4"/>
      <c r="FUO721" s="4"/>
      <c r="FUP721" s="4"/>
      <c r="FUQ721" s="4"/>
      <c r="FUR721" s="4"/>
      <c r="FUS721" s="4"/>
      <c r="FUT721" s="4"/>
      <c r="FUU721" s="4"/>
      <c r="FUV721" s="4"/>
      <c r="FUW721" s="4"/>
      <c r="FUX721" s="4"/>
      <c r="FUY721" s="4"/>
      <c r="FUZ721" s="4"/>
      <c r="FVA721" s="4"/>
      <c r="FVB721" s="4"/>
      <c r="FVC721" s="4"/>
      <c r="FVD721" s="4"/>
      <c r="FVE721" s="4"/>
      <c r="FVF721" s="4"/>
      <c r="FVG721" s="4"/>
      <c r="FVH721" s="4"/>
      <c r="FVI721" s="4"/>
      <c r="FVJ721" s="4"/>
      <c r="FVK721" s="4"/>
      <c r="FVL721" s="4"/>
      <c r="FVM721" s="4"/>
      <c r="FVN721" s="4"/>
      <c r="FVO721" s="4"/>
      <c r="FVP721" s="4"/>
      <c r="FVQ721" s="4"/>
      <c r="FVR721" s="4"/>
      <c r="FVS721" s="4"/>
      <c r="FVT721" s="4"/>
      <c r="FVU721" s="4"/>
      <c r="FVV721" s="4"/>
      <c r="FVW721" s="4"/>
      <c r="FVX721" s="4"/>
      <c r="FVY721" s="4"/>
      <c r="FVZ721" s="4"/>
      <c r="FWA721" s="4"/>
      <c r="FWB721" s="4"/>
      <c r="FWC721" s="4"/>
      <c r="FWD721" s="4"/>
      <c r="FWE721" s="4"/>
      <c r="FWF721" s="4"/>
      <c r="FWG721" s="4"/>
      <c r="FWH721" s="4"/>
      <c r="FWI721" s="4"/>
      <c r="FWJ721" s="4"/>
      <c r="FWK721" s="4"/>
      <c r="FWL721" s="4"/>
      <c r="FWM721" s="4"/>
      <c r="FWN721" s="4"/>
      <c r="FWO721" s="4"/>
      <c r="FWP721" s="4"/>
      <c r="FWQ721" s="4"/>
      <c r="FWR721" s="4"/>
      <c r="FWS721" s="4"/>
      <c r="FWT721" s="4"/>
      <c r="FWU721" s="4"/>
      <c r="FWV721" s="4"/>
      <c r="FWW721" s="4"/>
      <c r="FWX721" s="4"/>
      <c r="FWY721" s="4"/>
      <c r="FWZ721" s="4"/>
      <c r="FXA721" s="4"/>
      <c r="FXB721" s="4"/>
      <c r="FXC721" s="4"/>
      <c r="FXD721" s="4"/>
      <c r="FXE721" s="4"/>
      <c r="FXF721" s="4"/>
      <c r="FXG721" s="4"/>
      <c r="FXH721" s="4"/>
      <c r="FXI721" s="4"/>
      <c r="FXJ721" s="4"/>
      <c r="FXK721" s="4"/>
      <c r="FXL721" s="4"/>
      <c r="FXM721" s="4"/>
      <c r="FXN721" s="4"/>
      <c r="FXO721" s="4"/>
      <c r="FXP721" s="4"/>
      <c r="FXQ721" s="4"/>
      <c r="FXR721" s="4"/>
      <c r="FXS721" s="4"/>
      <c r="FXT721" s="4"/>
      <c r="FXU721" s="4"/>
      <c r="FXV721" s="4"/>
      <c r="FXW721" s="4"/>
      <c r="FXX721" s="4"/>
      <c r="FXY721" s="4"/>
      <c r="FXZ721" s="4"/>
      <c r="FYA721" s="4"/>
      <c r="FYB721" s="4"/>
      <c r="FYC721" s="4"/>
      <c r="FYD721" s="4"/>
      <c r="FYE721" s="4"/>
      <c r="FYF721" s="4"/>
      <c r="FYG721" s="4"/>
      <c r="FYH721" s="4"/>
      <c r="FYI721" s="4"/>
      <c r="FYJ721" s="4"/>
      <c r="FYK721" s="4"/>
      <c r="FYL721" s="4"/>
      <c r="FYM721" s="4"/>
      <c r="FYN721" s="4"/>
      <c r="FYO721" s="4"/>
      <c r="FYP721" s="4"/>
      <c r="FYQ721" s="4"/>
      <c r="FYR721" s="4"/>
      <c r="FYS721" s="4"/>
      <c r="FYT721" s="4"/>
      <c r="FYU721" s="4"/>
      <c r="FYV721" s="4"/>
      <c r="FYW721" s="4"/>
      <c r="FYX721" s="4"/>
      <c r="FYY721" s="4"/>
      <c r="FYZ721" s="4"/>
      <c r="FZA721" s="4"/>
      <c r="FZB721" s="4"/>
      <c r="FZC721" s="4"/>
      <c r="FZD721" s="4"/>
      <c r="FZE721" s="4"/>
      <c r="FZF721" s="4"/>
      <c r="FZG721" s="4"/>
      <c r="FZH721" s="4"/>
      <c r="FZI721" s="4"/>
      <c r="FZJ721" s="4"/>
      <c r="FZK721" s="4"/>
      <c r="FZL721" s="4"/>
      <c r="FZM721" s="4"/>
      <c r="FZN721" s="4"/>
      <c r="FZO721" s="4"/>
      <c r="FZP721" s="4"/>
      <c r="FZQ721" s="4"/>
      <c r="FZR721" s="4"/>
      <c r="FZS721" s="4"/>
      <c r="FZT721" s="4"/>
      <c r="FZU721" s="4"/>
      <c r="FZV721" s="4"/>
      <c r="FZW721" s="4"/>
      <c r="FZX721" s="4"/>
      <c r="FZY721" s="4"/>
      <c r="FZZ721" s="4"/>
      <c r="GAA721" s="4"/>
      <c r="GAB721" s="4"/>
      <c r="GAC721" s="4"/>
      <c r="GAD721" s="4"/>
      <c r="GAE721" s="4"/>
      <c r="GAF721" s="4"/>
      <c r="GAG721" s="4"/>
      <c r="GAH721" s="4"/>
      <c r="GAI721" s="4"/>
      <c r="GAJ721" s="4"/>
      <c r="GAK721" s="4"/>
      <c r="GAL721" s="4"/>
      <c r="GAM721" s="4"/>
      <c r="GAN721" s="4"/>
      <c r="GAO721" s="4"/>
      <c r="GAP721" s="4"/>
      <c r="GAQ721" s="4"/>
      <c r="GAR721" s="4"/>
      <c r="GAS721" s="4"/>
      <c r="GAT721" s="4"/>
      <c r="GAU721" s="4"/>
      <c r="GAV721" s="4"/>
      <c r="GAW721" s="4"/>
      <c r="GAX721" s="4"/>
      <c r="GAY721" s="4"/>
      <c r="GAZ721" s="4"/>
      <c r="GBA721" s="4"/>
      <c r="GBB721" s="4"/>
      <c r="GBC721" s="4"/>
      <c r="GBD721" s="4"/>
      <c r="GBE721" s="4"/>
      <c r="GBF721" s="4"/>
      <c r="GBG721" s="4"/>
      <c r="GBH721" s="4"/>
      <c r="GBI721" s="4"/>
      <c r="GBJ721" s="4"/>
      <c r="GBK721" s="4"/>
      <c r="GBL721" s="4"/>
      <c r="GBM721" s="4"/>
      <c r="GBN721" s="4"/>
      <c r="GBO721" s="4"/>
      <c r="GBP721" s="4"/>
      <c r="GBQ721" s="4"/>
      <c r="GBR721" s="4"/>
      <c r="GBS721" s="4"/>
      <c r="GBT721" s="4"/>
      <c r="GBU721" s="4"/>
      <c r="GBV721" s="4"/>
      <c r="GBW721" s="4"/>
      <c r="GBX721" s="4"/>
      <c r="GBY721" s="4"/>
      <c r="GBZ721" s="4"/>
      <c r="GCA721" s="4"/>
      <c r="GCB721" s="4"/>
      <c r="GCC721" s="4"/>
      <c r="GCD721" s="4"/>
      <c r="GCE721" s="4"/>
      <c r="GCF721" s="4"/>
      <c r="GCG721" s="4"/>
      <c r="GCH721" s="4"/>
      <c r="GCI721" s="4"/>
      <c r="GCJ721" s="4"/>
      <c r="GCK721" s="4"/>
      <c r="GCL721" s="4"/>
      <c r="GCM721" s="4"/>
      <c r="GCN721" s="4"/>
      <c r="GCO721" s="4"/>
      <c r="GCP721" s="4"/>
      <c r="GCQ721" s="4"/>
      <c r="GCR721" s="4"/>
      <c r="GCS721" s="4"/>
      <c r="GCT721" s="4"/>
      <c r="GCU721" s="4"/>
      <c r="GCV721" s="4"/>
      <c r="GCW721" s="4"/>
      <c r="GCX721" s="4"/>
      <c r="GCY721" s="4"/>
      <c r="GCZ721" s="4"/>
      <c r="GDA721" s="4"/>
      <c r="GDB721" s="4"/>
      <c r="GDC721" s="4"/>
      <c r="GDD721" s="4"/>
      <c r="GDE721" s="4"/>
      <c r="GDF721" s="4"/>
      <c r="GDG721" s="4"/>
      <c r="GDH721" s="4"/>
      <c r="GDI721" s="4"/>
      <c r="GDJ721" s="4"/>
      <c r="GDK721" s="4"/>
      <c r="GDL721" s="4"/>
      <c r="GDM721" s="4"/>
      <c r="GDN721" s="4"/>
      <c r="GDO721" s="4"/>
      <c r="GDP721" s="4"/>
      <c r="GDQ721" s="4"/>
      <c r="GDR721" s="4"/>
      <c r="GDS721" s="4"/>
      <c r="GDT721" s="4"/>
      <c r="GDU721" s="4"/>
      <c r="GDV721" s="4"/>
      <c r="GDW721" s="4"/>
      <c r="GDX721" s="4"/>
      <c r="GDY721" s="4"/>
      <c r="GDZ721" s="4"/>
      <c r="GEA721" s="4"/>
      <c r="GEB721" s="4"/>
      <c r="GEC721" s="4"/>
      <c r="GED721" s="4"/>
      <c r="GEE721" s="4"/>
      <c r="GEF721" s="4"/>
      <c r="GEG721" s="4"/>
      <c r="GEH721" s="4"/>
      <c r="GEI721" s="4"/>
      <c r="GEJ721" s="4"/>
      <c r="GEK721" s="4"/>
      <c r="GEL721" s="4"/>
      <c r="GEM721" s="4"/>
      <c r="GEN721" s="4"/>
      <c r="GEO721" s="4"/>
      <c r="GEP721" s="4"/>
      <c r="GEQ721" s="4"/>
      <c r="GER721" s="4"/>
      <c r="GES721" s="4"/>
      <c r="GET721" s="4"/>
      <c r="GEU721" s="4"/>
      <c r="GEV721" s="4"/>
      <c r="GEW721" s="4"/>
      <c r="GEX721" s="4"/>
      <c r="GEY721" s="4"/>
      <c r="GEZ721" s="4"/>
      <c r="GFA721" s="4"/>
      <c r="GFB721" s="4"/>
      <c r="GFC721" s="4"/>
      <c r="GFD721" s="4"/>
      <c r="GFE721" s="4"/>
      <c r="GFF721" s="4"/>
      <c r="GFG721" s="4"/>
      <c r="GFH721" s="4"/>
      <c r="GFI721" s="4"/>
      <c r="GFJ721" s="4"/>
      <c r="GFK721" s="4"/>
      <c r="GFL721" s="4"/>
      <c r="GFM721" s="4"/>
      <c r="GFN721" s="4"/>
      <c r="GFO721" s="4"/>
      <c r="GFP721" s="4"/>
      <c r="GFQ721" s="4"/>
      <c r="GFR721" s="4"/>
      <c r="GFS721" s="4"/>
      <c r="GFT721" s="4"/>
      <c r="GFU721" s="4"/>
      <c r="GFV721" s="4"/>
      <c r="GFW721" s="4"/>
      <c r="GFX721" s="4"/>
      <c r="GFY721" s="4"/>
      <c r="GFZ721" s="4"/>
      <c r="GGA721" s="4"/>
      <c r="GGB721" s="4"/>
      <c r="GGC721" s="4"/>
      <c r="GGD721" s="4"/>
      <c r="GGE721" s="4"/>
      <c r="GGF721" s="4"/>
      <c r="GGG721" s="4"/>
      <c r="GGH721" s="4"/>
      <c r="GGI721" s="4"/>
      <c r="GGJ721" s="4"/>
      <c r="GGK721" s="4"/>
      <c r="GGL721" s="4"/>
      <c r="GGM721" s="4"/>
      <c r="GGN721" s="4"/>
      <c r="GGO721" s="4"/>
      <c r="GGP721" s="4"/>
      <c r="GGQ721" s="4"/>
      <c r="GGR721" s="4"/>
      <c r="GGS721" s="4"/>
      <c r="GGT721" s="4"/>
      <c r="GGU721" s="4"/>
      <c r="GGV721" s="4"/>
      <c r="GGW721" s="4"/>
      <c r="GGX721" s="4"/>
      <c r="GGY721" s="4"/>
      <c r="GGZ721" s="4"/>
      <c r="GHA721" s="4"/>
      <c r="GHB721" s="4"/>
      <c r="GHC721" s="4"/>
      <c r="GHD721" s="4"/>
      <c r="GHE721" s="4"/>
      <c r="GHF721" s="4"/>
      <c r="GHG721" s="4"/>
      <c r="GHH721" s="4"/>
      <c r="GHI721" s="4"/>
      <c r="GHJ721" s="4"/>
      <c r="GHK721" s="4"/>
      <c r="GHL721" s="4"/>
      <c r="GHM721" s="4"/>
      <c r="GHN721" s="4"/>
      <c r="GHO721" s="4"/>
      <c r="GHP721" s="4"/>
      <c r="GHQ721" s="4"/>
      <c r="GHR721" s="4"/>
      <c r="GHS721" s="4"/>
      <c r="GHT721" s="4"/>
      <c r="GHU721" s="4"/>
      <c r="GHV721" s="4"/>
      <c r="GHW721" s="4"/>
      <c r="GHX721" s="4"/>
      <c r="GHY721" s="4"/>
      <c r="GHZ721" s="4"/>
      <c r="GIA721" s="4"/>
      <c r="GIB721" s="4"/>
      <c r="GIC721" s="4"/>
      <c r="GID721" s="4"/>
      <c r="GIE721" s="4"/>
      <c r="GIF721" s="4"/>
      <c r="GIG721" s="4"/>
      <c r="GIH721" s="4"/>
      <c r="GII721" s="4"/>
      <c r="GIJ721" s="4"/>
      <c r="GIK721" s="4"/>
      <c r="GIL721" s="4"/>
      <c r="GIM721" s="4"/>
      <c r="GIN721" s="4"/>
      <c r="GIO721" s="4"/>
      <c r="GIP721" s="4"/>
      <c r="GIQ721" s="4"/>
      <c r="GIR721" s="4"/>
      <c r="GIS721" s="4"/>
      <c r="GIT721" s="4"/>
      <c r="GIU721" s="4"/>
      <c r="GIV721" s="4"/>
      <c r="GIW721" s="4"/>
      <c r="GIX721" s="4"/>
      <c r="GIY721" s="4"/>
      <c r="GIZ721" s="4"/>
      <c r="GJA721" s="4"/>
      <c r="GJB721" s="4"/>
      <c r="GJC721" s="4"/>
      <c r="GJD721" s="4"/>
      <c r="GJE721" s="4"/>
      <c r="GJF721" s="4"/>
      <c r="GJG721" s="4"/>
      <c r="GJH721" s="4"/>
      <c r="GJI721" s="4"/>
      <c r="GJJ721" s="4"/>
      <c r="GJK721" s="4"/>
      <c r="GJL721" s="4"/>
      <c r="GJM721" s="4"/>
      <c r="GJN721" s="4"/>
      <c r="GJO721" s="4"/>
      <c r="GJP721" s="4"/>
      <c r="GJQ721" s="4"/>
      <c r="GJR721" s="4"/>
      <c r="GJS721" s="4"/>
      <c r="GJT721" s="4"/>
      <c r="GJU721" s="4"/>
      <c r="GJV721" s="4"/>
      <c r="GJW721" s="4"/>
      <c r="GJX721" s="4"/>
      <c r="GJY721" s="4"/>
      <c r="GJZ721" s="4"/>
      <c r="GKA721" s="4"/>
      <c r="GKB721" s="4"/>
      <c r="GKC721" s="4"/>
      <c r="GKD721" s="4"/>
      <c r="GKE721" s="4"/>
      <c r="GKF721" s="4"/>
      <c r="GKG721" s="4"/>
      <c r="GKH721" s="4"/>
      <c r="GKI721" s="4"/>
      <c r="GKJ721" s="4"/>
      <c r="GKK721" s="4"/>
      <c r="GKL721" s="4"/>
      <c r="GKM721" s="4"/>
      <c r="GKN721" s="4"/>
      <c r="GKO721" s="4"/>
      <c r="GKP721" s="4"/>
      <c r="GKQ721" s="4"/>
      <c r="GKR721" s="4"/>
      <c r="GKS721" s="4"/>
      <c r="GKT721" s="4"/>
      <c r="GKU721" s="4"/>
      <c r="GKV721" s="4"/>
      <c r="GKW721" s="4"/>
      <c r="GKX721" s="4"/>
      <c r="GKY721" s="4"/>
      <c r="GKZ721" s="4"/>
      <c r="GLA721" s="4"/>
      <c r="GLB721" s="4"/>
      <c r="GLC721" s="4"/>
      <c r="GLD721" s="4"/>
      <c r="GLE721" s="4"/>
      <c r="GLF721" s="4"/>
      <c r="GLG721" s="4"/>
      <c r="GLH721" s="4"/>
      <c r="GLI721" s="4"/>
      <c r="GLJ721" s="4"/>
      <c r="GLK721" s="4"/>
      <c r="GLL721" s="4"/>
      <c r="GLM721" s="4"/>
      <c r="GLN721" s="4"/>
      <c r="GLO721" s="4"/>
      <c r="GLP721" s="4"/>
      <c r="GLQ721" s="4"/>
      <c r="GLR721" s="4"/>
      <c r="GLS721" s="4"/>
      <c r="GLT721" s="4"/>
      <c r="GLU721" s="4"/>
      <c r="GLV721" s="4"/>
      <c r="GLW721" s="4"/>
      <c r="GLX721" s="4"/>
      <c r="GLY721" s="4"/>
      <c r="GLZ721" s="4"/>
      <c r="GMA721" s="4"/>
      <c r="GMB721" s="4"/>
      <c r="GMC721" s="4"/>
      <c r="GMD721" s="4"/>
      <c r="GME721" s="4"/>
      <c r="GMF721" s="4"/>
      <c r="GMG721" s="4"/>
      <c r="GMH721" s="4"/>
      <c r="GMI721" s="4"/>
      <c r="GMJ721" s="4"/>
      <c r="GMK721" s="4"/>
      <c r="GML721" s="4"/>
      <c r="GMM721" s="4"/>
      <c r="GMN721" s="4"/>
      <c r="GMO721" s="4"/>
      <c r="GMP721" s="4"/>
      <c r="GMQ721" s="4"/>
      <c r="GMR721" s="4"/>
      <c r="GMS721" s="4"/>
      <c r="GMT721" s="4"/>
      <c r="GMU721" s="4"/>
      <c r="GMV721" s="4"/>
      <c r="GMW721" s="4"/>
      <c r="GMX721" s="4"/>
      <c r="GMY721" s="4"/>
      <c r="GMZ721" s="4"/>
      <c r="GNA721" s="4"/>
      <c r="GNB721" s="4"/>
      <c r="GNC721" s="4"/>
      <c r="GND721" s="4"/>
      <c r="GNE721" s="4"/>
      <c r="GNF721" s="4"/>
      <c r="GNG721" s="4"/>
      <c r="GNH721" s="4"/>
      <c r="GNI721" s="4"/>
      <c r="GNJ721" s="4"/>
      <c r="GNK721" s="4"/>
      <c r="GNL721" s="4"/>
      <c r="GNM721" s="4"/>
      <c r="GNN721" s="4"/>
      <c r="GNO721" s="4"/>
      <c r="GNP721" s="4"/>
      <c r="GNQ721" s="4"/>
      <c r="GNR721" s="4"/>
      <c r="GNS721" s="4"/>
      <c r="GNT721" s="4"/>
      <c r="GNU721" s="4"/>
      <c r="GNV721" s="4"/>
      <c r="GNW721" s="4"/>
      <c r="GNX721" s="4"/>
      <c r="GNY721" s="4"/>
      <c r="GNZ721" s="4"/>
      <c r="GOA721" s="4"/>
      <c r="GOB721" s="4"/>
      <c r="GOC721" s="4"/>
      <c r="GOD721" s="4"/>
      <c r="GOE721" s="4"/>
      <c r="GOF721" s="4"/>
      <c r="GOG721" s="4"/>
      <c r="GOH721" s="4"/>
      <c r="GOI721" s="4"/>
      <c r="GOJ721" s="4"/>
      <c r="GOK721" s="4"/>
      <c r="GOL721" s="4"/>
      <c r="GOM721" s="4"/>
      <c r="GON721" s="4"/>
      <c r="GOO721" s="4"/>
      <c r="GOP721" s="4"/>
      <c r="GOQ721" s="4"/>
      <c r="GOR721" s="4"/>
      <c r="GOS721" s="4"/>
      <c r="GOT721" s="4"/>
      <c r="GOU721" s="4"/>
      <c r="GOV721" s="4"/>
      <c r="GOW721" s="4"/>
      <c r="GOX721" s="4"/>
      <c r="GOY721" s="4"/>
      <c r="GOZ721" s="4"/>
      <c r="GPA721" s="4"/>
      <c r="GPB721" s="4"/>
      <c r="GPC721" s="4"/>
      <c r="GPD721" s="4"/>
      <c r="GPE721" s="4"/>
      <c r="GPF721" s="4"/>
      <c r="GPG721" s="4"/>
      <c r="GPH721" s="4"/>
      <c r="GPI721" s="4"/>
      <c r="GPJ721" s="4"/>
      <c r="GPK721" s="4"/>
      <c r="GPL721" s="4"/>
      <c r="GPM721" s="4"/>
      <c r="GPN721" s="4"/>
      <c r="GPO721" s="4"/>
      <c r="GPP721" s="4"/>
      <c r="GPQ721" s="4"/>
      <c r="GPR721" s="4"/>
      <c r="GPS721" s="4"/>
      <c r="GPT721" s="4"/>
      <c r="GPU721" s="4"/>
      <c r="GPV721" s="4"/>
      <c r="GPW721" s="4"/>
      <c r="GPX721" s="4"/>
      <c r="GPY721" s="4"/>
      <c r="GPZ721" s="4"/>
      <c r="GQA721" s="4"/>
      <c r="GQB721" s="4"/>
      <c r="GQC721" s="4"/>
      <c r="GQD721" s="4"/>
      <c r="GQE721" s="4"/>
      <c r="GQF721" s="4"/>
      <c r="GQG721" s="4"/>
      <c r="GQH721" s="4"/>
      <c r="GQI721" s="4"/>
      <c r="GQJ721" s="4"/>
      <c r="GQK721" s="4"/>
      <c r="GQL721" s="4"/>
      <c r="GQM721" s="4"/>
      <c r="GQN721" s="4"/>
      <c r="GQO721" s="4"/>
      <c r="GQP721" s="4"/>
      <c r="GQQ721" s="4"/>
      <c r="GQR721" s="4"/>
      <c r="GQS721" s="4"/>
      <c r="GQT721" s="4"/>
      <c r="GQU721" s="4"/>
      <c r="GQV721" s="4"/>
      <c r="GQW721" s="4"/>
      <c r="GQX721" s="4"/>
      <c r="GQY721" s="4"/>
      <c r="GQZ721" s="4"/>
      <c r="GRA721" s="4"/>
      <c r="GRB721" s="4"/>
      <c r="GRC721" s="4"/>
      <c r="GRD721" s="4"/>
      <c r="GRE721" s="4"/>
      <c r="GRF721" s="4"/>
      <c r="GRG721" s="4"/>
      <c r="GRH721" s="4"/>
      <c r="GRI721" s="4"/>
      <c r="GRJ721" s="4"/>
      <c r="GRK721" s="4"/>
      <c r="GRL721" s="4"/>
      <c r="GRM721" s="4"/>
      <c r="GRN721" s="4"/>
      <c r="GRO721" s="4"/>
      <c r="GRP721" s="4"/>
      <c r="GRQ721" s="4"/>
      <c r="GRR721" s="4"/>
      <c r="GRS721" s="4"/>
      <c r="GRT721" s="4"/>
      <c r="GRU721" s="4"/>
      <c r="GRV721" s="4"/>
      <c r="GRW721" s="4"/>
      <c r="GRX721" s="4"/>
      <c r="GRY721" s="4"/>
      <c r="GRZ721" s="4"/>
      <c r="GSA721" s="4"/>
      <c r="GSB721" s="4"/>
      <c r="GSC721" s="4"/>
      <c r="GSD721" s="4"/>
      <c r="GSE721" s="4"/>
      <c r="GSF721" s="4"/>
      <c r="GSG721" s="4"/>
      <c r="GSH721" s="4"/>
      <c r="GSI721" s="4"/>
      <c r="GSJ721" s="4"/>
      <c r="GSK721" s="4"/>
      <c r="GSL721" s="4"/>
      <c r="GSM721" s="4"/>
      <c r="GSN721" s="4"/>
      <c r="GSO721" s="4"/>
      <c r="GSP721" s="4"/>
      <c r="GSQ721" s="4"/>
      <c r="GSR721" s="4"/>
      <c r="GSS721" s="4"/>
      <c r="GST721" s="4"/>
      <c r="GSU721" s="4"/>
      <c r="GSV721" s="4"/>
      <c r="GSW721" s="4"/>
      <c r="GSX721" s="4"/>
      <c r="GSY721" s="4"/>
      <c r="GSZ721" s="4"/>
      <c r="GTA721" s="4"/>
      <c r="GTB721" s="4"/>
      <c r="GTC721" s="4"/>
      <c r="GTD721" s="4"/>
      <c r="GTE721" s="4"/>
      <c r="GTF721" s="4"/>
      <c r="GTG721" s="4"/>
      <c r="GTH721" s="4"/>
      <c r="GTI721" s="4"/>
      <c r="GTJ721" s="4"/>
      <c r="GTK721" s="4"/>
      <c r="GTL721" s="4"/>
      <c r="GTM721" s="4"/>
      <c r="GTN721" s="4"/>
      <c r="GTO721" s="4"/>
      <c r="GTP721" s="4"/>
      <c r="GTQ721" s="4"/>
      <c r="GTR721" s="4"/>
      <c r="GTS721" s="4"/>
      <c r="GTT721" s="4"/>
      <c r="GTU721" s="4"/>
      <c r="GTV721" s="4"/>
      <c r="GTW721" s="4"/>
      <c r="GTX721" s="4"/>
      <c r="GTY721" s="4"/>
      <c r="GTZ721" s="4"/>
      <c r="GUA721" s="4"/>
      <c r="GUB721" s="4"/>
      <c r="GUC721" s="4"/>
      <c r="GUD721" s="4"/>
      <c r="GUE721" s="4"/>
      <c r="GUF721" s="4"/>
      <c r="GUG721" s="4"/>
      <c r="GUH721" s="4"/>
      <c r="GUI721" s="4"/>
      <c r="GUJ721" s="4"/>
      <c r="GUK721" s="4"/>
      <c r="GUL721" s="4"/>
      <c r="GUM721" s="4"/>
      <c r="GUN721" s="4"/>
      <c r="GUO721" s="4"/>
      <c r="GUP721" s="4"/>
      <c r="GUQ721" s="4"/>
      <c r="GUR721" s="4"/>
      <c r="GUS721" s="4"/>
      <c r="GUT721" s="4"/>
      <c r="GUU721" s="4"/>
      <c r="GUV721" s="4"/>
      <c r="GUW721" s="4"/>
      <c r="GUX721" s="4"/>
      <c r="GUY721" s="4"/>
      <c r="GUZ721" s="4"/>
      <c r="GVA721" s="4"/>
      <c r="GVB721" s="4"/>
      <c r="GVC721" s="4"/>
      <c r="GVD721" s="4"/>
      <c r="GVE721" s="4"/>
      <c r="GVF721" s="4"/>
      <c r="GVG721" s="4"/>
      <c r="GVH721" s="4"/>
      <c r="GVI721" s="4"/>
      <c r="GVJ721" s="4"/>
      <c r="GVK721" s="4"/>
      <c r="GVL721" s="4"/>
      <c r="GVM721" s="4"/>
      <c r="GVN721" s="4"/>
      <c r="GVO721" s="4"/>
      <c r="GVP721" s="4"/>
      <c r="GVQ721" s="4"/>
      <c r="GVR721" s="4"/>
      <c r="GVS721" s="4"/>
      <c r="GVT721" s="4"/>
      <c r="GVU721" s="4"/>
      <c r="GVV721" s="4"/>
      <c r="GVW721" s="4"/>
      <c r="GVX721" s="4"/>
      <c r="GVY721" s="4"/>
      <c r="GVZ721" s="4"/>
      <c r="GWA721" s="4"/>
      <c r="GWB721" s="4"/>
      <c r="GWC721" s="4"/>
      <c r="GWD721" s="4"/>
      <c r="GWE721" s="4"/>
      <c r="GWF721" s="4"/>
      <c r="GWG721" s="4"/>
      <c r="GWH721" s="4"/>
      <c r="GWI721" s="4"/>
      <c r="GWJ721" s="4"/>
      <c r="GWK721" s="4"/>
      <c r="GWL721" s="4"/>
      <c r="GWM721" s="4"/>
      <c r="GWN721" s="4"/>
      <c r="GWO721" s="4"/>
      <c r="GWP721" s="4"/>
      <c r="GWQ721" s="4"/>
      <c r="GWR721" s="4"/>
      <c r="GWS721" s="4"/>
      <c r="GWT721" s="4"/>
      <c r="GWU721" s="4"/>
      <c r="GWV721" s="4"/>
      <c r="GWW721" s="4"/>
      <c r="GWX721" s="4"/>
      <c r="GWY721" s="4"/>
      <c r="GWZ721" s="4"/>
      <c r="GXA721" s="4"/>
      <c r="GXB721" s="4"/>
      <c r="GXC721" s="4"/>
      <c r="GXD721" s="4"/>
      <c r="GXE721" s="4"/>
      <c r="GXF721" s="4"/>
      <c r="GXG721" s="4"/>
      <c r="GXH721" s="4"/>
      <c r="GXI721" s="4"/>
      <c r="GXJ721" s="4"/>
      <c r="GXK721" s="4"/>
      <c r="GXL721" s="4"/>
      <c r="GXM721" s="4"/>
      <c r="GXN721" s="4"/>
      <c r="GXO721" s="4"/>
      <c r="GXP721" s="4"/>
      <c r="GXQ721" s="4"/>
      <c r="GXR721" s="4"/>
      <c r="GXS721" s="4"/>
      <c r="GXT721" s="4"/>
      <c r="GXU721" s="4"/>
      <c r="GXV721" s="4"/>
      <c r="GXW721" s="4"/>
      <c r="GXX721" s="4"/>
      <c r="GXY721" s="4"/>
      <c r="GXZ721" s="4"/>
      <c r="GYA721" s="4"/>
      <c r="GYB721" s="4"/>
      <c r="GYC721" s="4"/>
      <c r="GYD721" s="4"/>
      <c r="GYE721" s="4"/>
      <c r="GYF721" s="4"/>
      <c r="GYG721" s="4"/>
      <c r="GYH721" s="4"/>
      <c r="GYI721" s="4"/>
      <c r="GYJ721" s="4"/>
      <c r="GYK721" s="4"/>
      <c r="GYL721" s="4"/>
      <c r="GYM721" s="4"/>
      <c r="GYN721" s="4"/>
      <c r="GYO721" s="4"/>
      <c r="GYP721" s="4"/>
      <c r="GYQ721" s="4"/>
      <c r="GYR721" s="4"/>
      <c r="GYS721" s="4"/>
      <c r="GYT721" s="4"/>
      <c r="GYU721" s="4"/>
      <c r="GYV721" s="4"/>
      <c r="GYW721" s="4"/>
      <c r="GYX721" s="4"/>
      <c r="GYY721" s="4"/>
      <c r="GYZ721" s="4"/>
      <c r="GZA721" s="4"/>
      <c r="GZB721" s="4"/>
      <c r="GZC721" s="4"/>
      <c r="GZD721" s="4"/>
      <c r="GZE721" s="4"/>
      <c r="GZF721" s="4"/>
      <c r="GZG721" s="4"/>
      <c r="GZH721" s="4"/>
      <c r="GZI721" s="4"/>
      <c r="GZJ721" s="4"/>
      <c r="GZK721" s="4"/>
      <c r="GZL721" s="4"/>
      <c r="GZM721" s="4"/>
      <c r="GZN721" s="4"/>
      <c r="GZO721" s="4"/>
      <c r="GZP721" s="4"/>
      <c r="GZQ721" s="4"/>
      <c r="GZR721" s="4"/>
      <c r="GZS721" s="4"/>
      <c r="GZT721" s="4"/>
      <c r="GZU721" s="4"/>
      <c r="GZV721" s="4"/>
      <c r="GZW721" s="4"/>
      <c r="GZX721" s="4"/>
      <c r="GZY721" s="4"/>
      <c r="GZZ721" s="4"/>
      <c r="HAA721" s="4"/>
      <c r="HAB721" s="4"/>
      <c r="HAC721" s="4"/>
      <c r="HAD721" s="4"/>
      <c r="HAE721" s="4"/>
      <c r="HAF721" s="4"/>
      <c r="HAG721" s="4"/>
      <c r="HAH721" s="4"/>
      <c r="HAI721" s="4"/>
      <c r="HAJ721" s="4"/>
      <c r="HAK721" s="4"/>
      <c r="HAL721" s="4"/>
      <c r="HAM721" s="4"/>
      <c r="HAN721" s="4"/>
      <c r="HAO721" s="4"/>
      <c r="HAP721" s="4"/>
      <c r="HAQ721" s="4"/>
      <c r="HAR721" s="4"/>
      <c r="HAS721" s="4"/>
      <c r="HAT721" s="4"/>
      <c r="HAU721" s="4"/>
      <c r="HAV721" s="4"/>
      <c r="HAW721" s="4"/>
      <c r="HAX721" s="4"/>
      <c r="HAY721" s="4"/>
      <c r="HAZ721" s="4"/>
      <c r="HBA721" s="4"/>
      <c r="HBB721" s="4"/>
      <c r="HBC721" s="4"/>
      <c r="HBD721" s="4"/>
      <c r="HBE721" s="4"/>
      <c r="HBF721" s="4"/>
      <c r="HBG721" s="4"/>
      <c r="HBH721" s="4"/>
      <c r="HBI721" s="4"/>
      <c r="HBJ721" s="4"/>
      <c r="HBK721" s="4"/>
      <c r="HBL721" s="4"/>
      <c r="HBM721" s="4"/>
      <c r="HBN721" s="4"/>
      <c r="HBO721" s="4"/>
      <c r="HBP721" s="4"/>
      <c r="HBQ721" s="4"/>
      <c r="HBR721" s="4"/>
      <c r="HBS721" s="4"/>
      <c r="HBT721" s="4"/>
      <c r="HBU721" s="4"/>
      <c r="HBV721" s="4"/>
      <c r="HBW721" s="4"/>
      <c r="HBX721" s="4"/>
      <c r="HBY721" s="4"/>
      <c r="HBZ721" s="4"/>
      <c r="HCA721" s="4"/>
      <c r="HCB721" s="4"/>
      <c r="HCC721" s="4"/>
      <c r="HCD721" s="4"/>
      <c r="HCE721" s="4"/>
      <c r="HCF721" s="4"/>
      <c r="HCG721" s="4"/>
      <c r="HCH721" s="4"/>
      <c r="HCI721" s="4"/>
      <c r="HCJ721" s="4"/>
      <c r="HCK721" s="4"/>
      <c r="HCL721" s="4"/>
      <c r="HCM721" s="4"/>
      <c r="HCN721" s="4"/>
      <c r="HCO721" s="4"/>
      <c r="HCP721" s="4"/>
      <c r="HCQ721" s="4"/>
      <c r="HCR721" s="4"/>
      <c r="HCS721" s="4"/>
      <c r="HCT721" s="4"/>
      <c r="HCU721" s="4"/>
      <c r="HCV721" s="4"/>
      <c r="HCW721" s="4"/>
      <c r="HCX721" s="4"/>
      <c r="HCY721" s="4"/>
      <c r="HCZ721" s="4"/>
      <c r="HDA721" s="4"/>
      <c r="HDB721" s="4"/>
      <c r="HDC721" s="4"/>
      <c r="HDD721" s="4"/>
      <c r="HDE721" s="4"/>
      <c r="HDF721" s="4"/>
      <c r="HDG721" s="4"/>
      <c r="HDH721" s="4"/>
      <c r="HDI721" s="4"/>
      <c r="HDJ721" s="4"/>
      <c r="HDK721" s="4"/>
      <c r="HDL721" s="4"/>
      <c r="HDM721" s="4"/>
      <c r="HDN721" s="4"/>
      <c r="HDO721" s="4"/>
      <c r="HDP721" s="4"/>
      <c r="HDQ721" s="4"/>
      <c r="HDR721" s="4"/>
      <c r="HDS721" s="4"/>
      <c r="HDT721" s="4"/>
      <c r="HDU721" s="4"/>
      <c r="HDV721" s="4"/>
      <c r="HDW721" s="4"/>
      <c r="HDX721" s="4"/>
      <c r="HDY721" s="4"/>
      <c r="HDZ721" s="4"/>
      <c r="HEA721" s="4"/>
      <c r="HEB721" s="4"/>
      <c r="HEC721" s="4"/>
      <c r="HED721" s="4"/>
      <c r="HEE721" s="4"/>
      <c r="HEF721" s="4"/>
      <c r="HEG721" s="4"/>
      <c r="HEH721" s="4"/>
      <c r="HEI721" s="4"/>
      <c r="HEJ721" s="4"/>
      <c r="HEK721" s="4"/>
      <c r="HEL721" s="4"/>
      <c r="HEM721" s="4"/>
      <c r="HEN721" s="4"/>
      <c r="HEO721" s="4"/>
      <c r="HEP721" s="4"/>
      <c r="HEQ721" s="4"/>
      <c r="HER721" s="4"/>
      <c r="HES721" s="4"/>
      <c r="HET721" s="4"/>
      <c r="HEU721" s="4"/>
      <c r="HEV721" s="4"/>
      <c r="HEW721" s="4"/>
      <c r="HEX721" s="4"/>
      <c r="HEY721" s="4"/>
      <c r="HEZ721" s="4"/>
      <c r="HFA721" s="4"/>
      <c r="HFB721" s="4"/>
      <c r="HFC721" s="4"/>
      <c r="HFD721" s="4"/>
      <c r="HFE721" s="4"/>
      <c r="HFF721" s="4"/>
      <c r="HFG721" s="4"/>
      <c r="HFH721" s="4"/>
      <c r="HFI721" s="4"/>
      <c r="HFJ721" s="4"/>
      <c r="HFK721" s="4"/>
      <c r="HFL721" s="4"/>
      <c r="HFM721" s="4"/>
      <c r="HFN721" s="4"/>
      <c r="HFO721" s="4"/>
      <c r="HFP721" s="4"/>
      <c r="HFQ721" s="4"/>
      <c r="HFR721" s="4"/>
      <c r="HFS721" s="4"/>
      <c r="HFT721" s="4"/>
      <c r="HFU721" s="4"/>
      <c r="HFV721" s="4"/>
      <c r="HFW721" s="4"/>
      <c r="HFX721" s="4"/>
      <c r="HFY721" s="4"/>
      <c r="HFZ721" s="4"/>
      <c r="HGA721" s="4"/>
      <c r="HGB721" s="4"/>
      <c r="HGC721" s="4"/>
      <c r="HGD721" s="4"/>
      <c r="HGE721" s="4"/>
      <c r="HGF721" s="4"/>
      <c r="HGG721" s="4"/>
      <c r="HGH721" s="4"/>
      <c r="HGI721" s="4"/>
      <c r="HGJ721" s="4"/>
      <c r="HGK721" s="4"/>
      <c r="HGL721" s="4"/>
      <c r="HGM721" s="4"/>
      <c r="HGN721" s="4"/>
      <c r="HGO721" s="4"/>
      <c r="HGP721" s="4"/>
      <c r="HGQ721" s="4"/>
      <c r="HGR721" s="4"/>
      <c r="HGS721" s="4"/>
      <c r="HGT721" s="4"/>
      <c r="HGU721" s="4"/>
      <c r="HGV721" s="4"/>
      <c r="HGW721" s="4"/>
      <c r="HGX721" s="4"/>
      <c r="HGY721" s="4"/>
      <c r="HGZ721" s="4"/>
      <c r="HHA721" s="4"/>
      <c r="HHB721" s="4"/>
      <c r="HHC721" s="4"/>
      <c r="HHD721" s="4"/>
      <c r="HHE721" s="4"/>
      <c r="HHF721" s="4"/>
      <c r="HHG721" s="4"/>
      <c r="HHH721" s="4"/>
      <c r="HHI721" s="4"/>
      <c r="HHJ721" s="4"/>
      <c r="HHK721" s="4"/>
      <c r="HHL721" s="4"/>
      <c r="HHM721" s="4"/>
      <c r="HHN721" s="4"/>
      <c r="HHO721" s="4"/>
      <c r="HHP721" s="4"/>
      <c r="HHQ721" s="4"/>
      <c r="HHR721" s="4"/>
      <c r="HHS721" s="4"/>
      <c r="HHT721" s="4"/>
      <c r="HHU721" s="4"/>
      <c r="HHV721" s="4"/>
      <c r="HHW721" s="4"/>
      <c r="HHX721" s="4"/>
      <c r="HHY721" s="4"/>
      <c r="HHZ721" s="4"/>
      <c r="HIA721" s="4"/>
      <c r="HIB721" s="4"/>
      <c r="HIC721" s="4"/>
      <c r="HID721" s="4"/>
      <c r="HIE721" s="4"/>
      <c r="HIF721" s="4"/>
      <c r="HIG721" s="4"/>
      <c r="HIH721" s="4"/>
      <c r="HII721" s="4"/>
      <c r="HIJ721" s="4"/>
      <c r="HIK721" s="4"/>
      <c r="HIL721" s="4"/>
      <c r="HIM721" s="4"/>
      <c r="HIN721" s="4"/>
      <c r="HIO721" s="4"/>
      <c r="HIP721" s="4"/>
      <c r="HIQ721" s="4"/>
      <c r="HIR721" s="4"/>
      <c r="HIS721" s="4"/>
      <c r="HIT721" s="4"/>
      <c r="HIU721" s="4"/>
      <c r="HIV721" s="4"/>
      <c r="HIW721" s="4"/>
      <c r="HIX721" s="4"/>
      <c r="HIY721" s="4"/>
      <c r="HIZ721" s="4"/>
      <c r="HJA721" s="4"/>
      <c r="HJB721" s="4"/>
      <c r="HJC721" s="4"/>
      <c r="HJD721" s="4"/>
      <c r="HJE721" s="4"/>
      <c r="HJF721" s="4"/>
      <c r="HJG721" s="4"/>
      <c r="HJH721" s="4"/>
      <c r="HJI721" s="4"/>
      <c r="HJJ721" s="4"/>
      <c r="HJK721" s="4"/>
      <c r="HJL721" s="4"/>
      <c r="HJM721" s="4"/>
      <c r="HJN721" s="4"/>
      <c r="HJO721" s="4"/>
      <c r="HJP721" s="4"/>
      <c r="HJQ721" s="4"/>
      <c r="HJR721" s="4"/>
      <c r="HJS721" s="4"/>
      <c r="HJT721" s="4"/>
      <c r="HJU721" s="4"/>
      <c r="HJV721" s="4"/>
      <c r="HJW721" s="4"/>
      <c r="HJX721" s="4"/>
      <c r="HJY721" s="4"/>
      <c r="HJZ721" s="4"/>
      <c r="HKA721" s="4"/>
      <c r="HKB721" s="4"/>
      <c r="HKC721" s="4"/>
      <c r="HKD721" s="4"/>
      <c r="HKE721" s="4"/>
      <c r="HKF721" s="4"/>
      <c r="HKG721" s="4"/>
      <c r="HKH721" s="4"/>
      <c r="HKI721" s="4"/>
      <c r="HKJ721" s="4"/>
      <c r="HKK721" s="4"/>
      <c r="HKL721" s="4"/>
      <c r="HKM721" s="4"/>
      <c r="HKN721" s="4"/>
      <c r="HKO721" s="4"/>
      <c r="HKP721" s="4"/>
      <c r="HKQ721" s="4"/>
      <c r="HKR721" s="4"/>
      <c r="HKS721" s="4"/>
      <c r="HKT721" s="4"/>
      <c r="HKU721" s="4"/>
      <c r="HKV721" s="4"/>
      <c r="HKW721" s="4"/>
      <c r="HKX721" s="4"/>
      <c r="HKY721" s="4"/>
      <c r="HKZ721" s="4"/>
      <c r="HLA721" s="4"/>
      <c r="HLB721" s="4"/>
      <c r="HLC721" s="4"/>
      <c r="HLD721" s="4"/>
      <c r="HLE721" s="4"/>
      <c r="HLF721" s="4"/>
      <c r="HLG721" s="4"/>
      <c r="HLH721" s="4"/>
      <c r="HLI721" s="4"/>
      <c r="HLJ721" s="4"/>
      <c r="HLK721" s="4"/>
      <c r="HLL721" s="4"/>
      <c r="HLM721" s="4"/>
      <c r="HLN721" s="4"/>
      <c r="HLO721" s="4"/>
      <c r="HLP721" s="4"/>
      <c r="HLQ721" s="4"/>
      <c r="HLR721" s="4"/>
      <c r="HLS721" s="4"/>
      <c r="HLT721" s="4"/>
      <c r="HLU721" s="4"/>
      <c r="HLV721" s="4"/>
      <c r="HLW721" s="4"/>
      <c r="HLX721" s="4"/>
      <c r="HLY721" s="4"/>
      <c r="HLZ721" s="4"/>
      <c r="HMA721" s="4"/>
      <c r="HMB721" s="4"/>
      <c r="HMC721" s="4"/>
      <c r="HMD721" s="4"/>
      <c r="HME721" s="4"/>
      <c r="HMF721" s="4"/>
      <c r="HMG721" s="4"/>
      <c r="HMH721" s="4"/>
      <c r="HMI721" s="4"/>
      <c r="HMJ721" s="4"/>
      <c r="HMK721" s="4"/>
      <c r="HML721" s="4"/>
      <c r="HMM721" s="4"/>
      <c r="HMN721" s="4"/>
      <c r="HMO721" s="4"/>
      <c r="HMP721" s="4"/>
      <c r="HMQ721" s="4"/>
      <c r="HMR721" s="4"/>
      <c r="HMS721" s="4"/>
      <c r="HMT721" s="4"/>
      <c r="HMU721" s="4"/>
      <c r="HMV721" s="4"/>
      <c r="HMW721" s="4"/>
      <c r="HMX721" s="4"/>
      <c r="HMY721" s="4"/>
      <c r="HMZ721" s="4"/>
      <c r="HNA721" s="4"/>
      <c r="HNB721" s="4"/>
      <c r="HNC721" s="4"/>
      <c r="HND721" s="4"/>
      <c r="HNE721" s="4"/>
      <c r="HNF721" s="4"/>
      <c r="HNG721" s="4"/>
      <c r="HNH721" s="4"/>
      <c r="HNI721" s="4"/>
      <c r="HNJ721" s="4"/>
      <c r="HNK721" s="4"/>
      <c r="HNL721" s="4"/>
      <c r="HNM721" s="4"/>
      <c r="HNN721" s="4"/>
      <c r="HNO721" s="4"/>
      <c r="HNP721" s="4"/>
      <c r="HNQ721" s="4"/>
      <c r="HNR721" s="4"/>
      <c r="HNS721" s="4"/>
      <c r="HNT721" s="4"/>
      <c r="HNU721" s="4"/>
      <c r="HNV721" s="4"/>
      <c r="HNW721" s="4"/>
      <c r="HNX721" s="4"/>
      <c r="HNY721" s="4"/>
      <c r="HNZ721" s="4"/>
      <c r="HOA721" s="4"/>
      <c r="HOB721" s="4"/>
      <c r="HOC721" s="4"/>
      <c r="HOD721" s="4"/>
      <c r="HOE721" s="4"/>
      <c r="HOF721" s="4"/>
      <c r="HOG721" s="4"/>
      <c r="HOH721" s="4"/>
      <c r="HOI721" s="4"/>
      <c r="HOJ721" s="4"/>
      <c r="HOK721" s="4"/>
      <c r="HOL721" s="4"/>
      <c r="HOM721" s="4"/>
      <c r="HON721" s="4"/>
      <c r="HOO721" s="4"/>
      <c r="HOP721" s="4"/>
      <c r="HOQ721" s="4"/>
      <c r="HOR721" s="4"/>
      <c r="HOS721" s="4"/>
      <c r="HOT721" s="4"/>
      <c r="HOU721" s="4"/>
      <c r="HOV721" s="4"/>
      <c r="HOW721" s="4"/>
      <c r="HOX721" s="4"/>
      <c r="HOY721" s="4"/>
      <c r="HOZ721" s="4"/>
      <c r="HPA721" s="4"/>
      <c r="HPB721" s="4"/>
      <c r="HPC721" s="4"/>
      <c r="HPD721" s="4"/>
      <c r="HPE721" s="4"/>
      <c r="HPF721" s="4"/>
      <c r="HPG721" s="4"/>
      <c r="HPH721" s="4"/>
      <c r="HPI721" s="4"/>
      <c r="HPJ721" s="4"/>
      <c r="HPK721" s="4"/>
      <c r="HPL721" s="4"/>
      <c r="HPM721" s="4"/>
      <c r="HPN721" s="4"/>
      <c r="HPO721" s="4"/>
      <c r="HPP721" s="4"/>
      <c r="HPQ721" s="4"/>
      <c r="HPR721" s="4"/>
      <c r="HPS721" s="4"/>
      <c r="HPT721" s="4"/>
      <c r="HPU721" s="4"/>
      <c r="HPV721" s="4"/>
      <c r="HPW721" s="4"/>
      <c r="HPX721" s="4"/>
      <c r="HPY721" s="4"/>
      <c r="HPZ721" s="4"/>
      <c r="HQA721" s="4"/>
      <c r="HQB721" s="4"/>
      <c r="HQC721" s="4"/>
      <c r="HQD721" s="4"/>
      <c r="HQE721" s="4"/>
      <c r="HQF721" s="4"/>
      <c r="HQG721" s="4"/>
      <c r="HQH721" s="4"/>
      <c r="HQI721" s="4"/>
      <c r="HQJ721" s="4"/>
      <c r="HQK721" s="4"/>
      <c r="HQL721" s="4"/>
      <c r="HQM721" s="4"/>
      <c r="HQN721" s="4"/>
      <c r="HQO721" s="4"/>
      <c r="HQP721" s="4"/>
      <c r="HQQ721" s="4"/>
      <c r="HQR721" s="4"/>
      <c r="HQS721" s="4"/>
      <c r="HQT721" s="4"/>
      <c r="HQU721" s="4"/>
      <c r="HQV721" s="4"/>
      <c r="HQW721" s="4"/>
      <c r="HQX721" s="4"/>
      <c r="HQY721" s="4"/>
      <c r="HQZ721" s="4"/>
      <c r="HRA721" s="4"/>
      <c r="HRB721" s="4"/>
      <c r="HRC721" s="4"/>
      <c r="HRD721" s="4"/>
      <c r="HRE721" s="4"/>
      <c r="HRF721" s="4"/>
      <c r="HRG721" s="4"/>
      <c r="HRH721" s="4"/>
      <c r="HRI721" s="4"/>
      <c r="HRJ721" s="4"/>
      <c r="HRK721" s="4"/>
      <c r="HRL721" s="4"/>
      <c r="HRM721" s="4"/>
      <c r="HRN721" s="4"/>
      <c r="HRO721" s="4"/>
      <c r="HRP721" s="4"/>
      <c r="HRQ721" s="4"/>
      <c r="HRR721" s="4"/>
      <c r="HRS721" s="4"/>
      <c r="HRT721" s="4"/>
      <c r="HRU721" s="4"/>
      <c r="HRV721" s="4"/>
      <c r="HRW721" s="4"/>
      <c r="HRX721" s="4"/>
      <c r="HRY721" s="4"/>
      <c r="HRZ721" s="4"/>
      <c r="HSA721" s="4"/>
      <c r="HSB721" s="4"/>
      <c r="HSC721" s="4"/>
      <c r="HSD721" s="4"/>
      <c r="HSE721" s="4"/>
      <c r="HSF721" s="4"/>
      <c r="HSG721" s="4"/>
      <c r="HSH721" s="4"/>
      <c r="HSI721" s="4"/>
      <c r="HSJ721" s="4"/>
      <c r="HSK721" s="4"/>
      <c r="HSL721" s="4"/>
      <c r="HSM721" s="4"/>
      <c r="HSN721" s="4"/>
      <c r="HSO721" s="4"/>
      <c r="HSP721" s="4"/>
      <c r="HSQ721" s="4"/>
      <c r="HSR721" s="4"/>
      <c r="HSS721" s="4"/>
      <c r="HST721" s="4"/>
      <c r="HSU721" s="4"/>
      <c r="HSV721" s="4"/>
      <c r="HSW721" s="4"/>
      <c r="HSX721" s="4"/>
      <c r="HSY721" s="4"/>
      <c r="HSZ721" s="4"/>
      <c r="HTA721" s="4"/>
      <c r="HTB721" s="4"/>
      <c r="HTC721" s="4"/>
      <c r="HTD721" s="4"/>
      <c r="HTE721" s="4"/>
      <c r="HTF721" s="4"/>
      <c r="HTG721" s="4"/>
      <c r="HTH721" s="4"/>
      <c r="HTI721" s="4"/>
      <c r="HTJ721" s="4"/>
      <c r="HTK721" s="4"/>
      <c r="HTL721" s="4"/>
      <c r="HTM721" s="4"/>
      <c r="HTN721" s="4"/>
      <c r="HTO721" s="4"/>
      <c r="HTP721" s="4"/>
      <c r="HTQ721" s="4"/>
      <c r="HTR721" s="4"/>
      <c r="HTS721" s="4"/>
      <c r="HTT721" s="4"/>
      <c r="HTU721" s="4"/>
      <c r="HTV721" s="4"/>
      <c r="HTW721" s="4"/>
      <c r="HTX721" s="4"/>
      <c r="HTY721" s="4"/>
      <c r="HTZ721" s="4"/>
      <c r="HUA721" s="4"/>
      <c r="HUB721" s="4"/>
      <c r="HUC721" s="4"/>
      <c r="HUD721" s="4"/>
      <c r="HUE721" s="4"/>
      <c r="HUF721" s="4"/>
      <c r="HUG721" s="4"/>
      <c r="HUH721" s="4"/>
      <c r="HUI721" s="4"/>
      <c r="HUJ721" s="4"/>
      <c r="HUK721" s="4"/>
      <c r="HUL721" s="4"/>
      <c r="HUM721" s="4"/>
      <c r="HUN721" s="4"/>
      <c r="HUO721" s="4"/>
      <c r="HUP721" s="4"/>
      <c r="HUQ721" s="4"/>
      <c r="HUR721" s="4"/>
      <c r="HUS721" s="4"/>
      <c r="HUT721" s="4"/>
      <c r="HUU721" s="4"/>
      <c r="HUV721" s="4"/>
      <c r="HUW721" s="4"/>
      <c r="HUX721" s="4"/>
      <c r="HUY721" s="4"/>
      <c r="HUZ721" s="4"/>
      <c r="HVA721" s="4"/>
      <c r="HVB721" s="4"/>
      <c r="HVC721" s="4"/>
      <c r="HVD721" s="4"/>
      <c r="HVE721" s="4"/>
      <c r="HVF721" s="4"/>
      <c r="HVG721" s="4"/>
      <c r="HVH721" s="4"/>
      <c r="HVI721" s="4"/>
      <c r="HVJ721" s="4"/>
      <c r="HVK721" s="4"/>
      <c r="HVL721" s="4"/>
      <c r="HVM721" s="4"/>
      <c r="HVN721" s="4"/>
      <c r="HVO721" s="4"/>
      <c r="HVP721" s="4"/>
      <c r="HVQ721" s="4"/>
      <c r="HVR721" s="4"/>
      <c r="HVS721" s="4"/>
      <c r="HVT721" s="4"/>
      <c r="HVU721" s="4"/>
      <c r="HVV721" s="4"/>
      <c r="HVW721" s="4"/>
      <c r="HVX721" s="4"/>
      <c r="HVY721" s="4"/>
      <c r="HVZ721" s="4"/>
      <c r="HWA721" s="4"/>
      <c r="HWB721" s="4"/>
      <c r="HWC721" s="4"/>
      <c r="HWD721" s="4"/>
      <c r="HWE721" s="4"/>
      <c r="HWF721" s="4"/>
      <c r="HWG721" s="4"/>
      <c r="HWH721" s="4"/>
      <c r="HWI721" s="4"/>
      <c r="HWJ721" s="4"/>
      <c r="HWK721" s="4"/>
      <c r="HWL721" s="4"/>
      <c r="HWM721" s="4"/>
      <c r="HWN721" s="4"/>
      <c r="HWO721" s="4"/>
      <c r="HWP721" s="4"/>
      <c r="HWQ721" s="4"/>
      <c r="HWR721" s="4"/>
      <c r="HWS721" s="4"/>
      <c r="HWT721" s="4"/>
      <c r="HWU721" s="4"/>
      <c r="HWV721" s="4"/>
      <c r="HWW721" s="4"/>
      <c r="HWX721" s="4"/>
      <c r="HWY721" s="4"/>
      <c r="HWZ721" s="4"/>
      <c r="HXA721" s="4"/>
      <c r="HXB721" s="4"/>
      <c r="HXC721" s="4"/>
      <c r="HXD721" s="4"/>
      <c r="HXE721" s="4"/>
      <c r="HXF721" s="4"/>
      <c r="HXG721" s="4"/>
      <c r="HXH721" s="4"/>
      <c r="HXI721" s="4"/>
      <c r="HXJ721" s="4"/>
      <c r="HXK721" s="4"/>
      <c r="HXL721" s="4"/>
      <c r="HXM721" s="4"/>
      <c r="HXN721" s="4"/>
      <c r="HXO721" s="4"/>
      <c r="HXP721" s="4"/>
      <c r="HXQ721" s="4"/>
      <c r="HXR721" s="4"/>
      <c r="HXS721" s="4"/>
      <c r="HXT721" s="4"/>
      <c r="HXU721" s="4"/>
      <c r="HXV721" s="4"/>
      <c r="HXW721" s="4"/>
      <c r="HXX721" s="4"/>
      <c r="HXY721" s="4"/>
      <c r="HXZ721" s="4"/>
      <c r="HYA721" s="4"/>
      <c r="HYB721" s="4"/>
      <c r="HYC721" s="4"/>
      <c r="HYD721" s="4"/>
      <c r="HYE721" s="4"/>
      <c r="HYF721" s="4"/>
      <c r="HYG721" s="4"/>
      <c r="HYH721" s="4"/>
      <c r="HYI721" s="4"/>
      <c r="HYJ721" s="4"/>
      <c r="HYK721" s="4"/>
      <c r="HYL721" s="4"/>
      <c r="HYM721" s="4"/>
      <c r="HYN721" s="4"/>
      <c r="HYO721" s="4"/>
      <c r="HYP721" s="4"/>
      <c r="HYQ721" s="4"/>
      <c r="HYR721" s="4"/>
      <c r="HYS721" s="4"/>
      <c r="HYT721" s="4"/>
      <c r="HYU721" s="4"/>
      <c r="HYV721" s="4"/>
      <c r="HYW721" s="4"/>
      <c r="HYX721" s="4"/>
      <c r="HYY721" s="4"/>
      <c r="HYZ721" s="4"/>
      <c r="HZA721" s="4"/>
      <c r="HZB721" s="4"/>
      <c r="HZC721" s="4"/>
      <c r="HZD721" s="4"/>
      <c r="HZE721" s="4"/>
      <c r="HZF721" s="4"/>
      <c r="HZG721" s="4"/>
      <c r="HZH721" s="4"/>
      <c r="HZI721" s="4"/>
      <c r="HZJ721" s="4"/>
      <c r="HZK721" s="4"/>
      <c r="HZL721" s="4"/>
      <c r="HZM721" s="4"/>
      <c r="HZN721" s="4"/>
      <c r="HZO721" s="4"/>
      <c r="HZP721" s="4"/>
      <c r="HZQ721" s="4"/>
      <c r="HZR721" s="4"/>
      <c r="HZS721" s="4"/>
      <c r="HZT721" s="4"/>
      <c r="HZU721" s="4"/>
      <c r="HZV721" s="4"/>
      <c r="HZW721" s="4"/>
      <c r="HZX721" s="4"/>
      <c r="HZY721" s="4"/>
      <c r="HZZ721" s="4"/>
      <c r="IAA721" s="4"/>
      <c r="IAB721" s="4"/>
      <c r="IAC721" s="4"/>
      <c r="IAD721" s="4"/>
      <c r="IAE721" s="4"/>
      <c r="IAF721" s="4"/>
      <c r="IAG721" s="4"/>
      <c r="IAH721" s="4"/>
      <c r="IAI721" s="4"/>
      <c r="IAJ721" s="4"/>
      <c r="IAK721" s="4"/>
      <c r="IAL721" s="4"/>
      <c r="IAM721" s="4"/>
      <c r="IAN721" s="4"/>
      <c r="IAO721" s="4"/>
      <c r="IAP721" s="4"/>
      <c r="IAQ721" s="4"/>
      <c r="IAR721" s="4"/>
      <c r="IAS721" s="4"/>
      <c r="IAT721" s="4"/>
      <c r="IAU721" s="4"/>
      <c r="IAV721" s="4"/>
      <c r="IAW721" s="4"/>
      <c r="IAX721" s="4"/>
      <c r="IAY721" s="4"/>
      <c r="IAZ721" s="4"/>
      <c r="IBA721" s="4"/>
      <c r="IBB721" s="4"/>
      <c r="IBC721" s="4"/>
      <c r="IBD721" s="4"/>
      <c r="IBE721" s="4"/>
      <c r="IBF721" s="4"/>
      <c r="IBG721" s="4"/>
      <c r="IBH721" s="4"/>
      <c r="IBI721" s="4"/>
      <c r="IBJ721" s="4"/>
      <c r="IBK721" s="4"/>
      <c r="IBL721" s="4"/>
      <c r="IBM721" s="4"/>
      <c r="IBN721" s="4"/>
      <c r="IBO721" s="4"/>
      <c r="IBP721" s="4"/>
      <c r="IBQ721" s="4"/>
      <c r="IBR721" s="4"/>
      <c r="IBS721" s="4"/>
      <c r="IBT721" s="4"/>
      <c r="IBU721" s="4"/>
      <c r="IBV721" s="4"/>
      <c r="IBW721" s="4"/>
      <c r="IBX721" s="4"/>
      <c r="IBY721" s="4"/>
      <c r="IBZ721" s="4"/>
      <c r="ICA721" s="4"/>
      <c r="ICB721" s="4"/>
      <c r="ICC721" s="4"/>
      <c r="ICD721" s="4"/>
      <c r="ICE721" s="4"/>
      <c r="ICF721" s="4"/>
      <c r="ICG721" s="4"/>
      <c r="ICH721" s="4"/>
      <c r="ICI721" s="4"/>
      <c r="ICJ721" s="4"/>
      <c r="ICK721" s="4"/>
      <c r="ICL721" s="4"/>
      <c r="ICM721" s="4"/>
      <c r="ICN721" s="4"/>
      <c r="ICO721" s="4"/>
      <c r="ICP721" s="4"/>
      <c r="ICQ721" s="4"/>
      <c r="ICR721" s="4"/>
      <c r="ICS721" s="4"/>
      <c r="ICT721" s="4"/>
      <c r="ICU721" s="4"/>
      <c r="ICV721" s="4"/>
      <c r="ICW721" s="4"/>
      <c r="ICX721" s="4"/>
      <c r="ICY721" s="4"/>
      <c r="ICZ721" s="4"/>
      <c r="IDA721" s="4"/>
      <c r="IDB721" s="4"/>
      <c r="IDC721" s="4"/>
      <c r="IDD721" s="4"/>
      <c r="IDE721" s="4"/>
      <c r="IDF721" s="4"/>
      <c r="IDG721" s="4"/>
      <c r="IDH721" s="4"/>
      <c r="IDI721" s="4"/>
      <c r="IDJ721" s="4"/>
      <c r="IDK721" s="4"/>
      <c r="IDL721" s="4"/>
      <c r="IDM721" s="4"/>
      <c r="IDN721" s="4"/>
      <c r="IDO721" s="4"/>
      <c r="IDP721" s="4"/>
      <c r="IDQ721" s="4"/>
      <c r="IDR721" s="4"/>
      <c r="IDS721" s="4"/>
      <c r="IDT721" s="4"/>
      <c r="IDU721" s="4"/>
      <c r="IDV721" s="4"/>
      <c r="IDW721" s="4"/>
      <c r="IDX721" s="4"/>
      <c r="IDY721" s="4"/>
      <c r="IDZ721" s="4"/>
      <c r="IEA721" s="4"/>
      <c r="IEB721" s="4"/>
      <c r="IEC721" s="4"/>
      <c r="IED721" s="4"/>
      <c r="IEE721" s="4"/>
      <c r="IEF721" s="4"/>
      <c r="IEG721" s="4"/>
      <c r="IEH721" s="4"/>
      <c r="IEI721" s="4"/>
      <c r="IEJ721" s="4"/>
      <c r="IEK721" s="4"/>
      <c r="IEL721" s="4"/>
      <c r="IEM721" s="4"/>
      <c r="IEN721" s="4"/>
      <c r="IEO721" s="4"/>
      <c r="IEP721" s="4"/>
      <c r="IEQ721" s="4"/>
      <c r="IER721" s="4"/>
      <c r="IES721" s="4"/>
      <c r="IET721" s="4"/>
      <c r="IEU721" s="4"/>
      <c r="IEV721" s="4"/>
      <c r="IEW721" s="4"/>
      <c r="IEX721" s="4"/>
      <c r="IEY721" s="4"/>
      <c r="IEZ721" s="4"/>
      <c r="IFA721" s="4"/>
      <c r="IFB721" s="4"/>
      <c r="IFC721" s="4"/>
      <c r="IFD721" s="4"/>
      <c r="IFE721" s="4"/>
      <c r="IFF721" s="4"/>
      <c r="IFG721" s="4"/>
      <c r="IFH721" s="4"/>
      <c r="IFI721" s="4"/>
      <c r="IFJ721" s="4"/>
      <c r="IFK721" s="4"/>
      <c r="IFL721" s="4"/>
      <c r="IFM721" s="4"/>
      <c r="IFN721" s="4"/>
      <c r="IFO721" s="4"/>
      <c r="IFP721" s="4"/>
      <c r="IFQ721" s="4"/>
      <c r="IFR721" s="4"/>
      <c r="IFS721" s="4"/>
      <c r="IFT721" s="4"/>
      <c r="IFU721" s="4"/>
      <c r="IFV721" s="4"/>
      <c r="IFW721" s="4"/>
      <c r="IFX721" s="4"/>
      <c r="IFY721" s="4"/>
      <c r="IFZ721" s="4"/>
      <c r="IGA721" s="4"/>
      <c r="IGB721" s="4"/>
      <c r="IGC721" s="4"/>
      <c r="IGD721" s="4"/>
      <c r="IGE721" s="4"/>
      <c r="IGF721" s="4"/>
      <c r="IGG721" s="4"/>
      <c r="IGH721" s="4"/>
      <c r="IGI721" s="4"/>
      <c r="IGJ721" s="4"/>
      <c r="IGK721" s="4"/>
      <c r="IGL721" s="4"/>
      <c r="IGM721" s="4"/>
      <c r="IGN721" s="4"/>
      <c r="IGO721" s="4"/>
      <c r="IGP721" s="4"/>
      <c r="IGQ721" s="4"/>
      <c r="IGR721" s="4"/>
      <c r="IGS721" s="4"/>
      <c r="IGT721" s="4"/>
      <c r="IGU721" s="4"/>
      <c r="IGV721" s="4"/>
      <c r="IGW721" s="4"/>
      <c r="IGX721" s="4"/>
      <c r="IGY721" s="4"/>
      <c r="IGZ721" s="4"/>
      <c r="IHA721" s="4"/>
      <c r="IHB721" s="4"/>
      <c r="IHC721" s="4"/>
      <c r="IHD721" s="4"/>
      <c r="IHE721" s="4"/>
      <c r="IHF721" s="4"/>
      <c r="IHG721" s="4"/>
      <c r="IHH721" s="4"/>
      <c r="IHI721" s="4"/>
      <c r="IHJ721" s="4"/>
      <c r="IHK721" s="4"/>
      <c r="IHL721" s="4"/>
      <c r="IHM721" s="4"/>
      <c r="IHN721" s="4"/>
      <c r="IHO721" s="4"/>
      <c r="IHP721" s="4"/>
      <c r="IHQ721" s="4"/>
      <c r="IHR721" s="4"/>
      <c r="IHS721" s="4"/>
      <c r="IHT721" s="4"/>
      <c r="IHU721" s="4"/>
      <c r="IHV721" s="4"/>
      <c r="IHW721" s="4"/>
      <c r="IHX721" s="4"/>
      <c r="IHY721" s="4"/>
      <c r="IHZ721" s="4"/>
      <c r="IIA721" s="4"/>
      <c r="IIB721" s="4"/>
      <c r="IIC721" s="4"/>
      <c r="IID721" s="4"/>
      <c r="IIE721" s="4"/>
      <c r="IIF721" s="4"/>
      <c r="IIG721" s="4"/>
      <c r="IIH721" s="4"/>
      <c r="III721" s="4"/>
      <c r="IIJ721" s="4"/>
      <c r="IIK721" s="4"/>
      <c r="IIL721" s="4"/>
      <c r="IIM721" s="4"/>
      <c r="IIN721" s="4"/>
      <c r="IIO721" s="4"/>
      <c r="IIP721" s="4"/>
      <c r="IIQ721" s="4"/>
      <c r="IIR721" s="4"/>
      <c r="IIS721" s="4"/>
      <c r="IIT721" s="4"/>
      <c r="IIU721" s="4"/>
      <c r="IIV721" s="4"/>
      <c r="IIW721" s="4"/>
      <c r="IIX721" s="4"/>
      <c r="IIY721" s="4"/>
      <c r="IIZ721" s="4"/>
      <c r="IJA721" s="4"/>
      <c r="IJB721" s="4"/>
      <c r="IJC721" s="4"/>
      <c r="IJD721" s="4"/>
      <c r="IJE721" s="4"/>
      <c r="IJF721" s="4"/>
      <c r="IJG721" s="4"/>
      <c r="IJH721" s="4"/>
      <c r="IJI721" s="4"/>
      <c r="IJJ721" s="4"/>
      <c r="IJK721" s="4"/>
      <c r="IJL721" s="4"/>
      <c r="IJM721" s="4"/>
      <c r="IJN721" s="4"/>
      <c r="IJO721" s="4"/>
      <c r="IJP721" s="4"/>
      <c r="IJQ721" s="4"/>
      <c r="IJR721" s="4"/>
      <c r="IJS721" s="4"/>
      <c r="IJT721" s="4"/>
      <c r="IJU721" s="4"/>
      <c r="IJV721" s="4"/>
      <c r="IJW721" s="4"/>
      <c r="IJX721" s="4"/>
      <c r="IJY721" s="4"/>
      <c r="IJZ721" s="4"/>
      <c r="IKA721" s="4"/>
      <c r="IKB721" s="4"/>
      <c r="IKC721" s="4"/>
      <c r="IKD721" s="4"/>
      <c r="IKE721" s="4"/>
      <c r="IKF721" s="4"/>
      <c r="IKG721" s="4"/>
      <c r="IKH721" s="4"/>
      <c r="IKI721" s="4"/>
      <c r="IKJ721" s="4"/>
      <c r="IKK721" s="4"/>
      <c r="IKL721" s="4"/>
      <c r="IKM721" s="4"/>
      <c r="IKN721" s="4"/>
      <c r="IKO721" s="4"/>
      <c r="IKP721" s="4"/>
      <c r="IKQ721" s="4"/>
      <c r="IKR721" s="4"/>
      <c r="IKS721" s="4"/>
      <c r="IKT721" s="4"/>
      <c r="IKU721" s="4"/>
      <c r="IKV721" s="4"/>
      <c r="IKW721" s="4"/>
      <c r="IKX721" s="4"/>
      <c r="IKY721" s="4"/>
      <c r="IKZ721" s="4"/>
      <c r="ILA721" s="4"/>
      <c r="ILB721" s="4"/>
      <c r="ILC721" s="4"/>
      <c r="ILD721" s="4"/>
      <c r="ILE721" s="4"/>
      <c r="ILF721" s="4"/>
      <c r="ILG721" s="4"/>
      <c r="ILH721" s="4"/>
      <c r="ILI721" s="4"/>
      <c r="ILJ721" s="4"/>
      <c r="ILK721" s="4"/>
      <c r="ILL721" s="4"/>
      <c r="ILM721" s="4"/>
      <c r="ILN721" s="4"/>
      <c r="ILO721" s="4"/>
      <c r="ILP721" s="4"/>
      <c r="ILQ721" s="4"/>
      <c r="ILR721" s="4"/>
      <c r="ILS721" s="4"/>
      <c r="ILT721" s="4"/>
      <c r="ILU721" s="4"/>
      <c r="ILV721" s="4"/>
      <c r="ILW721" s="4"/>
      <c r="ILX721" s="4"/>
      <c r="ILY721" s="4"/>
      <c r="ILZ721" s="4"/>
      <c r="IMA721" s="4"/>
      <c r="IMB721" s="4"/>
      <c r="IMC721" s="4"/>
      <c r="IMD721" s="4"/>
      <c r="IME721" s="4"/>
      <c r="IMF721" s="4"/>
      <c r="IMG721" s="4"/>
      <c r="IMH721" s="4"/>
      <c r="IMI721" s="4"/>
      <c r="IMJ721" s="4"/>
      <c r="IMK721" s="4"/>
      <c r="IML721" s="4"/>
      <c r="IMM721" s="4"/>
      <c r="IMN721" s="4"/>
      <c r="IMO721" s="4"/>
      <c r="IMP721" s="4"/>
      <c r="IMQ721" s="4"/>
      <c r="IMR721" s="4"/>
      <c r="IMS721" s="4"/>
      <c r="IMT721" s="4"/>
      <c r="IMU721" s="4"/>
      <c r="IMV721" s="4"/>
      <c r="IMW721" s="4"/>
      <c r="IMX721" s="4"/>
      <c r="IMY721" s="4"/>
      <c r="IMZ721" s="4"/>
      <c r="INA721" s="4"/>
      <c r="INB721" s="4"/>
      <c r="INC721" s="4"/>
      <c r="IND721" s="4"/>
      <c r="INE721" s="4"/>
      <c r="INF721" s="4"/>
      <c r="ING721" s="4"/>
      <c r="INH721" s="4"/>
      <c r="INI721" s="4"/>
      <c r="INJ721" s="4"/>
      <c r="INK721" s="4"/>
      <c r="INL721" s="4"/>
      <c r="INM721" s="4"/>
      <c r="INN721" s="4"/>
      <c r="INO721" s="4"/>
      <c r="INP721" s="4"/>
      <c r="INQ721" s="4"/>
      <c r="INR721" s="4"/>
      <c r="INS721" s="4"/>
      <c r="INT721" s="4"/>
      <c r="INU721" s="4"/>
      <c r="INV721" s="4"/>
      <c r="INW721" s="4"/>
      <c r="INX721" s="4"/>
      <c r="INY721" s="4"/>
      <c r="INZ721" s="4"/>
      <c r="IOA721" s="4"/>
      <c r="IOB721" s="4"/>
      <c r="IOC721" s="4"/>
      <c r="IOD721" s="4"/>
      <c r="IOE721" s="4"/>
      <c r="IOF721" s="4"/>
      <c r="IOG721" s="4"/>
      <c r="IOH721" s="4"/>
      <c r="IOI721" s="4"/>
      <c r="IOJ721" s="4"/>
      <c r="IOK721" s="4"/>
      <c r="IOL721" s="4"/>
      <c r="IOM721" s="4"/>
      <c r="ION721" s="4"/>
      <c r="IOO721" s="4"/>
      <c r="IOP721" s="4"/>
      <c r="IOQ721" s="4"/>
      <c r="IOR721" s="4"/>
      <c r="IOS721" s="4"/>
      <c r="IOT721" s="4"/>
      <c r="IOU721" s="4"/>
      <c r="IOV721" s="4"/>
      <c r="IOW721" s="4"/>
      <c r="IOX721" s="4"/>
      <c r="IOY721" s="4"/>
      <c r="IOZ721" s="4"/>
      <c r="IPA721" s="4"/>
      <c r="IPB721" s="4"/>
      <c r="IPC721" s="4"/>
      <c r="IPD721" s="4"/>
      <c r="IPE721" s="4"/>
      <c r="IPF721" s="4"/>
      <c r="IPG721" s="4"/>
      <c r="IPH721" s="4"/>
      <c r="IPI721" s="4"/>
      <c r="IPJ721" s="4"/>
      <c r="IPK721" s="4"/>
      <c r="IPL721" s="4"/>
      <c r="IPM721" s="4"/>
      <c r="IPN721" s="4"/>
      <c r="IPO721" s="4"/>
      <c r="IPP721" s="4"/>
      <c r="IPQ721" s="4"/>
      <c r="IPR721" s="4"/>
      <c r="IPS721" s="4"/>
      <c r="IPT721" s="4"/>
      <c r="IPU721" s="4"/>
      <c r="IPV721" s="4"/>
      <c r="IPW721" s="4"/>
      <c r="IPX721" s="4"/>
      <c r="IPY721" s="4"/>
      <c r="IPZ721" s="4"/>
      <c r="IQA721" s="4"/>
      <c r="IQB721" s="4"/>
      <c r="IQC721" s="4"/>
      <c r="IQD721" s="4"/>
      <c r="IQE721" s="4"/>
      <c r="IQF721" s="4"/>
      <c r="IQG721" s="4"/>
      <c r="IQH721" s="4"/>
      <c r="IQI721" s="4"/>
      <c r="IQJ721" s="4"/>
      <c r="IQK721" s="4"/>
      <c r="IQL721" s="4"/>
      <c r="IQM721" s="4"/>
      <c r="IQN721" s="4"/>
      <c r="IQO721" s="4"/>
      <c r="IQP721" s="4"/>
      <c r="IQQ721" s="4"/>
      <c r="IQR721" s="4"/>
      <c r="IQS721" s="4"/>
      <c r="IQT721" s="4"/>
      <c r="IQU721" s="4"/>
      <c r="IQV721" s="4"/>
      <c r="IQW721" s="4"/>
      <c r="IQX721" s="4"/>
      <c r="IQY721" s="4"/>
      <c r="IQZ721" s="4"/>
      <c r="IRA721" s="4"/>
      <c r="IRB721" s="4"/>
      <c r="IRC721" s="4"/>
      <c r="IRD721" s="4"/>
      <c r="IRE721" s="4"/>
      <c r="IRF721" s="4"/>
      <c r="IRG721" s="4"/>
      <c r="IRH721" s="4"/>
      <c r="IRI721" s="4"/>
      <c r="IRJ721" s="4"/>
      <c r="IRK721" s="4"/>
      <c r="IRL721" s="4"/>
      <c r="IRM721" s="4"/>
      <c r="IRN721" s="4"/>
      <c r="IRO721" s="4"/>
      <c r="IRP721" s="4"/>
      <c r="IRQ721" s="4"/>
      <c r="IRR721" s="4"/>
      <c r="IRS721" s="4"/>
      <c r="IRT721" s="4"/>
      <c r="IRU721" s="4"/>
      <c r="IRV721" s="4"/>
      <c r="IRW721" s="4"/>
      <c r="IRX721" s="4"/>
      <c r="IRY721" s="4"/>
      <c r="IRZ721" s="4"/>
      <c r="ISA721" s="4"/>
      <c r="ISB721" s="4"/>
      <c r="ISC721" s="4"/>
      <c r="ISD721" s="4"/>
      <c r="ISE721" s="4"/>
      <c r="ISF721" s="4"/>
      <c r="ISG721" s="4"/>
      <c r="ISH721" s="4"/>
      <c r="ISI721" s="4"/>
      <c r="ISJ721" s="4"/>
      <c r="ISK721" s="4"/>
      <c r="ISL721" s="4"/>
      <c r="ISM721" s="4"/>
      <c r="ISN721" s="4"/>
      <c r="ISO721" s="4"/>
      <c r="ISP721" s="4"/>
      <c r="ISQ721" s="4"/>
      <c r="ISR721" s="4"/>
      <c r="ISS721" s="4"/>
      <c r="IST721" s="4"/>
      <c r="ISU721" s="4"/>
      <c r="ISV721" s="4"/>
      <c r="ISW721" s="4"/>
      <c r="ISX721" s="4"/>
      <c r="ISY721" s="4"/>
      <c r="ISZ721" s="4"/>
      <c r="ITA721" s="4"/>
      <c r="ITB721" s="4"/>
      <c r="ITC721" s="4"/>
      <c r="ITD721" s="4"/>
      <c r="ITE721" s="4"/>
      <c r="ITF721" s="4"/>
      <c r="ITG721" s="4"/>
      <c r="ITH721" s="4"/>
      <c r="ITI721" s="4"/>
      <c r="ITJ721" s="4"/>
      <c r="ITK721" s="4"/>
      <c r="ITL721" s="4"/>
      <c r="ITM721" s="4"/>
      <c r="ITN721" s="4"/>
      <c r="ITO721" s="4"/>
      <c r="ITP721" s="4"/>
      <c r="ITQ721" s="4"/>
      <c r="ITR721" s="4"/>
      <c r="ITS721" s="4"/>
      <c r="ITT721" s="4"/>
      <c r="ITU721" s="4"/>
      <c r="ITV721" s="4"/>
      <c r="ITW721" s="4"/>
      <c r="ITX721" s="4"/>
      <c r="ITY721" s="4"/>
      <c r="ITZ721" s="4"/>
      <c r="IUA721" s="4"/>
      <c r="IUB721" s="4"/>
      <c r="IUC721" s="4"/>
      <c r="IUD721" s="4"/>
      <c r="IUE721" s="4"/>
      <c r="IUF721" s="4"/>
      <c r="IUG721" s="4"/>
      <c r="IUH721" s="4"/>
      <c r="IUI721" s="4"/>
      <c r="IUJ721" s="4"/>
      <c r="IUK721" s="4"/>
      <c r="IUL721" s="4"/>
      <c r="IUM721" s="4"/>
      <c r="IUN721" s="4"/>
      <c r="IUO721" s="4"/>
      <c r="IUP721" s="4"/>
      <c r="IUQ721" s="4"/>
      <c r="IUR721" s="4"/>
      <c r="IUS721" s="4"/>
      <c r="IUT721" s="4"/>
      <c r="IUU721" s="4"/>
      <c r="IUV721" s="4"/>
      <c r="IUW721" s="4"/>
      <c r="IUX721" s="4"/>
      <c r="IUY721" s="4"/>
      <c r="IUZ721" s="4"/>
      <c r="IVA721" s="4"/>
      <c r="IVB721" s="4"/>
      <c r="IVC721" s="4"/>
      <c r="IVD721" s="4"/>
      <c r="IVE721" s="4"/>
      <c r="IVF721" s="4"/>
      <c r="IVG721" s="4"/>
      <c r="IVH721" s="4"/>
      <c r="IVI721" s="4"/>
      <c r="IVJ721" s="4"/>
      <c r="IVK721" s="4"/>
      <c r="IVL721" s="4"/>
      <c r="IVM721" s="4"/>
      <c r="IVN721" s="4"/>
      <c r="IVO721" s="4"/>
      <c r="IVP721" s="4"/>
      <c r="IVQ721" s="4"/>
      <c r="IVR721" s="4"/>
      <c r="IVS721" s="4"/>
      <c r="IVT721" s="4"/>
      <c r="IVU721" s="4"/>
      <c r="IVV721" s="4"/>
      <c r="IVW721" s="4"/>
      <c r="IVX721" s="4"/>
      <c r="IVY721" s="4"/>
      <c r="IVZ721" s="4"/>
      <c r="IWA721" s="4"/>
      <c r="IWB721" s="4"/>
      <c r="IWC721" s="4"/>
      <c r="IWD721" s="4"/>
      <c r="IWE721" s="4"/>
      <c r="IWF721" s="4"/>
      <c r="IWG721" s="4"/>
      <c r="IWH721" s="4"/>
      <c r="IWI721" s="4"/>
      <c r="IWJ721" s="4"/>
      <c r="IWK721" s="4"/>
      <c r="IWL721" s="4"/>
      <c r="IWM721" s="4"/>
      <c r="IWN721" s="4"/>
      <c r="IWO721" s="4"/>
      <c r="IWP721" s="4"/>
      <c r="IWQ721" s="4"/>
      <c r="IWR721" s="4"/>
      <c r="IWS721" s="4"/>
      <c r="IWT721" s="4"/>
      <c r="IWU721" s="4"/>
      <c r="IWV721" s="4"/>
      <c r="IWW721" s="4"/>
      <c r="IWX721" s="4"/>
      <c r="IWY721" s="4"/>
      <c r="IWZ721" s="4"/>
      <c r="IXA721" s="4"/>
      <c r="IXB721" s="4"/>
      <c r="IXC721" s="4"/>
      <c r="IXD721" s="4"/>
      <c r="IXE721" s="4"/>
      <c r="IXF721" s="4"/>
      <c r="IXG721" s="4"/>
      <c r="IXH721" s="4"/>
      <c r="IXI721" s="4"/>
      <c r="IXJ721" s="4"/>
      <c r="IXK721" s="4"/>
      <c r="IXL721" s="4"/>
      <c r="IXM721" s="4"/>
      <c r="IXN721" s="4"/>
      <c r="IXO721" s="4"/>
      <c r="IXP721" s="4"/>
      <c r="IXQ721" s="4"/>
      <c r="IXR721" s="4"/>
      <c r="IXS721" s="4"/>
      <c r="IXT721" s="4"/>
      <c r="IXU721" s="4"/>
      <c r="IXV721" s="4"/>
      <c r="IXW721" s="4"/>
      <c r="IXX721" s="4"/>
      <c r="IXY721" s="4"/>
      <c r="IXZ721" s="4"/>
      <c r="IYA721" s="4"/>
      <c r="IYB721" s="4"/>
      <c r="IYC721" s="4"/>
      <c r="IYD721" s="4"/>
      <c r="IYE721" s="4"/>
      <c r="IYF721" s="4"/>
      <c r="IYG721" s="4"/>
      <c r="IYH721" s="4"/>
      <c r="IYI721" s="4"/>
      <c r="IYJ721" s="4"/>
      <c r="IYK721" s="4"/>
      <c r="IYL721" s="4"/>
      <c r="IYM721" s="4"/>
      <c r="IYN721" s="4"/>
      <c r="IYO721" s="4"/>
      <c r="IYP721" s="4"/>
      <c r="IYQ721" s="4"/>
      <c r="IYR721" s="4"/>
      <c r="IYS721" s="4"/>
      <c r="IYT721" s="4"/>
      <c r="IYU721" s="4"/>
      <c r="IYV721" s="4"/>
      <c r="IYW721" s="4"/>
      <c r="IYX721" s="4"/>
      <c r="IYY721" s="4"/>
      <c r="IYZ721" s="4"/>
      <c r="IZA721" s="4"/>
      <c r="IZB721" s="4"/>
      <c r="IZC721" s="4"/>
      <c r="IZD721" s="4"/>
      <c r="IZE721" s="4"/>
      <c r="IZF721" s="4"/>
      <c r="IZG721" s="4"/>
      <c r="IZH721" s="4"/>
      <c r="IZI721" s="4"/>
      <c r="IZJ721" s="4"/>
      <c r="IZK721" s="4"/>
      <c r="IZL721" s="4"/>
      <c r="IZM721" s="4"/>
      <c r="IZN721" s="4"/>
      <c r="IZO721" s="4"/>
      <c r="IZP721" s="4"/>
      <c r="IZQ721" s="4"/>
      <c r="IZR721" s="4"/>
      <c r="IZS721" s="4"/>
      <c r="IZT721" s="4"/>
      <c r="IZU721" s="4"/>
      <c r="IZV721" s="4"/>
      <c r="IZW721" s="4"/>
      <c r="IZX721" s="4"/>
      <c r="IZY721" s="4"/>
      <c r="IZZ721" s="4"/>
      <c r="JAA721" s="4"/>
      <c r="JAB721" s="4"/>
      <c r="JAC721" s="4"/>
      <c r="JAD721" s="4"/>
      <c r="JAE721" s="4"/>
      <c r="JAF721" s="4"/>
      <c r="JAG721" s="4"/>
      <c r="JAH721" s="4"/>
      <c r="JAI721" s="4"/>
      <c r="JAJ721" s="4"/>
      <c r="JAK721" s="4"/>
      <c r="JAL721" s="4"/>
      <c r="JAM721" s="4"/>
      <c r="JAN721" s="4"/>
      <c r="JAO721" s="4"/>
      <c r="JAP721" s="4"/>
      <c r="JAQ721" s="4"/>
      <c r="JAR721" s="4"/>
      <c r="JAS721" s="4"/>
      <c r="JAT721" s="4"/>
      <c r="JAU721" s="4"/>
      <c r="JAV721" s="4"/>
      <c r="JAW721" s="4"/>
      <c r="JAX721" s="4"/>
      <c r="JAY721" s="4"/>
      <c r="JAZ721" s="4"/>
      <c r="JBA721" s="4"/>
      <c r="JBB721" s="4"/>
      <c r="JBC721" s="4"/>
      <c r="JBD721" s="4"/>
      <c r="JBE721" s="4"/>
      <c r="JBF721" s="4"/>
      <c r="JBG721" s="4"/>
      <c r="JBH721" s="4"/>
      <c r="JBI721" s="4"/>
      <c r="JBJ721" s="4"/>
      <c r="JBK721" s="4"/>
      <c r="JBL721" s="4"/>
      <c r="JBM721" s="4"/>
      <c r="JBN721" s="4"/>
      <c r="JBO721" s="4"/>
      <c r="JBP721" s="4"/>
      <c r="JBQ721" s="4"/>
      <c r="JBR721" s="4"/>
      <c r="JBS721" s="4"/>
      <c r="JBT721" s="4"/>
      <c r="JBU721" s="4"/>
      <c r="JBV721" s="4"/>
      <c r="JBW721" s="4"/>
      <c r="JBX721" s="4"/>
      <c r="JBY721" s="4"/>
      <c r="JBZ721" s="4"/>
      <c r="JCA721" s="4"/>
      <c r="JCB721" s="4"/>
      <c r="JCC721" s="4"/>
      <c r="JCD721" s="4"/>
      <c r="JCE721" s="4"/>
      <c r="JCF721" s="4"/>
      <c r="JCG721" s="4"/>
      <c r="JCH721" s="4"/>
      <c r="JCI721" s="4"/>
      <c r="JCJ721" s="4"/>
      <c r="JCK721" s="4"/>
      <c r="JCL721" s="4"/>
      <c r="JCM721" s="4"/>
      <c r="JCN721" s="4"/>
      <c r="JCO721" s="4"/>
      <c r="JCP721" s="4"/>
      <c r="JCQ721" s="4"/>
      <c r="JCR721" s="4"/>
      <c r="JCS721" s="4"/>
      <c r="JCT721" s="4"/>
      <c r="JCU721" s="4"/>
      <c r="JCV721" s="4"/>
      <c r="JCW721" s="4"/>
      <c r="JCX721" s="4"/>
      <c r="JCY721" s="4"/>
      <c r="JCZ721" s="4"/>
      <c r="JDA721" s="4"/>
      <c r="JDB721" s="4"/>
      <c r="JDC721" s="4"/>
      <c r="JDD721" s="4"/>
      <c r="JDE721" s="4"/>
      <c r="JDF721" s="4"/>
      <c r="JDG721" s="4"/>
      <c r="JDH721" s="4"/>
      <c r="JDI721" s="4"/>
      <c r="JDJ721" s="4"/>
      <c r="JDK721" s="4"/>
      <c r="JDL721" s="4"/>
      <c r="JDM721" s="4"/>
      <c r="JDN721" s="4"/>
      <c r="JDO721" s="4"/>
      <c r="JDP721" s="4"/>
      <c r="JDQ721" s="4"/>
      <c r="JDR721" s="4"/>
      <c r="JDS721" s="4"/>
      <c r="JDT721" s="4"/>
      <c r="JDU721" s="4"/>
      <c r="JDV721" s="4"/>
      <c r="JDW721" s="4"/>
      <c r="JDX721" s="4"/>
      <c r="JDY721" s="4"/>
      <c r="JDZ721" s="4"/>
      <c r="JEA721" s="4"/>
      <c r="JEB721" s="4"/>
      <c r="JEC721" s="4"/>
      <c r="JED721" s="4"/>
      <c r="JEE721" s="4"/>
      <c r="JEF721" s="4"/>
      <c r="JEG721" s="4"/>
      <c r="JEH721" s="4"/>
      <c r="JEI721" s="4"/>
      <c r="JEJ721" s="4"/>
      <c r="JEK721" s="4"/>
      <c r="JEL721" s="4"/>
      <c r="JEM721" s="4"/>
      <c r="JEN721" s="4"/>
      <c r="JEO721" s="4"/>
      <c r="JEP721" s="4"/>
      <c r="JEQ721" s="4"/>
      <c r="JER721" s="4"/>
      <c r="JES721" s="4"/>
      <c r="JET721" s="4"/>
      <c r="JEU721" s="4"/>
      <c r="JEV721" s="4"/>
      <c r="JEW721" s="4"/>
      <c r="JEX721" s="4"/>
      <c r="JEY721" s="4"/>
      <c r="JEZ721" s="4"/>
      <c r="JFA721" s="4"/>
      <c r="JFB721" s="4"/>
      <c r="JFC721" s="4"/>
      <c r="JFD721" s="4"/>
      <c r="JFE721" s="4"/>
      <c r="JFF721" s="4"/>
      <c r="JFG721" s="4"/>
      <c r="JFH721" s="4"/>
      <c r="JFI721" s="4"/>
      <c r="JFJ721" s="4"/>
      <c r="JFK721" s="4"/>
      <c r="JFL721" s="4"/>
      <c r="JFM721" s="4"/>
      <c r="JFN721" s="4"/>
      <c r="JFO721" s="4"/>
      <c r="JFP721" s="4"/>
      <c r="JFQ721" s="4"/>
      <c r="JFR721" s="4"/>
      <c r="JFS721" s="4"/>
      <c r="JFT721" s="4"/>
      <c r="JFU721" s="4"/>
      <c r="JFV721" s="4"/>
      <c r="JFW721" s="4"/>
      <c r="JFX721" s="4"/>
      <c r="JFY721" s="4"/>
      <c r="JFZ721" s="4"/>
      <c r="JGA721" s="4"/>
      <c r="JGB721" s="4"/>
      <c r="JGC721" s="4"/>
      <c r="JGD721" s="4"/>
      <c r="JGE721" s="4"/>
      <c r="JGF721" s="4"/>
      <c r="JGG721" s="4"/>
      <c r="JGH721" s="4"/>
      <c r="JGI721" s="4"/>
      <c r="JGJ721" s="4"/>
      <c r="JGK721" s="4"/>
      <c r="JGL721" s="4"/>
      <c r="JGM721" s="4"/>
      <c r="JGN721" s="4"/>
      <c r="JGO721" s="4"/>
      <c r="JGP721" s="4"/>
      <c r="JGQ721" s="4"/>
      <c r="JGR721" s="4"/>
      <c r="JGS721" s="4"/>
      <c r="JGT721" s="4"/>
      <c r="JGU721" s="4"/>
      <c r="JGV721" s="4"/>
      <c r="JGW721" s="4"/>
      <c r="JGX721" s="4"/>
      <c r="JGY721" s="4"/>
      <c r="JGZ721" s="4"/>
      <c r="JHA721" s="4"/>
      <c r="JHB721" s="4"/>
      <c r="JHC721" s="4"/>
      <c r="JHD721" s="4"/>
      <c r="JHE721" s="4"/>
      <c r="JHF721" s="4"/>
      <c r="JHG721" s="4"/>
      <c r="JHH721" s="4"/>
      <c r="JHI721" s="4"/>
      <c r="JHJ721" s="4"/>
      <c r="JHK721" s="4"/>
      <c r="JHL721" s="4"/>
      <c r="JHM721" s="4"/>
      <c r="JHN721" s="4"/>
      <c r="JHO721" s="4"/>
      <c r="JHP721" s="4"/>
      <c r="JHQ721" s="4"/>
      <c r="JHR721" s="4"/>
      <c r="JHS721" s="4"/>
      <c r="JHT721" s="4"/>
      <c r="JHU721" s="4"/>
      <c r="JHV721" s="4"/>
      <c r="JHW721" s="4"/>
      <c r="JHX721" s="4"/>
      <c r="JHY721" s="4"/>
      <c r="JHZ721" s="4"/>
      <c r="JIA721" s="4"/>
      <c r="JIB721" s="4"/>
      <c r="JIC721" s="4"/>
      <c r="JID721" s="4"/>
      <c r="JIE721" s="4"/>
      <c r="JIF721" s="4"/>
      <c r="JIG721" s="4"/>
      <c r="JIH721" s="4"/>
      <c r="JII721" s="4"/>
      <c r="JIJ721" s="4"/>
      <c r="JIK721" s="4"/>
      <c r="JIL721" s="4"/>
      <c r="JIM721" s="4"/>
      <c r="JIN721" s="4"/>
      <c r="JIO721" s="4"/>
      <c r="JIP721" s="4"/>
      <c r="JIQ721" s="4"/>
      <c r="JIR721" s="4"/>
      <c r="JIS721" s="4"/>
      <c r="JIT721" s="4"/>
      <c r="JIU721" s="4"/>
      <c r="JIV721" s="4"/>
      <c r="JIW721" s="4"/>
      <c r="JIX721" s="4"/>
      <c r="JIY721" s="4"/>
      <c r="JIZ721" s="4"/>
      <c r="JJA721" s="4"/>
      <c r="JJB721" s="4"/>
      <c r="JJC721" s="4"/>
      <c r="JJD721" s="4"/>
      <c r="JJE721" s="4"/>
      <c r="JJF721" s="4"/>
      <c r="JJG721" s="4"/>
      <c r="JJH721" s="4"/>
      <c r="JJI721" s="4"/>
      <c r="JJJ721" s="4"/>
      <c r="JJK721" s="4"/>
      <c r="JJL721" s="4"/>
      <c r="JJM721" s="4"/>
      <c r="JJN721" s="4"/>
      <c r="JJO721" s="4"/>
      <c r="JJP721" s="4"/>
      <c r="JJQ721" s="4"/>
      <c r="JJR721" s="4"/>
      <c r="JJS721" s="4"/>
      <c r="JJT721" s="4"/>
      <c r="JJU721" s="4"/>
      <c r="JJV721" s="4"/>
      <c r="JJW721" s="4"/>
      <c r="JJX721" s="4"/>
      <c r="JJY721" s="4"/>
      <c r="JJZ721" s="4"/>
      <c r="JKA721" s="4"/>
      <c r="JKB721" s="4"/>
      <c r="JKC721" s="4"/>
      <c r="JKD721" s="4"/>
      <c r="JKE721" s="4"/>
      <c r="JKF721" s="4"/>
      <c r="JKG721" s="4"/>
      <c r="JKH721" s="4"/>
      <c r="JKI721" s="4"/>
      <c r="JKJ721" s="4"/>
      <c r="JKK721" s="4"/>
      <c r="JKL721" s="4"/>
      <c r="JKM721" s="4"/>
      <c r="JKN721" s="4"/>
      <c r="JKO721" s="4"/>
      <c r="JKP721" s="4"/>
      <c r="JKQ721" s="4"/>
      <c r="JKR721" s="4"/>
      <c r="JKS721" s="4"/>
      <c r="JKT721" s="4"/>
      <c r="JKU721" s="4"/>
      <c r="JKV721" s="4"/>
      <c r="JKW721" s="4"/>
      <c r="JKX721" s="4"/>
      <c r="JKY721" s="4"/>
      <c r="JKZ721" s="4"/>
      <c r="JLA721" s="4"/>
      <c r="JLB721" s="4"/>
      <c r="JLC721" s="4"/>
      <c r="JLD721" s="4"/>
      <c r="JLE721" s="4"/>
      <c r="JLF721" s="4"/>
      <c r="JLG721" s="4"/>
      <c r="JLH721" s="4"/>
      <c r="JLI721" s="4"/>
      <c r="JLJ721" s="4"/>
      <c r="JLK721" s="4"/>
      <c r="JLL721" s="4"/>
      <c r="JLM721" s="4"/>
      <c r="JLN721" s="4"/>
      <c r="JLO721" s="4"/>
      <c r="JLP721" s="4"/>
      <c r="JLQ721" s="4"/>
      <c r="JLR721" s="4"/>
      <c r="JLS721" s="4"/>
      <c r="JLT721" s="4"/>
      <c r="JLU721" s="4"/>
      <c r="JLV721" s="4"/>
      <c r="JLW721" s="4"/>
      <c r="JLX721" s="4"/>
      <c r="JLY721" s="4"/>
      <c r="JLZ721" s="4"/>
      <c r="JMA721" s="4"/>
      <c r="JMB721" s="4"/>
      <c r="JMC721" s="4"/>
      <c r="JMD721" s="4"/>
      <c r="JME721" s="4"/>
      <c r="JMF721" s="4"/>
      <c r="JMG721" s="4"/>
      <c r="JMH721" s="4"/>
      <c r="JMI721" s="4"/>
      <c r="JMJ721" s="4"/>
      <c r="JMK721" s="4"/>
      <c r="JML721" s="4"/>
      <c r="JMM721" s="4"/>
      <c r="JMN721" s="4"/>
      <c r="JMO721" s="4"/>
      <c r="JMP721" s="4"/>
      <c r="JMQ721" s="4"/>
      <c r="JMR721" s="4"/>
      <c r="JMS721" s="4"/>
      <c r="JMT721" s="4"/>
      <c r="JMU721" s="4"/>
      <c r="JMV721" s="4"/>
      <c r="JMW721" s="4"/>
      <c r="JMX721" s="4"/>
      <c r="JMY721" s="4"/>
      <c r="JMZ721" s="4"/>
      <c r="JNA721" s="4"/>
      <c r="JNB721" s="4"/>
      <c r="JNC721" s="4"/>
      <c r="JND721" s="4"/>
      <c r="JNE721" s="4"/>
      <c r="JNF721" s="4"/>
      <c r="JNG721" s="4"/>
      <c r="JNH721" s="4"/>
      <c r="JNI721" s="4"/>
      <c r="JNJ721" s="4"/>
      <c r="JNK721" s="4"/>
      <c r="JNL721" s="4"/>
      <c r="JNM721" s="4"/>
      <c r="JNN721" s="4"/>
      <c r="JNO721" s="4"/>
      <c r="JNP721" s="4"/>
      <c r="JNQ721" s="4"/>
      <c r="JNR721" s="4"/>
      <c r="JNS721" s="4"/>
      <c r="JNT721" s="4"/>
      <c r="JNU721" s="4"/>
      <c r="JNV721" s="4"/>
      <c r="JNW721" s="4"/>
      <c r="JNX721" s="4"/>
      <c r="JNY721" s="4"/>
      <c r="JNZ721" s="4"/>
      <c r="JOA721" s="4"/>
      <c r="JOB721" s="4"/>
      <c r="JOC721" s="4"/>
      <c r="JOD721" s="4"/>
      <c r="JOE721" s="4"/>
      <c r="JOF721" s="4"/>
      <c r="JOG721" s="4"/>
      <c r="JOH721" s="4"/>
      <c r="JOI721" s="4"/>
      <c r="JOJ721" s="4"/>
      <c r="JOK721" s="4"/>
      <c r="JOL721" s="4"/>
      <c r="JOM721" s="4"/>
      <c r="JON721" s="4"/>
      <c r="JOO721" s="4"/>
      <c r="JOP721" s="4"/>
      <c r="JOQ721" s="4"/>
      <c r="JOR721" s="4"/>
      <c r="JOS721" s="4"/>
      <c r="JOT721" s="4"/>
      <c r="JOU721" s="4"/>
      <c r="JOV721" s="4"/>
      <c r="JOW721" s="4"/>
      <c r="JOX721" s="4"/>
      <c r="JOY721" s="4"/>
      <c r="JOZ721" s="4"/>
      <c r="JPA721" s="4"/>
      <c r="JPB721" s="4"/>
      <c r="JPC721" s="4"/>
      <c r="JPD721" s="4"/>
      <c r="JPE721" s="4"/>
      <c r="JPF721" s="4"/>
      <c r="JPG721" s="4"/>
      <c r="JPH721" s="4"/>
      <c r="JPI721" s="4"/>
      <c r="JPJ721" s="4"/>
      <c r="JPK721" s="4"/>
      <c r="JPL721" s="4"/>
      <c r="JPM721" s="4"/>
      <c r="JPN721" s="4"/>
      <c r="JPO721" s="4"/>
      <c r="JPP721" s="4"/>
      <c r="JPQ721" s="4"/>
      <c r="JPR721" s="4"/>
      <c r="JPS721" s="4"/>
      <c r="JPT721" s="4"/>
      <c r="JPU721" s="4"/>
      <c r="JPV721" s="4"/>
      <c r="JPW721" s="4"/>
      <c r="JPX721" s="4"/>
      <c r="JPY721" s="4"/>
      <c r="JPZ721" s="4"/>
      <c r="JQA721" s="4"/>
      <c r="JQB721" s="4"/>
      <c r="JQC721" s="4"/>
      <c r="JQD721" s="4"/>
      <c r="JQE721" s="4"/>
      <c r="JQF721" s="4"/>
      <c r="JQG721" s="4"/>
      <c r="JQH721" s="4"/>
      <c r="JQI721" s="4"/>
      <c r="JQJ721" s="4"/>
      <c r="JQK721" s="4"/>
      <c r="JQL721" s="4"/>
      <c r="JQM721" s="4"/>
      <c r="JQN721" s="4"/>
      <c r="JQO721" s="4"/>
      <c r="JQP721" s="4"/>
      <c r="JQQ721" s="4"/>
      <c r="JQR721" s="4"/>
      <c r="JQS721" s="4"/>
      <c r="JQT721" s="4"/>
      <c r="JQU721" s="4"/>
      <c r="JQV721" s="4"/>
      <c r="JQW721" s="4"/>
      <c r="JQX721" s="4"/>
      <c r="JQY721" s="4"/>
      <c r="JQZ721" s="4"/>
      <c r="JRA721" s="4"/>
      <c r="JRB721" s="4"/>
      <c r="JRC721" s="4"/>
      <c r="JRD721" s="4"/>
      <c r="JRE721" s="4"/>
      <c r="JRF721" s="4"/>
      <c r="JRG721" s="4"/>
      <c r="JRH721" s="4"/>
      <c r="JRI721" s="4"/>
      <c r="JRJ721" s="4"/>
      <c r="JRK721" s="4"/>
      <c r="JRL721" s="4"/>
      <c r="JRM721" s="4"/>
      <c r="JRN721" s="4"/>
      <c r="JRO721" s="4"/>
      <c r="JRP721" s="4"/>
      <c r="JRQ721" s="4"/>
      <c r="JRR721" s="4"/>
      <c r="JRS721" s="4"/>
      <c r="JRT721" s="4"/>
      <c r="JRU721" s="4"/>
      <c r="JRV721" s="4"/>
      <c r="JRW721" s="4"/>
      <c r="JRX721" s="4"/>
      <c r="JRY721" s="4"/>
      <c r="JRZ721" s="4"/>
      <c r="JSA721" s="4"/>
      <c r="JSB721" s="4"/>
      <c r="JSC721" s="4"/>
      <c r="JSD721" s="4"/>
      <c r="JSE721" s="4"/>
      <c r="JSF721" s="4"/>
      <c r="JSG721" s="4"/>
      <c r="JSH721" s="4"/>
      <c r="JSI721" s="4"/>
      <c r="JSJ721" s="4"/>
      <c r="JSK721" s="4"/>
      <c r="JSL721" s="4"/>
      <c r="JSM721" s="4"/>
      <c r="JSN721" s="4"/>
      <c r="JSO721" s="4"/>
      <c r="JSP721" s="4"/>
      <c r="JSQ721" s="4"/>
      <c r="JSR721" s="4"/>
      <c r="JSS721" s="4"/>
      <c r="JST721" s="4"/>
      <c r="JSU721" s="4"/>
      <c r="JSV721" s="4"/>
      <c r="JSW721" s="4"/>
      <c r="JSX721" s="4"/>
      <c r="JSY721" s="4"/>
      <c r="JSZ721" s="4"/>
      <c r="JTA721" s="4"/>
      <c r="JTB721" s="4"/>
      <c r="JTC721" s="4"/>
      <c r="JTD721" s="4"/>
      <c r="JTE721" s="4"/>
      <c r="JTF721" s="4"/>
      <c r="JTG721" s="4"/>
      <c r="JTH721" s="4"/>
      <c r="JTI721" s="4"/>
      <c r="JTJ721" s="4"/>
      <c r="JTK721" s="4"/>
      <c r="JTL721" s="4"/>
      <c r="JTM721" s="4"/>
      <c r="JTN721" s="4"/>
      <c r="JTO721" s="4"/>
      <c r="JTP721" s="4"/>
      <c r="JTQ721" s="4"/>
      <c r="JTR721" s="4"/>
      <c r="JTS721" s="4"/>
      <c r="JTT721" s="4"/>
      <c r="JTU721" s="4"/>
      <c r="JTV721" s="4"/>
      <c r="JTW721" s="4"/>
      <c r="JTX721" s="4"/>
      <c r="JTY721" s="4"/>
      <c r="JTZ721" s="4"/>
      <c r="JUA721" s="4"/>
      <c r="JUB721" s="4"/>
      <c r="JUC721" s="4"/>
      <c r="JUD721" s="4"/>
      <c r="JUE721" s="4"/>
      <c r="JUF721" s="4"/>
      <c r="JUG721" s="4"/>
      <c r="JUH721" s="4"/>
      <c r="JUI721" s="4"/>
      <c r="JUJ721" s="4"/>
      <c r="JUK721" s="4"/>
      <c r="JUL721" s="4"/>
      <c r="JUM721" s="4"/>
      <c r="JUN721" s="4"/>
      <c r="JUO721" s="4"/>
      <c r="JUP721" s="4"/>
      <c r="JUQ721" s="4"/>
      <c r="JUR721" s="4"/>
      <c r="JUS721" s="4"/>
      <c r="JUT721" s="4"/>
      <c r="JUU721" s="4"/>
      <c r="JUV721" s="4"/>
      <c r="JUW721" s="4"/>
      <c r="JUX721" s="4"/>
      <c r="JUY721" s="4"/>
      <c r="JUZ721" s="4"/>
      <c r="JVA721" s="4"/>
      <c r="JVB721" s="4"/>
      <c r="JVC721" s="4"/>
      <c r="JVD721" s="4"/>
      <c r="JVE721" s="4"/>
      <c r="JVF721" s="4"/>
      <c r="JVG721" s="4"/>
      <c r="JVH721" s="4"/>
      <c r="JVI721" s="4"/>
      <c r="JVJ721" s="4"/>
      <c r="JVK721" s="4"/>
      <c r="JVL721" s="4"/>
      <c r="JVM721" s="4"/>
      <c r="JVN721" s="4"/>
      <c r="JVO721" s="4"/>
      <c r="JVP721" s="4"/>
      <c r="JVQ721" s="4"/>
      <c r="JVR721" s="4"/>
      <c r="JVS721" s="4"/>
      <c r="JVT721" s="4"/>
      <c r="JVU721" s="4"/>
      <c r="JVV721" s="4"/>
      <c r="JVW721" s="4"/>
      <c r="JVX721" s="4"/>
      <c r="JVY721" s="4"/>
      <c r="JVZ721" s="4"/>
      <c r="JWA721" s="4"/>
      <c r="JWB721" s="4"/>
      <c r="JWC721" s="4"/>
      <c r="JWD721" s="4"/>
      <c r="JWE721" s="4"/>
      <c r="JWF721" s="4"/>
      <c r="JWG721" s="4"/>
      <c r="JWH721" s="4"/>
      <c r="JWI721" s="4"/>
      <c r="JWJ721" s="4"/>
      <c r="JWK721" s="4"/>
      <c r="JWL721" s="4"/>
      <c r="JWM721" s="4"/>
      <c r="JWN721" s="4"/>
      <c r="JWO721" s="4"/>
      <c r="JWP721" s="4"/>
      <c r="JWQ721" s="4"/>
      <c r="JWR721" s="4"/>
      <c r="JWS721" s="4"/>
      <c r="JWT721" s="4"/>
      <c r="JWU721" s="4"/>
      <c r="JWV721" s="4"/>
      <c r="JWW721" s="4"/>
      <c r="JWX721" s="4"/>
      <c r="JWY721" s="4"/>
      <c r="JWZ721" s="4"/>
      <c r="JXA721" s="4"/>
      <c r="JXB721" s="4"/>
      <c r="JXC721" s="4"/>
      <c r="JXD721" s="4"/>
      <c r="JXE721" s="4"/>
      <c r="JXF721" s="4"/>
      <c r="JXG721" s="4"/>
      <c r="JXH721" s="4"/>
      <c r="JXI721" s="4"/>
      <c r="JXJ721" s="4"/>
      <c r="JXK721" s="4"/>
      <c r="JXL721" s="4"/>
      <c r="JXM721" s="4"/>
      <c r="JXN721" s="4"/>
      <c r="JXO721" s="4"/>
      <c r="JXP721" s="4"/>
      <c r="JXQ721" s="4"/>
      <c r="JXR721" s="4"/>
      <c r="JXS721" s="4"/>
      <c r="JXT721" s="4"/>
      <c r="JXU721" s="4"/>
      <c r="JXV721" s="4"/>
      <c r="JXW721" s="4"/>
      <c r="JXX721" s="4"/>
      <c r="JXY721" s="4"/>
      <c r="JXZ721" s="4"/>
      <c r="JYA721" s="4"/>
      <c r="JYB721" s="4"/>
      <c r="JYC721" s="4"/>
      <c r="JYD721" s="4"/>
      <c r="JYE721" s="4"/>
      <c r="JYF721" s="4"/>
      <c r="JYG721" s="4"/>
      <c r="JYH721" s="4"/>
      <c r="JYI721" s="4"/>
      <c r="JYJ721" s="4"/>
      <c r="JYK721" s="4"/>
      <c r="JYL721" s="4"/>
      <c r="JYM721" s="4"/>
      <c r="JYN721" s="4"/>
      <c r="JYO721" s="4"/>
      <c r="JYP721" s="4"/>
      <c r="JYQ721" s="4"/>
      <c r="JYR721" s="4"/>
      <c r="JYS721" s="4"/>
      <c r="JYT721" s="4"/>
      <c r="JYU721" s="4"/>
      <c r="JYV721" s="4"/>
      <c r="JYW721" s="4"/>
      <c r="JYX721" s="4"/>
      <c r="JYY721" s="4"/>
      <c r="JYZ721" s="4"/>
      <c r="JZA721" s="4"/>
      <c r="JZB721" s="4"/>
      <c r="JZC721" s="4"/>
      <c r="JZD721" s="4"/>
      <c r="JZE721" s="4"/>
      <c r="JZF721" s="4"/>
      <c r="JZG721" s="4"/>
      <c r="JZH721" s="4"/>
      <c r="JZI721" s="4"/>
      <c r="JZJ721" s="4"/>
      <c r="JZK721" s="4"/>
      <c r="JZL721" s="4"/>
      <c r="JZM721" s="4"/>
      <c r="JZN721" s="4"/>
      <c r="JZO721" s="4"/>
      <c r="JZP721" s="4"/>
      <c r="JZQ721" s="4"/>
      <c r="JZR721" s="4"/>
      <c r="JZS721" s="4"/>
      <c r="JZT721" s="4"/>
      <c r="JZU721" s="4"/>
      <c r="JZV721" s="4"/>
      <c r="JZW721" s="4"/>
      <c r="JZX721" s="4"/>
      <c r="JZY721" s="4"/>
      <c r="JZZ721" s="4"/>
      <c r="KAA721" s="4"/>
      <c r="KAB721" s="4"/>
      <c r="KAC721" s="4"/>
      <c r="KAD721" s="4"/>
      <c r="KAE721" s="4"/>
      <c r="KAF721" s="4"/>
      <c r="KAG721" s="4"/>
      <c r="KAH721" s="4"/>
      <c r="KAI721" s="4"/>
      <c r="KAJ721" s="4"/>
      <c r="KAK721" s="4"/>
      <c r="KAL721" s="4"/>
      <c r="KAM721" s="4"/>
      <c r="KAN721" s="4"/>
      <c r="KAO721" s="4"/>
      <c r="KAP721" s="4"/>
      <c r="KAQ721" s="4"/>
      <c r="KAR721" s="4"/>
      <c r="KAS721" s="4"/>
      <c r="KAT721" s="4"/>
      <c r="KAU721" s="4"/>
      <c r="KAV721" s="4"/>
      <c r="KAW721" s="4"/>
      <c r="KAX721" s="4"/>
      <c r="KAY721" s="4"/>
      <c r="KAZ721" s="4"/>
      <c r="KBA721" s="4"/>
      <c r="KBB721" s="4"/>
      <c r="KBC721" s="4"/>
      <c r="KBD721" s="4"/>
      <c r="KBE721" s="4"/>
      <c r="KBF721" s="4"/>
      <c r="KBG721" s="4"/>
      <c r="KBH721" s="4"/>
      <c r="KBI721" s="4"/>
      <c r="KBJ721" s="4"/>
      <c r="KBK721" s="4"/>
      <c r="KBL721" s="4"/>
      <c r="KBM721" s="4"/>
      <c r="KBN721" s="4"/>
      <c r="KBO721" s="4"/>
      <c r="KBP721" s="4"/>
      <c r="KBQ721" s="4"/>
      <c r="KBR721" s="4"/>
      <c r="KBS721" s="4"/>
      <c r="KBT721" s="4"/>
      <c r="KBU721" s="4"/>
      <c r="KBV721" s="4"/>
      <c r="KBW721" s="4"/>
      <c r="KBX721" s="4"/>
      <c r="KBY721" s="4"/>
      <c r="KBZ721" s="4"/>
      <c r="KCA721" s="4"/>
      <c r="KCB721" s="4"/>
      <c r="KCC721" s="4"/>
      <c r="KCD721" s="4"/>
      <c r="KCE721" s="4"/>
      <c r="KCF721" s="4"/>
      <c r="KCG721" s="4"/>
      <c r="KCH721" s="4"/>
      <c r="KCI721" s="4"/>
      <c r="KCJ721" s="4"/>
      <c r="KCK721" s="4"/>
      <c r="KCL721" s="4"/>
      <c r="KCM721" s="4"/>
      <c r="KCN721" s="4"/>
      <c r="KCO721" s="4"/>
      <c r="KCP721" s="4"/>
      <c r="KCQ721" s="4"/>
      <c r="KCR721" s="4"/>
      <c r="KCS721" s="4"/>
      <c r="KCT721" s="4"/>
      <c r="KCU721" s="4"/>
      <c r="KCV721" s="4"/>
      <c r="KCW721" s="4"/>
      <c r="KCX721" s="4"/>
      <c r="KCY721" s="4"/>
      <c r="KCZ721" s="4"/>
      <c r="KDA721" s="4"/>
      <c r="KDB721" s="4"/>
      <c r="KDC721" s="4"/>
      <c r="KDD721" s="4"/>
      <c r="KDE721" s="4"/>
      <c r="KDF721" s="4"/>
      <c r="KDG721" s="4"/>
      <c r="KDH721" s="4"/>
      <c r="KDI721" s="4"/>
      <c r="KDJ721" s="4"/>
      <c r="KDK721" s="4"/>
      <c r="KDL721" s="4"/>
      <c r="KDM721" s="4"/>
      <c r="KDN721" s="4"/>
      <c r="KDO721" s="4"/>
      <c r="KDP721" s="4"/>
      <c r="KDQ721" s="4"/>
      <c r="KDR721" s="4"/>
      <c r="KDS721" s="4"/>
      <c r="KDT721" s="4"/>
      <c r="KDU721" s="4"/>
      <c r="KDV721" s="4"/>
      <c r="KDW721" s="4"/>
      <c r="KDX721" s="4"/>
      <c r="KDY721" s="4"/>
      <c r="KDZ721" s="4"/>
      <c r="KEA721" s="4"/>
      <c r="KEB721" s="4"/>
      <c r="KEC721" s="4"/>
      <c r="KED721" s="4"/>
      <c r="KEE721" s="4"/>
      <c r="KEF721" s="4"/>
      <c r="KEG721" s="4"/>
      <c r="KEH721" s="4"/>
      <c r="KEI721" s="4"/>
      <c r="KEJ721" s="4"/>
      <c r="KEK721" s="4"/>
      <c r="KEL721" s="4"/>
      <c r="KEM721" s="4"/>
      <c r="KEN721" s="4"/>
      <c r="KEO721" s="4"/>
      <c r="KEP721" s="4"/>
      <c r="KEQ721" s="4"/>
      <c r="KER721" s="4"/>
      <c r="KES721" s="4"/>
      <c r="KET721" s="4"/>
      <c r="KEU721" s="4"/>
      <c r="KEV721" s="4"/>
      <c r="KEW721" s="4"/>
      <c r="KEX721" s="4"/>
      <c r="KEY721" s="4"/>
      <c r="KEZ721" s="4"/>
      <c r="KFA721" s="4"/>
      <c r="KFB721" s="4"/>
      <c r="KFC721" s="4"/>
      <c r="KFD721" s="4"/>
      <c r="KFE721" s="4"/>
      <c r="KFF721" s="4"/>
      <c r="KFG721" s="4"/>
      <c r="KFH721" s="4"/>
      <c r="KFI721" s="4"/>
      <c r="KFJ721" s="4"/>
      <c r="KFK721" s="4"/>
      <c r="KFL721" s="4"/>
      <c r="KFM721" s="4"/>
      <c r="KFN721" s="4"/>
      <c r="KFO721" s="4"/>
      <c r="KFP721" s="4"/>
      <c r="KFQ721" s="4"/>
      <c r="KFR721" s="4"/>
      <c r="KFS721" s="4"/>
      <c r="KFT721" s="4"/>
      <c r="KFU721" s="4"/>
      <c r="KFV721" s="4"/>
      <c r="KFW721" s="4"/>
      <c r="KFX721" s="4"/>
      <c r="KFY721" s="4"/>
      <c r="KFZ721" s="4"/>
      <c r="KGA721" s="4"/>
      <c r="KGB721" s="4"/>
      <c r="KGC721" s="4"/>
      <c r="KGD721" s="4"/>
      <c r="KGE721" s="4"/>
      <c r="KGF721" s="4"/>
      <c r="KGG721" s="4"/>
      <c r="KGH721" s="4"/>
      <c r="KGI721" s="4"/>
      <c r="KGJ721" s="4"/>
      <c r="KGK721" s="4"/>
      <c r="KGL721" s="4"/>
      <c r="KGM721" s="4"/>
      <c r="KGN721" s="4"/>
      <c r="KGO721" s="4"/>
      <c r="KGP721" s="4"/>
      <c r="KGQ721" s="4"/>
      <c r="KGR721" s="4"/>
      <c r="KGS721" s="4"/>
      <c r="KGT721" s="4"/>
      <c r="KGU721" s="4"/>
      <c r="KGV721" s="4"/>
      <c r="KGW721" s="4"/>
      <c r="KGX721" s="4"/>
      <c r="KGY721" s="4"/>
      <c r="KGZ721" s="4"/>
      <c r="KHA721" s="4"/>
      <c r="KHB721" s="4"/>
      <c r="KHC721" s="4"/>
      <c r="KHD721" s="4"/>
      <c r="KHE721" s="4"/>
      <c r="KHF721" s="4"/>
      <c r="KHG721" s="4"/>
      <c r="KHH721" s="4"/>
      <c r="KHI721" s="4"/>
      <c r="KHJ721" s="4"/>
      <c r="KHK721" s="4"/>
      <c r="KHL721" s="4"/>
      <c r="KHM721" s="4"/>
      <c r="KHN721" s="4"/>
      <c r="KHO721" s="4"/>
      <c r="KHP721" s="4"/>
      <c r="KHQ721" s="4"/>
      <c r="KHR721" s="4"/>
      <c r="KHS721" s="4"/>
      <c r="KHT721" s="4"/>
      <c r="KHU721" s="4"/>
      <c r="KHV721" s="4"/>
      <c r="KHW721" s="4"/>
      <c r="KHX721" s="4"/>
      <c r="KHY721" s="4"/>
      <c r="KHZ721" s="4"/>
      <c r="KIA721" s="4"/>
      <c r="KIB721" s="4"/>
      <c r="KIC721" s="4"/>
      <c r="KID721" s="4"/>
      <c r="KIE721" s="4"/>
      <c r="KIF721" s="4"/>
      <c r="KIG721" s="4"/>
      <c r="KIH721" s="4"/>
      <c r="KII721" s="4"/>
      <c r="KIJ721" s="4"/>
      <c r="KIK721" s="4"/>
      <c r="KIL721" s="4"/>
      <c r="KIM721" s="4"/>
      <c r="KIN721" s="4"/>
      <c r="KIO721" s="4"/>
      <c r="KIP721" s="4"/>
      <c r="KIQ721" s="4"/>
      <c r="KIR721" s="4"/>
      <c r="KIS721" s="4"/>
      <c r="KIT721" s="4"/>
      <c r="KIU721" s="4"/>
      <c r="KIV721" s="4"/>
      <c r="KIW721" s="4"/>
      <c r="KIX721" s="4"/>
      <c r="KIY721" s="4"/>
      <c r="KIZ721" s="4"/>
      <c r="KJA721" s="4"/>
      <c r="KJB721" s="4"/>
      <c r="KJC721" s="4"/>
      <c r="KJD721" s="4"/>
      <c r="KJE721" s="4"/>
      <c r="KJF721" s="4"/>
      <c r="KJG721" s="4"/>
      <c r="KJH721" s="4"/>
      <c r="KJI721" s="4"/>
      <c r="KJJ721" s="4"/>
      <c r="KJK721" s="4"/>
      <c r="KJL721" s="4"/>
      <c r="KJM721" s="4"/>
      <c r="KJN721" s="4"/>
      <c r="KJO721" s="4"/>
      <c r="KJP721" s="4"/>
      <c r="KJQ721" s="4"/>
      <c r="KJR721" s="4"/>
      <c r="KJS721" s="4"/>
      <c r="KJT721" s="4"/>
      <c r="KJU721" s="4"/>
      <c r="KJV721" s="4"/>
      <c r="KJW721" s="4"/>
      <c r="KJX721" s="4"/>
      <c r="KJY721" s="4"/>
      <c r="KJZ721" s="4"/>
      <c r="KKA721" s="4"/>
      <c r="KKB721" s="4"/>
      <c r="KKC721" s="4"/>
      <c r="KKD721" s="4"/>
      <c r="KKE721" s="4"/>
      <c r="KKF721" s="4"/>
      <c r="KKG721" s="4"/>
      <c r="KKH721" s="4"/>
      <c r="KKI721" s="4"/>
      <c r="KKJ721" s="4"/>
      <c r="KKK721" s="4"/>
      <c r="KKL721" s="4"/>
      <c r="KKM721" s="4"/>
      <c r="KKN721" s="4"/>
      <c r="KKO721" s="4"/>
      <c r="KKP721" s="4"/>
      <c r="KKQ721" s="4"/>
      <c r="KKR721" s="4"/>
      <c r="KKS721" s="4"/>
      <c r="KKT721" s="4"/>
      <c r="KKU721" s="4"/>
      <c r="KKV721" s="4"/>
      <c r="KKW721" s="4"/>
      <c r="KKX721" s="4"/>
      <c r="KKY721" s="4"/>
      <c r="KKZ721" s="4"/>
      <c r="KLA721" s="4"/>
      <c r="KLB721" s="4"/>
      <c r="KLC721" s="4"/>
      <c r="KLD721" s="4"/>
      <c r="KLE721" s="4"/>
      <c r="KLF721" s="4"/>
      <c r="KLG721" s="4"/>
      <c r="KLH721" s="4"/>
      <c r="KLI721" s="4"/>
      <c r="KLJ721" s="4"/>
      <c r="KLK721" s="4"/>
      <c r="KLL721" s="4"/>
      <c r="KLM721" s="4"/>
      <c r="KLN721" s="4"/>
      <c r="KLO721" s="4"/>
      <c r="KLP721" s="4"/>
      <c r="KLQ721" s="4"/>
      <c r="KLR721" s="4"/>
      <c r="KLS721" s="4"/>
      <c r="KLT721" s="4"/>
      <c r="KLU721" s="4"/>
      <c r="KLV721" s="4"/>
      <c r="KLW721" s="4"/>
      <c r="KLX721" s="4"/>
      <c r="KLY721" s="4"/>
      <c r="KLZ721" s="4"/>
      <c r="KMA721" s="4"/>
      <c r="KMB721" s="4"/>
      <c r="KMC721" s="4"/>
      <c r="KMD721" s="4"/>
      <c r="KME721" s="4"/>
      <c r="KMF721" s="4"/>
      <c r="KMG721" s="4"/>
      <c r="KMH721" s="4"/>
      <c r="KMI721" s="4"/>
      <c r="KMJ721" s="4"/>
      <c r="KMK721" s="4"/>
      <c r="KML721" s="4"/>
      <c r="KMM721" s="4"/>
      <c r="KMN721" s="4"/>
      <c r="KMO721" s="4"/>
      <c r="KMP721" s="4"/>
      <c r="KMQ721" s="4"/>
      <c r="KMR721" s="4"/>
      <c r="KMS721" s="4"/>
      <c r="KMT721" s="4"/>
      <c r="KMU721" s="4"/>
      <c r="KMV721" s="4"/>
      <c r="KMW721" s="4"/>
      <c r="KMX721" s="4"/>
      <c r="KMY721" s="4"/>
      <c r="KMZ721" s="4"/>
      <c r="KNA721" s="4"/>
      <c r="KNB721" s="4"/>
      <c r="KNC721" s="4"/>
      <c r="KND721" s="4"/>
      <c r="KNE721" s="4"/>
      <c r="KNF721" s="4"/>
      <c r="KNG721" s="4"/>
      <c r="KNH721" s="4"/>
      <c r="KNI721" s="4"/>
      <c r="KNJ721" s="4"/>
      <c r="KNK721" s="4"/>
      <c r="KNL721" s="4"/>
      <c r="KNM721" s="4"/>
      <c r="KNN721" s="4"/>
      <c r="KNO721" s="4"/>
      <c r="KNP721" s="4"/>
      <c r="KNQ721" s="4"/>
      <c r="KNR721" s="4"/>
      <c r="KNS721" s="4"/>
      <c r="KNT721" s="4"/>
      <c r="KNU721" s="4"/>
      <c r="KNV721" s="4"/>
      <c r="KNW721" s="4"/>
      <c r="KNX721" s="4"/>
      <c r="KNY721" s="4"/>
      <c r="KNZ721" s="4"/>
      <c r="KOA721" s="4"/>
      <c r="KOB721" s="4"/>
      <c r="KOC721" s="4"/>
      <c r="KOD721" s="4"/>
      <c r="KOE721" s="4"/>
      <c r="KOF721" s="4"/>
      <c r="KOG721" s="4"/>
      <c r="KOH721" s="4"/>
      <c r="KOI721" s="4"/>
      <c r="KOJ721" s="4"/>
      <c r="KOK721" s="4"/>
      <c r="KOL721" s="4"/>
      <c r="KOM721" s="4"/>
      <c r="KON721" s="4"/>
      <c r="KOO721" s="4"/>
      <c r="KOP721" s="4"/>
      <c r="KOQ721" s="4"/>
      <c r="KOR721" s="4"/>
      <c r="KOS721" s="4"/>
      <c r="KOT721" s="4"/>
      <c r="KOU721" s="4"/>
      <c r="KOV721" s="4"/>
      <c r="KOW721" s="4"/>
      <c r="KOX721" s="4"/>
      <c r="KOY721" s="4"/>
      <c r="KOZ721" s="4"/>
      <c r="KPA721" s="4"/>
      <c r="KPB721" s="4"/>
      <c r="KPC721" s="4"/>
      <c r="KPD721" s="4"/>
      <c r="KPE721" s="4"/>
      <c r="KPF721" s="4"/>
      <c r="KPG721" s="4"/>
      <c r="KPH721" s="4"/>
      <c r="KPI721" s="4"/>
      <c r="KPJ721" s="4"/>
      <c r="KPK721" s="4"/>
      <c r="KPL721" s="4"/>
      <c r="KPM721" s="4"/>
      <c r="KPN721" s="4"/>
      <c r="KPO721" s="4"/>
      <c r="KPP721" s="4"/>
      <c r="KPQ721" s="4"/>
      <c r="KPR721" s="4"/>
      <c r="KPS721" s="4"/>
      <c r="KPT721" s="4"/>
      <c r="KPU721" s="4"/>
      <c r="KPV721" s="4"/>
      <c r="KPW721" s="4"/>
      <c r="KPX721" s="4"/>
      <c r="KPY721" s="4"/>
      <c r="KPZ721" s="4"/>
      <c r="KQA721" s="4"/>
      <c r="KQB721" s="4"/>
      <c r="KQC721" s="4"/>
      <c r="KQD721" s="4"/>
      <c r="KQE721" s="4"/>
      <c r="KQF721" s="4"/>
      <c r="KQG721" s="4"/>
      <c r="KQH721" s="4"/>
      <c r="KQI721" s="4"/>
      <c r="KQJ721" s="4"/>
      <c r="KQK721" s="4"/>
      <c r="KQL721" s="4"/>
      <c r="KQM721" s="4"/>
      <c r="KQN721" s="4"/>
      <c r="KQO721" s="4"/>
      <c r="KQP721" s="4"/>
      <c r="KQQ721" s="4"/>
      <c r="KQR721" s="4"/>
      <c r="KQS721" s="4"/>
      <c r="KQT721" s="4"/>
      <c r="KQU721" s="4"/>
      <c r="KQV721" s="4"/>
      <c r="KQW721" s="4"/>
      <c r="KQX721" s="4"/>
      <c r="KQY721" s="4"/>
      <c r="KQZ721" s="4"/>
      <c r="KRA721" s="4"/>
      <c r="KRB721" s="4"/>
      <c r="KRC721" s="4"/>
      <c r="KRD721" s="4"/>
      <c r="KRE721" s="4"/>
      <c r="KRF721" s="4"/>
      <c r="KRG721" s="4"/>
      <c r="KRH721" s="4"/>
      <c r="KRI721" s="4"/>
      <c r="KRJ721" s="4"/>
      <c r="KRK721" s="4"/>
      <c r="KRL721" s="4"/>
      <c r="KRM721" s="4"/>
      <c r="KRN721" s="4"/>
      <c r="KRO721" s="4"/>
      <c r="KRP721" s="4"/>
      <c r="KRQ721" s="4"/>
      <c r="KRR721" s="4"/>
      <c r="KRS721" s="4"/>
      <c r="KRT721" s="4"/>
      <c r="KRU721" s="4"/>
      <c r="KRV721" s="4"/>
      <c r="KRW721" s="4"/>
      <c r="KRX721" s="4"/>
      <c r="KRY721" s="4"/>
      <c r="KRZ721" s="4"/>
      <c r="KSA721" s="4"/>
      <c r="KSB721" s="4"/>
      <c r="KSC721" s="4"/>
      <c r="KSD721" s="4"/>
      <c r="KSE721" s="4"/>
      <c r="KSF721" s="4"/>
      <c r="KSG721" s="4"/>
      <c r="KSH721" s="4"/>
      <c r="KSI721" s="4"/>
      <c r="KSJ721" s="4"/>
      <c r="KSK721" s="4"/>
      <c r="KSL721" s="4"/>
      <c r="KSM721" s="4"/>
      <c r="KSN721" s="4"/>
      <c r="KSO721" s="4"/>
      <c r="KSP721" s="4"/>
      <c r="KSQ721" s="4"/>
      <c r="KSR721" s="4"/>
      <c r="KSS721" s="4"/>
      <c r="KST721" s="4"/>
      <c r="KSU721" s="4"/>
      <c r="KSV721" s="4"/>
      <c r="KSW721" s="4"/>
      <c r="KSX721" s="4"/>
      <c r="KSY721" s="4"/>
      <c r="KSZ721" s="4"/>
      <c r="KTA721" s="4"/>
      <c r="KTB721" s="4"/>
      <c r="KTC721" s="4"/>
      <c r="KTD721" s="4"/>
      <c r="KTE721" s="4"/>
      <c r="KTF721" s="4"/>
      <c r="KTG721" s="4"/>
      <c r="KTH721" s="4"/>
      <c r="KTI721" s="4"/>
      <c r="KTJ721" s="4"/>
      <c r="KTK721" s="4"/>
      <c r="KTL721" s="4"/>
      <c r="KTM721" s="4"/>
      <c r="KTN721" s="4"/>
      <c r="KTO721" s="4"/>
      <c r="KTP721" s="4"/>
      <c r="KTQ721" s="4"/>
      <c r="KTR721" s="4"/>
      <c r="KTS721" s="4"/>
      <c r="KTT721" s="4"/>
      <c r="KTU721" s="4"/>
      <c r="KTV721" s="4"/>
      <c r="KTW721" s="4"/>
      <c r="KTX721" s="4"/>
      <c r="KTY721" s="4"/>
      <c r="KTZ721" s="4"/>
      <c r="KUA721" s="4"/>
      <c r="KUB721" s="4"/>
      <c r="KUC721" s="4"/>
      <c r="KUD721" s="4"/>
      <c r="KUE721" s="4"/>
      <c r="KUF721" s="4"/>
      <c r="KUG721" s="4"/>
      <c r="KUH721" s="4"/>
      <c r="KUI721" s="4"/>
      <c r="KUJ721" s="4"/>
      <c r="KUK721" s="4"/>
      <c r="KUL721" s="4"/>
      <c r="KUM721" s="4"/>
      <c r="KUN721" s="4"/>
      <c r="KUO721" s="4"/>
      <c r="KUP721" s="4"/>
      <c r="KUQ721" s="4"/>
      <c r="KUR721" s="4"/>
      <c r="KUS721" s="4"/>
      <c r="KUT721" s="4"/>
      <c r="KUU721" s="4"/>
      <c r="KUV721" s="4"/>
      <c r="KUW721" s="4"/>
      <c r="KUX721" s="4"/>
      <c r="KUY721" s="4"/>
      <c r="KUZ721" s="4"/>
      <c r="KVA721" s="4"/>
      <c r="KVB721" s="4"/>
      <c r="KVC721" s="4"/>
      <c r="KVD721" s="4"/>
      <c r="KVE721" s="4"/>
      <c r="KVF721" s="4"/>
      <c r="KVG721" s="4"/>
      <c r="KVH721" s="4"/>
      <c r="KVI721" s="4"/>
      <c r="KVJ721" s="4"/>
      <c r="KVK721" s="4"/>
      <c r="KVL721" s="4"/>
      <c r="KVM721" s="4"/>
      <c r="KVN721" s="4"/>
      <c r="KVO721" s="4"/>
      <c r="KVP721" s="4"/>
      <c r="KVQ721" s="4"/>
      <c r="KVR721" s="4"/>
      <c r="KVS721" s="4"/>
      <c r="KVT721" s="4"/>
      <c r="KVU721" s="4"/>
      <c r="KVV721" s="4"/>
      <c r="KVW721" s="4"/>
      <c r="KVX721" s="4"/>
      <c r="KVY721" s="4"/>
      <c r="KVZ721" s="4"/>
      <c r="KWA721" s="4"/>
      <c r="KWB721" s="4"/>
      <c r="KWC721" s="4"/>
      <c r="KWD721" s="4"/>
      <c r="KWE721" s="4"/>
      <c r="KWF721" s="4"/>
      <c r="KWG721" s="4"/>
      <c r="KWH721" s="4"/>
      <c r="KWI721" s="4"/>
      <c r="KWJ721" s="4"/>
      <c r="KWK721" s="4"/>
      <c r="KWL721" s="4"/>
      <c r="KWM721" s="4"/>
      <c r="KWN721" s="4"/>
      <c r="KWO721" s="4"/>
      <c r="KWP721" s="4"/>
      <c r="KWQ721" s="4"/>
      <c r="KWR721" s="4"/>
      <c r="KWS721" s="4"/>
      <c r="KWT721" s="4"/>
      <c r="KWU721" s="4"/>
      <c r="KWV721" s="4"/>
      <c r="KWW721" s="4"/>
      <c r="KWX721" s="4"/>
      <c r="KWY721" s="4"/>
      <c r="KWZ721" s="4"/>
      <c r="KXA721" s="4"/>
      <c r="KXB721" s="4"/>
      <c r="KXC721" s="4"/>
      <c r="KXD721" s="4"/>
      <c r="KXE721" s="4"/>
      <c r="KXF721" s="4"/>
      <c r="KXG721" s="4"/>
      <c r="KXH721" s="4"/>
      <c r="KXI721" s="4"/>
      <c r="KXJ721" s="4"/>
      <c r="KXK721" s="4"/>
      <c r="KXL721" s="4"/>
      <c r="KXM721" s="4"/>
      <c r="KXN721" s="4"/>
      <c r="KXO721" s="4"/>
      <c r="KXP721" s="4"/>
      <c r="KXQ721" s="4"/>
      <c r="KXR721" s="4"/>
      <c r="KXS721" s="4"/>
      <c r="KXT721" s="4"/>
      <c r="KXU721" s="4"/>
      <c r="KXV721" s="4"/>
      <c r="KXW721" s="4"/>
      <c r="KXX721" s="4"/>
      <c r="KXY721" s="4"/>
      <c r="KXZ721" s="4"/>
      <c r="KYA721" s="4"/>
      <c r="KYB721" s="4"/>
      <c r="KYC721" s="4"/>
      <c r="KYD721" s="4"/>
      <c r="KYE721" s="4"/>
      <c r="KYF721" s="4"/>
      <c r="KYG721" s="4"/>
      <c r="KYH721" s="4"/>
      <c r="KYI721" s="4"/>
      <c r="KYJ721" s="4"/>
      <c r="KYK721" s="4"/>
      <c r="KYL721" s="4"/>
      <c r="KYM721" s="4"/>
      <c r="KYN721" s="4"/>
      <c r="KYO721" s="4"/>
      <c r="KYP721" s="4"/>
      <c r="KYQ721" s="4"/>
      <c r="KYR721" s="4"/>
      <c r="KYS721" s="4"/>
      <c r="KYT721" s="4"/>
      <c r="KYU721" s="4"/>
      <c r="KYV721" s="4"/>
      <c r="KYW721" s="4"/>
      <c r="KYX721" s="4"/>
      <c r="KYY721" s="4"/>
      <c r="KYZ721" s="4"/>
      <c r="KZA721" s="4"/>
      <c r="KZB721" s="4"/>
      <c r="KZC721" s="4"/>
      <c r="KZD721" s="4"/>
      <c r="KZE721" s="4"/>
      <c r="KZF721" s="4"/>
      <c r="KZG721" s="4"/>
      <c r="KZH721" s="4"/>
      <c r="KZI721" s="4"/>
      <c r="KZJ721" s="4"/>
      <c r="KZK721" s="4"/>
      <c r="KZL721" s="4"/>
      <c r="KZM721" s="4"/>
      <c r="KZN721" s="4"/>
      <c r="KZO721" s="4"/>
      <c r="KZP721" s="4"/>
      <c r="KZQ721" s="4"/>
      <c r="KZR721" s="4"/>
      <c r="KZS721" s="4"/>
      <c r="KZT721" s="4"/>
      <c r="KZU721" s="4"/>
      <c r="KZV721" s="4"/>
      <c r="KZW721" s="4"/>
      <c r="KZX721" s="4"/>
      <c r="KZY721" s="4"/>
      <c r="KZZ721" s="4"/>
      <c r="LAA721" s="4"/>
      <c r="LAB721" s="4"/>
      <c r="LAC721" s="4"/>
      <c r="LAD721" s="4"/>
      <c r="LAE721" s="4"/>
      <c r="LAF721" s="4"/>
      <c r="LAG721" s="4"/>
      <c r="LAH721" s="4"/>
      <c r="LAI721" s="4"/>
      <c r="LAJ721" s="4"/>
      <c r="LAK721" s="4"/>
      <c r="LAL721" s="4"/>
      <c r="LAM721" s="4"/>
      <c r="LAN721" s="4"/>
      <c r="LAO721" s="4"/>
      <c r="LAP721" s="4"/>
      <c r="LAQ721" s="4"/>
      <c r="LAR721" s="4"/>
      <c r="LAS721" s="4"/>
      <c r="LAT721" s="4"/>
      <c r="LAU721" s="4"/>
      <c r="LAV721" s="4"/>
      <c r="LAW721" s="4"/>
      <c r="LAX721" s="4"/>
      <c r="LAY721" s="4"/>
      <c r="LAZ721" s="4"/>
      <c r="LBA721" s="4"/>
      <c r="LBB721" s="4"/>
      <c r="LBC721" s="4"/>
      <c r="LBD721" s="4"/>
      <c r="LBE721" s="4"/>
      <c r="LBF721" s="4"/>
      <c r="LBG721" s="4"/>
      <c r="LBH721" s="4"/>
      <c r="LBI721" s="4"/>
      <c r="LBJ721" s="4"/>
      <c r="LBK721" s="4"/>
      <c r="LBL721" s="4"/>
      <c r="LBM721" s="4"/>
      <c r="LBN721" s="4"/>
      <c r="LBO721" s="4"/>
      <c r="LBP721" s="4"/>
      <c r="LBQ721" s="4"/>
      <c r="LBR721" s="4"/>
      <c r="LBS721" s="4"/>
      <c r="LBT721" s="4"/>
      <c r="LBU721" s="4"/>
      <c r="LBV721" s="4"/>
      <c r="LBW721" s="4"/>
      <c r="LBX721" s="4"/>
      <c r="LBY721" s="4"/>
      <c r="LBZ721" s="4"/>
      <c r="LCA721" s="4"/>
      <c r="LCB721" s="4"/>
      <c r="LCC721" s="4"/>
      <c r="LCD721" s="4"/>
      <c r="LCE721" s="4"/>
      <c r="LCF721" s="4"/>
      <c r="LCG721" s="4"/>
      <c r="LCH721" s="4"/>
      <c r="LCI721" s="4"/>
      <c r="LCJ721" s="4"/>
      <c r="LCK721" s="4"/>
      <c r="LCL721" s="4"/>
      <c r="LCM721" s="4"/>
      <c r="LCN721" s="4"/>
      <c r="LCO721" s="4"/>
      <c r="LCP721" s="4"/>
      <c r="LCQ721" s="4"/>
      <c r="LCR721" s="4"/>
      <c r="LCS721" s="4"/>
      <c r="LCT721" s="4"/>
      <c r="LCU721" s="4"/>
      <c r="LCV721" s="4"/>
      <c r="LCW721" s="4"/>
      <c r="LCX721" s="4"/>
      <c r="LCY721" s="4"/>
      <c r="LCZ721" s="4"/>
      <c r="LDA721" s="4"/>
      <c r="LDB721" s="4"/>
      <c r="LDC721" s="4"/>
      <c r="LDD721" s="4"/>
      <c r="LDE721" s="4"/>
      <c r="LDF721" s="4"/>
      <c r="LDG721" s="4"/>
      <c r="LDH721" s="4"/>
      <c r="LDI721" s="4"/>
      <c r="LDJ721" s="4"/>
      <c r="LDK721" s="4"/>
      <c r="LDL721" s="4"/>
      <c r="LDM721" s="4"/>
      <c r="LDN721" s="4"/>
      <c r="LDO721" s="4"/>
      <c r="LDP721" s="4"/>
      <c r="LDQ721" s="4"/>
      <c r="LDR721" s="4"/>
      <c r="LDS721" s="4"/>
      <c r="LDT721" s="4"/>
      <c r="LDU721" s="4"/>
      <c r="LDV721" s="4"/>
      <c r="LDW721" s="4"/>
      <c r="LDX721" s="4"/>
      <c r="LDY721" s="4"/>
      <c r="LDZ721" s="4"/>
      <c r="LEA721" s="4"/>
      <c r="LEB721" s="4"/>
      <c r="LEC721" s="4"/>
      <c r="LED721" s="4"/>
      <c r="LEE721" s="4"/>
      <c r="LEF721" s="4"/>
      <c r="LEG721" s="4"/>
      <c r="LEH721" s="4"/>
      <c r="LEI721" s="4"/>
      <c r="LEJ721" s="4"/>
      <c r="LEK721" s="4"/>
      <c r="LEL721" s="4"/>
      <c r="LEM721" s="4"/>
      <c r="LEN721" s="4"/>
      <c r="LEO721" s="4"/>
      <c r="LEP721" s="4"/>
      <c r="LEQ721" s="4"/>
      <c r="LER721" s="4"/>
      <c r="LES721" s="4"/>
      <c r="LET721" s="4"/>
      <c r="LEU721" s="4"/>
      <c r="LEV721" s="4"/>
      <c r="LEW721" s="4"/>
      <c r="LEX721" s="4"/>
      <c r="LEY721" s="4"/>
      <c r="LEZ721" s="4"/>
      <c r="LFA721" s="4"/>
      <c r="LFB721" s="4"/>
      <c r="LFC721" s="4"/>
      <c r="LFD721" s="4"/>
      <c r="LFE721" s="4"/>
      <c r="LFF721" s="4"/>
      <c r="LFG721" s="4"/>
      <c r="LFH721" s="4"/>
      <c r="LFI721" s="4"/>
      <c r="LFJ721" s="4"/>
      <c r="LFK721" s="4"/>
      <c r="LFL721" s="4"/>
      <c r="LFM721" s="4"/>
      <c r="LFN721" s="4"/>
      <c r="LFO721" s="4"/>
      <c r="LFP721" s="4"/>
      <c r="LFQ721" s="4"/>
      <c r="LFR721" s="4"/>
      <c r="LFS721" s="4"/>
      <c r="LFT721" s="4"/>
      <c r="LFU721" s="4"/>
      <c r="LFV721" s="4"/>
      <c r="LFW721" s="4"/>
      <c r="LFX721" s="4"/>
      <c r="LFY721" s="4"/>
      <c r="LFZ721" s="4"/>
      <c r="LGA721" s="4"/>
      <c r="LGB721" s="4"/>
      <c r="LGC721" s="4"/>
      <c r="LGD721" s="4"/>
      <c r="LGE721" s="4"/>
      <c r="LGF721" s="4"/>
      <c r="LGG721" s="4"/>
      <c r="LGH721" s="4"/>
      <c r="LGI721" s="4"/>
      <c r="LGJ721" s="4"/>
      <c r="LGK721" s="4"/>
      <c r="LGL721" s="4"/>
      <c r="LGM721" s="4"/>
      <c r="LGN721" s="4"/>
      <c r="LGO721" s="4"/>
      <c r="LGP721" s="4"/>
      <c r="LGQ721" s="4"/>
      <c r="LGR721" s="4"/>
      <c r="LGS721" s="4"/>
      <c r="LGT721" s="4"/>
      <c r="LGU721" s="4"/>
      <c r="LGV721" s="4"/>
      <c r="LGW721" s="4"/>
      <c r="LGX721" s="4"/>
      <c r="LGY721" s="4"/>
      <c r="LGZ721" s="4"/>
      <c r="LHA721" s="4"/>
      <c r="LHB721" s="4"/>
      <c r="LHC721" s="4"/>
      <c r="LHD721" s="4"/>
      <c r="LHE721" s="4"/>
      <c r="LHF721" s="4"/>
      <c r="LHG721" s="4"/>
      <c r="LHH721" s="4"/>
      <c r="LHI721" s="4"/>
      <c r="LHJ721" s="4"/>
      <c r="LHK721" s="4"/>
      <c r="LHL721" s="4"/>
      <c r="LHM721" s="4"/>
      <c r="LHN721" s="4"/>
      <c r="LHO721" s="4"/>
      <c r="LHP721" s="4"/>
      <c r="LHQ721" s="4"/>
      <c r="LHR721" s="4"/>
      <c r="LHS721" s="4"/>
      <c r="LHT721" s="4"/>
      <c r="LHU721" s="4"/>
      <c r="LHV721" s="4"/>
      <c r="LHW721" s="4"/>
      <c r="LHX721" s="4"/>
      <c r="LHY721" s="4"/>
      <c r="LHZ721" s="4"/>
      <c r="LIA721" s="4"/>
      <c r="LIB721" s="4"/>
      <c r="LIC721" s="4"/>
      <c r="LID721" s="4"/>
      <c r="LIE721" s="4"/>
      <c r="LIF721" s="4"/>
      <c r="LIG721" s="4"/>
      <c r="LIH721" s="4"/>
      <c r="LII721" s="4"/>
      <c r="LIJ721" s="4"/>
      <c r="LIK721" s="4"/>
      <c r="LIL721" s="4"/>
      <c r="LIM721" s="4"/>
      <c r="LIN721" s="4"/>
      <c r="LIO721" s="4"/>
      <c r="LIP721" s="4"/>
      <c r="LIQ721" s="4"/>
      <c r="LIR721" s="4"/>
      <c r="LIS721" s="4"/>
      <c r="LIT721" s="4"/>
      <c r="LIU721" s="4"/>
      <c r="LIV721" s="4"/>
      <c r="LIW721" s="4"/>
      <c r="LIX721" s="4"/>
      <c r="LIY721" s="4"/>
      <c r="LIZ721" s="4"/>
      <c r="LJA721" s="4"/>
      <c r="LJB721" s="4"/>
      <c r="LJC721" s="4"/>
      <c r="LJD721" s="4"/>
      <c r="LJE721" s="4"/>
      <c r="LJF721" s="4"/>
      <c r="LJG721" s="4"/>
      <c r="LJH721" s="4"/>
      <c r="LJI721" s="4"/>
      <c r="LJJ721" s="4"/>
      <c r="LJK721" s="4"/>
      <c r="LJL721" s="4"/>
      <c r="LJM721" s="4"/>
      <c r="LJN721" s="4"/>
      <c r="LJO721" s="4"/>
      <c r="LJP721" s="4"/>
      <c r="LJQ721" s="4"/>
      <c r="LJR721" s="4"/>
      <c r="LJS721" s="4"/>
      <c r="LJT721" s="4"/>
      <c r="LJU721" s="4"/>
      <c r="LJV721" s="4"/>
      <c r="LJW721" s="4"/>
      <c r="LJX721" s="4"/>
      <c r="LJY721" s="4"/>
      <c r="LJZ721" s="4"/>
      <c r="LKA721" s="4"/>
      <c r="LKB721" s="4"/>
      <c r="LKC721" s="4"/>
      <c r="LKD721" s="4"/>
      <c r="LKE721" s="4"/>
      <c r="LKF721" s="4"/>
      <c r="LKG721" s="4"/>
      <c r="LKH721" s="4"/>
      <c r="LKI721" s="4"/>
      <c r="LKJ721" s="4"/>
      <c r="LKK721" s="4"/>
      <c r="LKL721" s="4"/>
      <c r="LKM721" s="4"/>
      <c r="LKN721" s="4"/>
      <c r="LKO721" s="4"/>
      <c r="LKP721" s="4"/>
      <c r="LKQ721" s="4"/>
      <c r="LKR721" s="4"/>
      <c r="LKS721" s="4"/>
      <c r="LKT721" s="4"/>
      <c r="LKU721" s="4"/>
      <c r="LKV721" s="4"/>
      <c r="LKW721" s="4"/>
      <c r="LKX721" s="4"/>
      <c r="LKY721" s="4"/>
      <c r="LKZ721" s="4"/>
      <c r="LLA721" s="4"/>
      <c r="LLB721" s="4"/>
      <c r="LLC721" s="4"/>
      <c r="LLD721" s="4"/>
      <c r="LLE721" s="4"/>
      <c r="LLF721" s="4"/>
      <c r="LLG721" s="4"/>
      <c r="LLH721" s="4"/>
      <c r="LLI721" s="4"/>
      <c r="LLJ721" s="4"/>
      <c r="LLK721" s="4"/>
      <c r="LLL721" s="4"/>
      <c r="LLM721" s="4"/>
      <c r="LLN721" s="4"/>
      <c r="LLO721" s="4"/>
      <c r="LLP721" s="4"/>
      <c r="LLQ721" s="4"/>
      <c r="LLR721" s="4"/>
      <c r="LLS721" s="4"/>
      <c r="LLT721" s="4"/>
      <c r="LLU721" s="4"/>
      <c r="LLV721" s="4"/>
      <c r="LLW721" s="4"/>
      <c r="LLX721" s="4"/>
      <c r="LLY721" s="4"/>
      <c r="LLZ721" s="4"/>
      <c r="LMA721" s="4"/>
      <c r="LMB721" s="4"/>
      <c r="LMC721" s="4"/>
      <c r="LMD721" s="4"/>
      <c r="LME721" s="4"/>
      <c r="LMF721" s="4"/>
      <c r="LMG721" s="4"/>
      <c r="LMH721" s="4"/>
      <c r="LMI721" s="4"/>
      <c r="LMJ721" s="4"/>
      <c r="LMK721" s="4"/>
      <c r="LML721" s="4"/>
      <c r="LMM721" s="4"/>
      <c r="LMN721" s="4"/>
      <c r="LMO721" s="4"/>
      <c r="LMP721" s="4"/>
      <c r="LMQ721" s="4"/>
      <c r="LMR721" s="4"/>
      <c r="LMS721" s="4"/>
      <c r="LMT721" s="4"/>
      <c r="LMU721" s="4"/>
      <c r="LMV721" s="4"/>
      <c r="LMW721" s="4"/>
      <c r="LMX721" s="4"/>
      <c r="LMY721" s="4"/>
      <c r="LMZ721" s="4"/>
      <c r="LNA721" s="4"/>
      <c r="LNB721" s="4"/>
      <c r="LNC721" s="4"/>
      <c r="LND721" s="4"/>
      <c r="LNE721" s="4"/>
      <c r="LNF721" s="4"/>
      <c r="LNG721" s="4"/>
      <c r="LNH721" s="4"/>
      <c r="LNI721" s="4"/>
      <c r="LNJ721" s="4"/>
      <c r="LNK721" s="4"/>
      <c r="LNL721" s="4"/>
      <c r="LNM721" s="4"/>
      <c r="LNN721" s="4"/>
      <c r="LNO721" s="4"/>
      <c r="LNP721" s="4"/>
      <c r="LNQ721" s="4"/>
      <c r="LNR721" s="4"/>
      <c r="LNS721" s="4"/>
      <c r="LNT721" s="4"/>
      <c r="LNU721" s="4"/>
      <c r="LNV721" s="4"/>
      <c r="LNW721" s="4"/>
      <c r="LNX721" s="4"/>
      <c r="LNY721" s="4"/>
      <c r="LNZ721" s="4"/>
      <c r="LOA721" s="4"/>
      <c r="LOB721" s="4"/>
      <c r="LOC721" s="4"/>
      <c r="LOD721" s="4"/>
      <c r="LOE721" s="4"/>
      <c r="LOF721" s="4"/>
      <c r="LOG721" s="4"/>
      <c r="LOH721" s="4"/>
      <c r="LOI721" s="4"/>
      <c r="LOJ721" s="4"/>
      <c r="LOK721" s="4"/>
      <c r="LOL721" s="4"/>
      <c r="LOM721" s="4"/>
      <c r="LON721" s="4"/>
      <c r="LOO721" s="4"/>
      <c r="LOP721" s="4"/>
      <c r="LOQ721" s="4"/>
      <c r="LOR721" s="4"/>
      <c r="LOS721" s="4"/>
      <c r="LOT721" s="4"/>
      <c r="LOU721" s="4"/>
      <c r="LOV721" s="4"/>
      <c r="LOW721" s="4"/>
      <c r="LOX721" s="4"/>
      <c r="LOY721" s="4"/>
      <c r="LOZ721" s="4"/>
      <c r="LPA721" s="4"/>
      <c r="LPB721" s="4"/>
      <c r="LPC721" s="4"/>
      <c r="LPD721" s="4"/>
      <c r="LPE721" s="4"/>
      <c r="LPF721" s="4"/>
      <c r="LPG721" s="4"/>
      <c r="LPH721" s="4"/>
      <c r="LPI721" s="4"/>
      <c r="LPJ721" s="4"/>
      <c r="LPK721" s="4"/>
      <c r="LPL721" s="4"/>
      <c r="LPM721" s="4"/>
      <c r="LPN721" s="4"/>
      <c r="LPO721" s="4"/>
      <c r="LPP721" s="4"/>
      <c r="LPQ721" s="4"/>
      <c r="LPR721" s="4"/>
      <c r="LPS721" s="4"/>
      <c r="LPT721" s="4"/>
      <c r="LPU721" s="4"/>
      <c r="LPV721" s="4"/>
      <c r="LPW721" s="4"/>
      <c r="LPX721" s="4"/>
      <c r="LPY721" s="4"/>
      <c r="LPZ721" s="4"/>
      <c r="LQA721" s="4"/>
      <c r="LQB721" s="4"/>
      <c r="LQC721" s="4"/>
      <c r="LQD721" s="4"/>
      <c r="LQE721" s="4"/>
      <c r="LQF721" s="4"/>
      <c r="LQG721" s="4"/>
      <c r="LQH721" s="4"/>
      <c r="LQI721" s="4"/>
      <c r="LQJ721" s="4"/>
      <c r="LQK721" s="4"/>
      <c r="LQL721" s="4"/>
      <c r="LQM721" s="4"/>
      <c r="LQN721" s="4"/>
      <c r="LQO721" s="4"/>
      <c r="LQP721" s="4"/>
      <c r="LQQ721" s="4"/>
      <c r="LQR721" s="4"/>
      <c r="LQS721" s="4"/>
      <c r="LQT721" s="4"/>
      <c r="LQU721" s="4"/>
      <c r="LQV721" s="4"/>
      <c r="LQW721" s="4"/>
      <c r="LQX721" s="4"/>
      <c r="LQY721" s="4"/>
      <c r="LQZ721" s="4"/>
      <c r="LRA721" s="4"/>
      <c r="LRB721" s="4"/>
      <c r="LRC721" s="4"/>
      <c r="LRD721" s="4"/>
      <c r="LRE721" s="4"/>
      <c r="LRF721" s="4"/>
      <c r="LRG721" s="4"/>
      <c r="LRH721" s="4"/>
      <c r="LRI721" s="4"/>
      <c r="LRJ721" s="4"/>
      <c r="LRK721" s="4"/>
      <c r="LRL721" s="4"/>
      <c r="LRM721" s="4"/>
      <c r="LRN721" s="4"/>
      <c r="LRO721" s="4"/>
      <c r="LRP721" s="4"/>
      <c r="LRQ721" s="4"/>
      <c r="LRR721" s="4"/>
      <c r="LRS721" s="4"/>
      <c r="LRT721" s="4"/>
      <c r="LRU721" s="4"/>
      <c r="LRV721" s="4"/>
      <c r="LRW721" s="4"/>
      <c r="LRX721" s="4"/>
      <c r="LRY721" s="4"/>
      <c r="LRZ721" s="4"/>
      <c r="LSA721" s="4"/>
      <c r="LSB721" s="4"/>
      <c r="LSC721" s="4"/>
      <c r="LSD721" s="4"/>
      <c r="LSE721" s="4"/>
      <c r="LSF721" s="4"/>
      <c r="LSG721" s="4"/>
      <c r="LSH721" s="4"/>
      <c r="LSI721" s="4"/>
      <c r="LSJ721" s="4"/>
      <c r="LSK721" s="4"/>
      <c r="LSL721" s="4"/>
      <c r="LSM721" s="4"/>
      <c r="LSN721" s="4"/>
      <c r="LSO721" s="4"/>
      <c r="LSP721" s="4"/>
      <c r="LSQ721" s="4"/>
      <c r="LSR721" s="4"/>
      <c r="LSS721" s="4"/>
      <c r="LST721" s="4"/>
      <c r="LSU721" s="4"/>
      <c r="LSV721" s="4"/>
      <c r="LSW721" s="4"/>
      <c r="LSX721" s="4"/>
      <c r="LSY721" s="4"/>
      <c r="LSZ721" s="4"/>
      <c r="LTA721" s="4"/>
      <c r="LTB721" s="4"/>
      <c r="LTC721" s="4"/>
      <c r="LTD721" s="4"/>
      <c r="LTE721" s="4"/>
      <c r="LTF721" s="4"/>
      <c r="LTG721" s="4"/>
      <c r="LTH721" s="4"/>
      <c r="LTI721" s="4"/>
      <c r="LTJ721" s="4"/>
      <c r="LTK721" s="4"/>
      <c r="LTL721" s="4"/>
      <c r="LTM721" s="4"/>
      <c r="LTN721" s="4"/>
      <c r="LTO721" s="4"/>
      <c r="LTP721" s="4"/>
      <c r="LTQ721" s="4"/>
      <c r="LTR721" s="4"/>
      <c r="LTS721" s="4"/>
      <c r="LTT721" s="4"/>
      <c r="LTU721" s="4"/>
      <c r="LTV721" s="4"/>
      <c r="LTW721" s="4"/>
      <c r="LTX721" s="4"/>
      <c r="LTY721" s="4"/>
      <c r="LTZ721" s="4"/>
      <c r="LUA721" s="4"/>
      <c r="LUB721" s="4"/>
      <c r="LUC721" s="4"/>
      <c r="LUD721" s="4"/>
      <c r="LUE721" s="4"/>
      <c r="LUF721" s="4"/>
      <c r="LUG721" s="4"/>
      <c r="LUH721" s="4"/>
      <c r="LUI721" s="4"/>
      <c r="LUJ721" s="4"/>
      <c r="LUK721" s="4"/>
      <c r="LUL721" s="4"/>
      <c r="LUM721" s="4"/>
      <c r="LUN721" s="4"/>
      <c r="LUO721" s="4"/>
      <c r="LUP721" s="4"/>
      <c r="LUQ721" s="4"/>
      <c r="LUR721" s="4"/>
      <c r="LUS721" s="4"/>
      <c r="LUT721" s="4"/>
      <c r="LUU721" s="4"/>
      <c r="LUV721" s="4"/>
      <c r="LUW721" s="4"/>
      <c r="LUX721" s="4"/>
      <c r="LUY721" s="4"/>
      <c r="LUZ721" s="4"/>
      <c r="LVA721" s="4"/>
      <c r="LVB721" s="4"/>
      <c r="LVC721" s="4"/>
      <c r="LVD721" s="4"/>
      <c r="LVE721" s="4"/>
      <c r="LVF721" s="4"/>
      <c r="LVG721" s="4"/>
      <c r="LVH721" s="4"/>
      <c r="LVI721" s="4"/>
      <c r="LVJ721" s="4"/>
      <c r="LVK721" s="4"/>
      <c r="LVL721" s="4"/>
      <c r="LVM721" s="4"/>
      <c r="LVN721" s="4"/>
      <c r="LVO721" s="4"/>
      <c r="LVP721" s="4"/>
      <c r="LVQ721" s="4"/>
      <c r="LVR721" s="4"/>
      <c r="LVS721" s="4"/>
      <c r="LVT721" s="4"/>
      <c r="LVU721" s="4"/>
      <c r="LVV721" s="4"/>
      <c r="LVW721" s="4"/>
      <c r="LVX721" s="4"/>
      <c r="LVY721" s="4"/>
      <c r="LVZ721" s="4"/>
      <c r="LWA721" s="4"/>
      <c r="LWB721" s="4"/>
      <c r="LWC721" s="4"/>
      <c r="LWD721" s="4"/>
      <c r="LWE721" s="4"/>
      <c r="LWF721" s="4"/>
      <c r="LWG721" s="4"/>
      <c r="LWH721" s="4"/>
      <c r="LWI721" s="4"/>
      <c r="LWJ721" s="4"/>
      <c r="LWK721" s="4"/>
      <c r="LWL721" s="4"/>
      <c r="LWM721" s="4"/>
      <c r="LWN721" s="4"/>
      <c r="LWO721" s="4"/>
      <c r="LWP721" s="4"/>
      <c r="LWQ721" s="4"/>
      <c r="LWR721" s="4"/>
      <c r="LWS721" s="4"/>
      <c r="LWT721" s="4"/>
      <c r="LWU721" s="4"/>
      <c r="LWV721" s="4"/>
      <c r="LWW721" s="4"/>
      <c r="LWX721" s="4"/>
      <c r="LWY721" s="4"/>
      <c r="LWZ721" s="4"/>
      <c r="LXA721" s="4"/>
      <c r="LXB721" s="4"/>
      <c r="LXC721" s="4"/>
      <c r="LXD721" s="4"/>
      <c r="LXE721" s="4"/>
      <c r="LXF721" s="4"/>
      <c r="LXG721" s="4"/>
      <c r="LXH721" s="4"/>
      <c r="LXI721" s="4"/>
      <c r="LXJ721" s="4"/>
      <c r="LXK721" s="4"/>
      <c r="LXL721" s="4"/>
      <c r="LXM721" s="4"/>
      <c r="LXN721" s="4"/>
      <c r="LXO721" s="4"/>
      <c r="LXP721" s="4"/>
      <c r="LXQ721" s="4"/>
      <c r="LXR721" s="4"/>
      <c r="LXS721" s="4"/>
      <c r="LXT721" s="4"/>
      <c r="LXU721" s="4"/>
      <c r="LXV721" s="4"/>
      <c r="LXW721" s="4"/>
      <c r="LXX721" s="4"/>
      <c r="LXY721" s="4"/>
      <c r="LXZ721" s="4"/>
      <c r="LYA721" s="4"/>
      <c r="LYB721" s="4"/>
      <c r="LYC721" s="4"/>
      <c r="LYD721" s="4"/>
      <c r="LYE721" s="4"/>
      <c r="LYF721" s="4"/>
      <c r="LYG721" s="4"/>
      <c r="LYH721" s="4"/>
      <c r="LYI721" s="4"/>
      <c r="LYJ721" s="4"/>
      <c r="LYK721" s="4"/>
      <c r="LYL721" s="4"/>
      <c r="LYM721" s="4"/>
      <c r="LYN721" s="4"/>
      <c r="LYO721" s="4"/>
      <c r="LYP721" s="4"/>
      <c r="LYQ721" s="4"/>
      <c r="LYR721" s="4"/>
      <c r="LYS721" s="4"/>
      <c r="LYT721" s="4"/>
      <c r="LYU721" s="4"/>
      <c r="LYV721" s="4"/>
      <c r="LYW721" s="4"/>
      <c r="LYX721" s="4"/>
      <c r="LYY721" s="4"/>
      <c r="LYZ721" s="4"/>
      <c r="LZA721" s="4"/>
      <c r="LZB721" s="4"/>
      <c r="LZC721" s="4"/>
      <c r="LZD721" s="4"/>
      <c r="LZE721" s="4"/>
      <c r="LZF721" s="4"/>
      <c r="LZG721" s="4"/>
      <c r="LZH721" s="4"/>
      <c r="LZI721" s="4"/>
      <c r="LZJ721" s="4"/>
      <c r="LZK721" s="4"/>
      <c r="LZL721" s="4"/>
      <c r="LZM721" s="4"/>
      <c r="LZN721" s="4"/>
      <c r="LZO721" s="4"/>
      <c r="LZP721" s="4"/>
      <c r="LZQ721" s="4"/>
      <c r="LZR721" s="4"/>
      <c r="LZS721" s="4"/>
      <c r="LZT721" s="4"/>
      <c r="LZU721" s="4"/>
      <c r="LZV721" s="4"/>
      <c r="LZW721" s="4"/>
      <c r="LZX721" s="4"/>
      <c r="LZY721" s="4"/>
      <c r="LZZ721" s="4"/>
      <c r="MAA721" s="4"/>
      <c r="MAB721" s="4"/>
      <c r="MAC721" s="4"/>
      <c r="MAD721" s="4"/>
      <c r="MAE721" s="4"/>
      <c r="MAF721" s="4"/>
      <c r="MAG721" s="4"/>
      <c r="MAH721" s="4"/>
      <c r="MAI721" s="4"/>
      <c r="MAJ721" s="4"/>
      <c r="MAK721" s="4"/>
      <c r="MAL721" s="4"/>
      <c r="MAM721" s="4"/>
      <c r="MAN721" s="4"/>
      <c r="MAO721" s="4"/>
      <c r="MAP721" s="4"/>
      <c r="MAQ721" s="4"/>
      <c r="MAR721" s="4"/>
      <c r="MAS721" s="4"/>
      <c r="MAT721" s="4"/>
      <c r="MAU721" s="4"/>
      <c r="MAV721" s="4"/>
      <c r="MAW721" s="4"/>
      <c r="MAX721" s="4"/>
      <c r="MAY721" s="4"/>
      <c r="MAZ721" s="4"/>
      <c r="MBA721" s="4"/>
      <c r="MBB721" s="4"/>
      <c r="MBC721" s="4"/>
      <c r="MBD721" s="4"/>
      <c r="MBE721" s="4"/>
      <c r="MBF721" s="4"/>
      <c r="MBG721" s="4"/>
      <c r="MBH721" s="4"/>
      <c r="MBI721" s="4"/>
      <c r="MBJ721" s="4"/>
      <c r="MBK721" s="4"/>
      <c r="MBL721" s="4"/>
      <c r="MBM721" s="4"/>
      <c r="MBN721" s="4"/>
      <c r="MBO721" s="4"/>
      <c r="MBP721" s="4"/>
      <c r="MBQ721" s="4"/>
      <c r="MBR721" s="4"/>
      <c r="MBS721" s="4"/>
      <c r="MBT721" s="4"/>
      <c r="MBU721" s="4"/>
      <c r="MBV721" s="4"/>
      <c r="MBW721" s="4"/>
      <c r="MBX721" s="4"/>
      <c r="MBY721" s="4"/>
      <c r="MBZ721" s="4"/>
      <c r="MCA721" s="4"/>
      <c r="MCB721" s="4"/>
      <c r="MCC721" s="4"/>
      <c r="MCD721" s="4"/>
      <c r="MCE721" s="4"/>
      <c r="MCF721" s="4"/>
      <c r="MCG721" s="4"/>
      <c r="MCH721" s="4"/>
      <c r="MCI721" s="4"/>
      <c r="MCJ721" s="4"/>
      <c r="MCK721" s="4"/>
      <c r="MCL721" s="4"/>
      <c r="MCM721" s="4"/>
      <c r="MCN721" s="4"/>
      <c r="MCO721" s="4"/>
      <c r="MCP721" s="4"/>
      <c r="MCQ721" s="4"/>
      <c r="MCR721" s="4"/>
      <c r="MCS721" s="4"/>
      <c r="MCT721" s="4"/>
      <c r="MCU721" s="4"/>
      <c r="MCV721" s="4"/>
      <c r="MCW721" s="4"/>
      <c r="MCX721" s="4"/>
      <c r="MCY721" s="4"/>
      <c r="MCZ721" s="4"/>
      <c r="MDA721" s="4"/>
      <c r="MDB721" s="4"/>
      <c r="MDC721" s="4"/>
      <c r="MDD721" s="4"/>
      <c r="MDE721" s="4"/>
      <c r="MDF721" s="4"/>
      <c r="MDG721" s="4"/>
      <c r="MDH721" s="4"/>
      <c r="MDI721" s="4"/>
      <c r="MDJ721" s="4"/>
      <c r="MDK721" s="4"/>
      <c r="MDL721" s="4"/>
      <c r="MDM721" s="4"/>
      <c r="MDN721" s="4"/>
      <c r="MDO721" s="4"/>
      <c r="MDP721" s="4"/>
      <c r="MDQ721" s="4"/>
      <c r="MDR721" s="4"/>
      <c r="MDS721" s="4"/>
      <c r="MDT721" s="4"/>
      <c r="MDU721" s="4"/>
      <c r="MDV721" s="4"/>
      <c r="MDW721" s="4"/>
      <c r="MDX721" s="4"/>
      <c r="MDY721" s="4"/>
      <c r="MDZ721" s="4"/>
      <c r="MEA721" s="4"/>
      <c r="MEB721" s="4"/>
      <c r="MEC721" s="4"/>
      <c r="MED721" s="4"/>
      <c r="MEE721" s="4"/>
      <c r="MEF721" s="4"/>
      <c r="MEG721" s="4"/>
      <c r="MEH721" s="4"/>
      <c r="MEI721" s="4"/>
      <c r="MEJ721" s="4"/>
      <c r="MEK721" s="4"/>
      <c r="MEL721" s="4"/>
      <c r="MEM721" s="4"/>
      <c r="MEN721" s="4"/>
      <c r="MEO721" s="4"/>
      <c r="MEP721" s="4"/>
      <c r="MEQ721" s="4"/>
      <c r="MER721" s="4"/>
      <c r="MES721" s="4"/>
      <c r="MET721" s="4"/>
      <c r="MEU721" s="4"/>
      <c r="MEV721" s="4"/>
      <c r="MEW721" s="4"/>
      <c r="MEX721" s="4"/>
      <c r="MEY721" s="4"/>
      <c r="MEZ721" s="4"/>
      <c r="MFA721" s="4"/>
      <c r="MFB721" s="4"/>
      <c r="MFC721" s="4"/>
      <c r="MFD721" s="4"/>
      <c r="MFE721" s="4"/>
      <c r="MFF721" s="4"/>
      <c r="MFG721" s="4"/>
      <c r="MFH721" s="4"/>
      <c r="MFI721" s="4"/>
      <c r="MFJ721" s="4"/>
      <c r="MFK721" s="4"/>
      <c r="MFL721" s="4"/>
      <c r="MFM721" s="4"/>
      <c r="MFN721" s="4"/>
      <c r="MFO721" s="4"/>
      <c r="MFP721" s="4"/>
      <c r="MFQ721" s="4"/>
      <c r="MFR721" s="4"/>
      <c r="MFS721" s="4"/>
      <c r="MFT721" s="4"/>
      <c r="MFU721" s="4"/>
      <c r="MFV721" s="4"/>
      <c r="MFW721" s="4"/>
      <c r="MFX721" s="4"/>
      <c r="MFY721" s="4"/>
      <c r="MFZ721" s="4"/>
      <c r="MGA721" s="4"/>
      <c r="MGB721" s="4"/>
      <c r="MGC721" s="4"/>
      <c r="MGD721" s="4"/>
      <c r="MGE721" s="4"/>
      <c r="MGF721" s="4"/>
      <c r="MGG721" s="4"/>
      <c r="MGH721" s="4"/>
      <c r="MGI721" s="4"/>
      <c r="MGJ721" s="4"/>
      <c r="MGK721" s="4"/>
      <c r="MGL721" s="4"/>
      <c r="MGM721" s="4"/>
      <c r="MGN721" s="4"/>
      <c r="MGO721" s="4"/>
      <c r="MGP721" s="4"/>
      <c r="MGQ721" s="4"/>
      <c r="MGR721" s="4"/>
      <c r="MGS721" s="4"/>
      <c r="MGT721" s="4"/>
      <c r="MGU721" s="4"/>
      <c r="MGV721" s="4"/>
      <c r="MGW721" s="4"/>
      <c r="MGX721" s="4"/>
      <c r="MGY721" s="4"/>
      <c r="MGZ721" s="4"/>
      <c r="MHA721" s="4"/>
      <c r="MHB721" s="4"/>
      <c r="MHC721" s="4"/>
      <c r="MHD721" s="4"/>
      <c r="MHE721" s="4"/>
      <c r="MHF721" s="4"/>
      <c r="MHG721" s="4"/>
      <c r="MHH721" s="4"/>
      <c r="MHI721" s="4"/>
      <c r="MHJ721" s="4"/>
      <c r="MHK721" s="4"/>
      <c r="MHL721" s="4"/>
      <c r="MHM721" s="4"/>
      <c r="MHN721" s="4"/>
      <c r="MHO721" s="4"/>
      <c r="MHP721" s="4"/>
      <c r="MHQ721" s="4"/>
      <c r="MHR721" s="4"/>
      <c r="MHS721" s="4"/>
      <c r="MHT721" s="4"/>
      <c r="MHU721" s="4"/>
      <c r="MHV721" s="4"/>
      <c r="MHW721" s="4"/>
      <c r="MHX721" s="4"/>
      <c r="MHY721" s="4"/>
      <c r="MHZ721" s="4"/>
      <c r="MIA721" s="4"/>
      <c r="MIB721" s="4"/>
      <c r="MIC721" s="4"/>
      <c r="MID721" s="4"/>
      <c r="MIE721" s="4"/>
      <c r="MIF721" s="4"/>
      <c r="MIG721" s="4"/>
      <c r="MIH721" s="4"/>
      <c r="MII721" s="4"/>
      <c r="MIJ721" s="4"/>
      <c r="MIK721" s="4"/>
      <c r="MIL721" s="4"/>
      <c r="MIM721" s="4"/>
      <c r="MIN721" s="4"/>
      <c r="MIO721" s="4"/>
      <c r="MIP721" s="4"/>
      <c r="MIQ721" s="4"/>
      <c r="MIR721" s="4"/>
      <c r="MIS721" s="4"/>
      <c r="MIT721" s="4"/>
      <c r="MIU721" s="4"/>
      <c r="MIV721" s="4"/>
      <c r="MIW721" s="4"/>
      <c r="MIX721" s="4"/>
      <c r="MIY721" s="4"/>
      <c r="MIZ721" s="4"/>
      <c r="MJA721" s="4"/>
      <c r="MJB721" s="4"/>
      <c r="MJC721" s="4"/>
      <c r="MJD721" s="4"/>
      <c r="MJE721" s="4"/>
      <c r="MJF721" s="4"/>
      <c r="MJG721" s="4"/>
      <c r="MJH721" s="4"/>
      <c r="MJI721" s="4"/>
      <c r="MJJ721" s="4"/>
      <c r="MJK721" s="4"/>
      <c r="MJL721" s="4"/>
      <c r="MJM721" s="4"/>
      <c r="MJN721" s="4"/>
      <c r="MJO721" s="4"/>
      <c r="MJP721" s="4"/>
      <c r="MJQ721" s="4"/>
      <c r="MJR721" s="4"/>
      <c r="MJS721" s="4"/>
      <c r="MJT721" s="4"/>
      <c r="MJU721" s="4"/>
      <c r="MJV721" s="4"/>
      <c r="MJW721" s="4"/>
      <c r="MJX721" s="4"/>
      <c r="MJY721" s="4"/>
      <c r="MJZ721" s="4"/>
      <c r="MKA721" s="4"/>
      <c r="MKB721" s="4"/>
      <c r="MKC721" s="4"/>
      <c r="MKD721" s="4"/>
      <c r="MKE721" s="4"/>
      <c r="MKF721" s="4"/>
      <c r="MKG721" s="4"/>
      <c r="MKH721" s="4"/>
      <c r="MKI721" s="4"/>
      <c r="MKJ721" s="4"/>
      <c r="MKK721" s="4"/>
      <c r="MKL721" s="4"/>
      <c r="MKM721" s="4"/>
      <c r="MKN721" s="4"/>
      <c r="MKO721" s="4"/>
      <c r="MKP721" s="4"/>
      <c r="MKQ721" s="4"/>
      <c r="MKR721" s="4"/>
      <c r="MKS721" s="4"/>
      <c r="MKT721" s="4"/>
      <c r="MKU721" s="4"/>
      <c r="MKV721" s="4"/>
      <c r="MKW721" s="4"/>
      <c r="MKX721" s="4"/>
      <c r="MKY721" s="4"/>
      <c r="MKZ721" s="4"/>
      <c r="MLA721" s="4"/>
      <c r="MLB721" s="4"/>
      <c r="MLC721" s="4"/>
      <c r="MLD721" s="4"/>
      <c r="MLE721" s="4"/>
      <c r="MLF721" s="4"/>
      <c r="MLG721" s="4"/>
      <c r="MLH721" s="4"/>
      <c r="MLI721" s="4"/>
      <c r="MLJ721" s="4"/>
      <c r="MLK721" s="4"/>
      <c r="MLL721" s="4"/>
      <c r="MLM721" s="4"/>
      <c r="MLN721" s="4"/>
      <c r="MLO721" s="4"/>
      <c r="MLP721" s="4"/>
      <c r="MLQ721" s="4"/>
      <c r="MLR721" s="4"/>
      <c r="MLS721" s="4"/>
      <c r="MLT721" s="4"/>
      <c r="MLU721" s="4"/>
      <c r="MLV721" s="4"/>
      <c r="MLW721" s="4"/>
      <c r="MLX721" s="4"/>
      <c r="MLY721" s="4"/>
      <c r="MLZ721" s="4"/>
      <c r="MMA721" s="4"/>
      <c r="MMB721" s="4"/>
      <c r="MMC721" s="4"/>
      <c r="MMD721" s="4"/>
      <c r="MME721" s="4"/>
      <c r="MMF721" s="4"/>
      <c r="MMG721" s="4"/>
      <c r="MMH721" s="4"/>
      <c r="MMI721" s="4"/>
      <c r="MMJ721" s="4"/>
      <c r="MMK721" s="4"/>
      <c r="MML721" s="4"/>
      <c r="MMM721" s="4"/>
      <c r="MMN721" s="4"/>
      <c r="MMO721" s="4"/>
      <c r="MMP721" s="4"/>
      <c r="MMQ721" s="4"/>
      <c r="MMR721" s="4"/>
      <c r="MMS721" s="4"/>
      <c r="MMT721" s="4"/>
      <c r="MMU721" s="4"/>
      <c r="MMV721" s="4"/>
      <c r="MMW721" s="4"/>
      <c r="MMX721" s="4"/>
      <c r="MMY721" s="4"/>
      <c r="MMZ721" s="4"/>
      <c r="MNA721" s="4"/>
      <c r="MNB721" s="4"/>
      <c r="MNC721" s="4"/>
      <c r="MND721" s="4"/>
      <c r="MNE721" s="4"/>
      <c r="MNF721" s="4"/>
      <c r="MNG721" s="4"/>
      <c r="MNH721" s="4"/>
      <c r="MNI721" s="4"/>
      <c r="MNJ721" s="4"/>
      <c r="MNK721" s="4"/>
      <c r="MNL721" s="4"/>
      <c r="MNM721" s="4"/>
      <c r="MNN721" s="4"/>
      <c r="MNO721" s="4"/>
      <c r="MNP721" s="4"/>
      <c r="MNQ721" s="4"/>
      <c r="MNR721" s="4"/>
      <c r="MNS721" s="4"/>
      <c r="MNT721" s="4"/>
      <c r="MNU721" s="4"/>
      <c r="MNV721" s="4"/>
      <c r="MNW721" s="4"/>
      <c r="MNX721" s="4"/>
      <c r="MNY721" s="4"/>
      <c r="MNZ721" s="4"/>
      <c r="MOA721" s="4"/>
      <c r="MOB721" s="4"/>
      <c r="MOC721" s="4"/>
      <c r="MOD721" s="4"/>
      <c r="MOE721" s="4"/>
      <c r="MOF721" s="4"/>
      <c r="MOG721" s="4"/>
      <c r="MOH721" s="4"/>
      <c r="MOI721" s="4"/>
      <c r="MOJ721" s="4"/>
      <c r="MOK721" s="4"/>
      <c r="MOL721" s="4"/>
      <c r="MOM721" s="4"/>
      <c r="MON721" s="4"/>
      <c r="MOO721" s="4"/>
      <c r="MOP721" s="4"/>
      <c r="MOQ721" s="4"/>
      <c r="MOR721" s="4"/>
      <c r="MOS721" s="4"/>
      <c r="MOT721" s="4"/>
      <c r="MOU721" s="4"/>
      <c r="MOV721" s="4"/>
      <c r="MOW721" s="4"/>
      <c r="MOX721" s="4"/>
      <c r="MOY721" s="4"/>
      <c r="MOZ721" s="4"/>
      <c r="MPA721" s="4"/>
      <c r="MPB721" s="4"/>
      <c r="MPC721" s="4"/>
      <c r="MPD721" s="4"/>
      <c r="MPE721" s="4"/>
      <c r="MPF721" s="4"/>
      <c r="MPG721" s="4"/>
      <c r="MPH721" s="4"/>
      <c r="MPI721" s="4"/>
      <c r="MPJ721" s="4"/>
      <c r="MPK721" s="4"/>
      <c r="MPL721" s="4"/>
      <c r="MPM721" s="4"/>
      <c r="MPN721" s="4"/>
      <c r="MPO721" s="4"/>
      <c r="MPP721" s="4"/>
      <c r="MPQ721" s="4"/>
      <c r="MPR721" s="4"/>
      <c r="MPS721" s="4"/>
      <c r="MPT721" s="4"/>
      <c r="MPU721" s="4"/>
      <c r="MPV721" s="4"/>
      <c r="MPW721" s="4"/>
      <c r="MPX721" s="4"/>
      <c r="MPY721" s="4"/>
      <c r="MPZ721" s="4"/>
      <c r="MQA721" s="4"/>
      <c r="MQB721" s="4"/>
      <c r="MQC721" s="4"/>
      <c r="MQD721" s="4"/>
      <c r="MQE721" s="4"/>
      <c r="MQF721" s="4"/>
      <c r="MQG721" s="4"/>
      <c r="MQH721" s="4"/>
      <c r="MQI721" s="4"/>
      <c r="MQJ721" s="4"/>
      <c r="MQK721" s="4"/>
      <c r="MQL721" s="4"/>
      <c r="MQM721" s="4"/>
      <c r="MQN721" s="4"/>
      <c r="MQO721" s="4"/>
      <c r="MQP721" s="4"/>
      <c r="MQQ721" s="4"/>
      <c r="MQR721" s="4"/>
      <c r="MQS721" s="4"/>
      <c r="MQT721" s="4"/>
      <c r="MQU721" s="4"/>
      <c r="MQV721" s="4"/>
      <c r="MQW721" s="4"/>
      <c r="MQX721" s="4"/>
      <c r="MQY721" s="4"/>
      <c r="MQZ721" s="4"/>
      <c r="MRA721" s="4"/>
      <c r="MRB721" s="4"/>
      <c r="MRC721" s="4"/>
      <c r="MRD721" s="4"/>
      <c r="MRE721" s="4"/>
      <c r="MRF721" s="4"/>
      <c r="MRG721" s="4"/>
      <c r="MRH721" s="4"/>
      <c r="MRI721" s="4"/>
      <c r="MRJ721" s="4"/>
      <c r="MRK721" s="4"/>
      <c r="MRL721" s="4"/>
      <c r="MRM721" s="4"/>
      <c r="MRN721" s="4"/>
      <c r="MRO721" s="4"/>
      <c r="MRP721" s="4"/>
      <c r="MRQ721" s="4"/>
      <c r="MRR721" s="4"/>
      <c r="MRS721" s="4"/>
      <c r="MRT721" s="4"/>
      <c r="MRU721" s="4"/>
      <c r="MRV721" s="4"/>
      <c r="MRW721" s="4"/>
      <c r="MRX721" s="4"/>
      <c r="MRY721" s="4"/>
      <c r="MRZ721" s="4"/>
      <c r="MSA721" s="4"/>
      <c r="MSB721" s="4"/>
      <c r="MSC721" s="4"/>
      <c r="MSD721" s="4"/>
      <c r="MSE721" s="4"/>
      <c r="MSF721" s="4"/>
      <c r="MSG721" s="4"/>
      <c r="MSH721" s="4"/>
      <c r="MSI721" s="4"/>
      <c r="MSJ721" s="4"/>
      <c r="MSK721" s="4"/>
      <c r="MSL721" s="4"/>
      <c r="MSM721" s="4"/>
      <c r="MSN721" s="4"/>
      <c r="MSO721" s="4"/>
      <c r="MSP721" s="4"/>
      <c r="MSQ721" s="4"/>
      <c r="MSR721" s="4"/>
      <c r="MSS721" s="4"/>
      <c r="MST721" s="4"/>
      <c r="MSU721" s="4"/>
      <c r="MSV721" s="4"/>
      <c r="MSW721" s="4"/>
      <c r="MSX721" s="4"/>
      <c r="MSY721" s="4"/>
      <c r="MSZ721" s="4"/>
      <c r="MTA721" s="4"/>
      <c r="MTB721" s="4"/>
      <c r="MTC721" s="4"/>
      <c r="MTD721" s="4"/>
      <c r="MTE721" s="4"/>
      <c r="MTF721" s="4"/>
      <c r="MTG721" s="4"/>
      <c r="MTH721" s="4"/>
      <c r="MTI721" s="4"/>
      <c r="MTJ721" s="4"/>
      <c r="MTK721" s="4"/>
      <c r="MTL721" s="4"/>
      <c r="MTM721" s="4"/>
      <c r="MTN721" s="4"/>
      <c r="MTO721" s="4"/>
      <c r="MTP721" s="4"/>
      <c r="MTQ721" s="4"/>
      <c r="MTR721" s="4"/>
      <c r="MTS721" s="4"/>
      <c r="MTT721" s="4"/>
      <c r="MTU721" s="4"/>
      <c r="MTV721" s="4"/>
      <c r="MTW721" s="4"/>
      <c r="MTX721" s="4"/>
      <c r="MTY721" s="4"/>
      <c r="MTZ721" s="4"/>
      <c r="MUA721" s="4"/>
      <c r="MUB721" s="4"/>
      <c r="MUC721" s="4"/>
      <c r="MUD721" s="4"/>
      <c r="MUE721" s="4"/>
      <c r="MUF721" s="4"/>
      <c r="MUG721" s="4"/>
      <c r="MUH721" s="4"/>
      <c r="MUI721" s="4"/>
      <c r="MUJ721" s="4"/>
      <c r="MUK721" s="4"/>
      <c r="MUL721" s="4"/>
      <c r="MUM721" s="4"/>
      <c r="MUN721" s="4"/>
      <c r="MUO721" s="4"/>
      <c r="MUP721" s="4"/>
      <c r="MUQ721" s="4"/>
      <c r="MUR721" s="4"/>
      <c r="MUS721" s="4"/>
      <c r="MUT721" s="4"/>
      <c r="MUU721" s="4"/>
      <c r="MUV721" s="4"/>
      <c r="MUW721" s="4"/>
      <c r="MUX721" s="4"/>
      <c r="MUY721" s="4"/>
      <c r="MUZ721" s="4"/>
      <c r="MVA721" s="4"/>
      <c r="MVB721" s="4"/>
      <c r="MVC721" s="4"/>
      <c r="MVD721" s="4"/>
      <c r="MVE721" s="4"/>
      <c r="MVF721" s="4"/>
      <c r="MVG721" s="4"/>
      <c r="MVH721" s="4"/>
      <c r="MVI721" s="4"/>
      <c r="MVJ721" s="4"/>
      <c r="MVK721" s="4"/>
      <c r="MVL721" s="4"/>
      <c r="MVM721" s="4"/>
      <c r="MVN721" s="4"/>
      <c r="MVO721" s="4"/>
      <c r="MVP721" s="4"/>
      <c r="MVQ721" s="4"/>
      <c r="MVR721" s="4"/>
      <c r="MVS721" s="4"/>
      <c r="MVT721" s="4"/>
      <c r="MVU721" s="4"/>
      <c r="MVV721" s="4"/>
      <c r="MVW721" s="4"/>
      <c r="MVX721" s="4"/>
      <c r="MVY721" s="4"/>
      <c r="MVZ721" s="4"/>
      <c r="MWA721" s="4"/>
      <c r="MWB721" s="4"/>
      <c r="MWC721" s="4"/>
      <c r="MWD721" s="4"/>
      <c r="MWE721" s="4"/>
      <c r="MWF721" s="4"/>
      <c r="MWG721" s="4"/>
      <c r="MWH721" s="4"/>
      <c r="MWI721" s="4"/>
      <c r="MWJ721" s="4"/>
      <c r="MWK721" s="4"/>
      <c r="MWL721" s="4"/>
      <c r="MWM721" s="4"/>
      <c r="MWN721" s="4"/>
      <c r="MWO721" s="4"/>
      <c r="MWP721" s="4"/>
      <c r="MWQ721" s="4"/>
      <c r="MWR721" s="4"/>
      <c r="MWS721" s="4"/>
      <c r="MWT721" s="4"/>
      <c r="MWU721" s="4"/>
      <c r="MWV721" s="4"/>
      <c r="MWW721" s="4"/>
      <c r="MWX721" s="4"/>
      <c r="MWY721" s="4"/>
      <c r="MWZ721" s="4"/>
      <c r="MXA721" s="4"/>
      <c r="MXB721" s="4"/>
      <c r="MXC721" s="4"/>
      <c r="MXD721" s="4"/>
      <c r="MXE721" s="4"/>
      <c r="MXF721" s="4"/>
      <c r="MXG721" s="4"/>
      <c r="MXH721" s="4"/>
      <c r="MXI721" s="4"/>
      <c r="MXJ721" s="4"/>
      <c r="MXK721" s="4"/>
      <c r="MXL721" s="4"/>
      <c r="MXM721" s="4"/>
      <c r="MXN721" s="4"/>
      <c r="MXO721" s="4"/>
      <c r="MXP721" s="4"/>
      <c r="MXQ721" s="4"/>
      <c r="MXR721" s="4"/>
      <c r="MXS721" s="4"/>
      <c r="MXT721" s="4"/>
      <c r="MXU721" s="4"/>
      <c r="MXV721" s="4"/>
      <c r="MXW721" s="4"/>
      <c r="MXX721" s="4"/>
      <c r="MXY721" s="4"/>
      <c r="MXZ721" s="4"/>
      <c r="MYA721" s="4"/>
      <c r="MYB721" s="4"/>
      <c r="MYC721" s="4"/>
      <c r="MYD721" s="4"/>
      <c r="MYE721" s="4"/>
      <c r="MYF721" s="4"/>
      <c r="MYG721" s="4"/>
      <c r="MYH721" s="4"/>
      <c r="MYI721" s="4"/>
      <c r="MYJ721" s="4"/>
      <c r="MYK721" s="4"/>
      <c r="MYL721" s="4"/>
      <c r="MYM721" s="4"/>
      <c r="MYN721" s="4"/>
      <c r="MYO721" s="4"/>
      <c r="MYP721" s="4"/>
      <c r="MYQ721" s="4"/>
      <c r="MYR721" s="4"/>
      <c r="MYS721" s="4"/>
      <c r="MYT721" s="4"/>
      <c r="MYU721" s="4"/>
      <c r="MYV721" s="4"/>
      <c r="MYW721" s="4"/>
      <c r="MYX721" s="4"/>
      <c r="MYY721" s="4"/>
      <c r="MYZ721" s="4"/>
      <c r="MZA721" s="4"/>
      <c r="MZB721" s="4"/>
      <c r="MZC721" s="4"/>
      <c r="MZD721" s="4"/>
      <c r="MZE721" s="4"/>
      <c r="MZF721" s="4"/>
      <c r="MZG721" s="4"/>
      <c r="MZH721" s="4"/>
      <c r="MZI721" s="4"/>
      <c r="MZJ721" s="4"/>
      <c r="MZK721" s="4"/>
      <c r="MZL721" s="4"/>
      <c r="MZM721" s="4"/>
      <c r="MZN721" s="4"/>
      <c r="MZO721" s="4"/>
      <c r="MZP721" s="4"/>
      <c r="MZQ721" s="4"/>
      <c r="MZR721" s="4"/>
      <c r="MZS721" s="4"/>
      <c r="MZT721" s="4"/>
      <c r="MZU721" s="4"/>
      <c r="MZV721" s="4"/>
      <c r="MZW721" s="4"/>
      <c r="MZX721" s="4"/>
      <c r="MZY721" s="4"/>
      <c r="MZZ721" s="4"/>
      <c r="NAA721" s="4"/>
      <c r="NAB721" s="4"/>
      <c r="NAC721" s="4"/>
      <c r="NAD721" s="4"/>
      <c r="NAE721" s="4"/>
      <c r="NAF721" s="4"/>
      <c r="NAG721" s="4"/>
      <c r="NAH721" s="4"/>
      <c r="NAI721" s="4"/>
      <c r="NAJ721" s="4"/>
      <c r="NAK721" s="4"/>
      <c r="NAL721" s="4"/>
      <c r="NAM721" s="4"/>
      <c r="NAN721" s="4"/>
      <c r="NAO721" s="4"/>
      <c r="NAP721" s="4"/>
      <c r="NAQ721" s="4"/>
      <c r="NAR721" s="4"/>
      <c r="NAS721" s="4"/>
      <c r="NAT721" s="4"/>
      <c r="NAU721" s="4"/>
      <c r="NAV721" s="4"/>
      <c r="NAW721" s="4"/>
      <c r="NAX721" s="4"/>
      <c r="NAY721" s="4"/>
      <c r="NAZ721" s="4"/>
      <c r="NBA721" s="4"/>
      <c r="NBB721" s="4"/>
      <c r="NBC721" s="4"/>
      <c r="NBD721" s="4"/>
      <c r="NBE721" s="4"/>
      <c r="NBF721" s="4"/>
      <c r="NBG721" s="4"/>
      <c r="NBH721" s="4"/>
      <c r="NBI721" s="4"/>
      <c r="NBJ721" s="4"/>
      <c r="NBK721" s="4"/>
      <c r="NBL721" s="4"/>
      <c r="NBM721" s="4"/>
      <c r="NBN721" s="4"/>
      <c r="NBO721" s="4"/>
      <c r="NBP721" s="4"/>
      <c r="NBQ721" s="4"/>
      <c r="NBR721" s="4"/>
      <c r="NBS721" s="4"/>
      <c r="NBT721" s="4"/>
      <c r="NBU721" s="4"/>
      <c r="NBV721" s="4"/>
      <c r="NBW721" s="4"/>
      <c r="NBX721" s="4"/>
      <c r="NBY721" s="4"/>
      <c r="NBZ721" s="4"/>
      <c r="NCA721" s="4"/>
      <c r="NCB721" s="4"/>
      <c r="NCC721" s="4"/>
      <c r="NCD721" s="4"/>
      <c r="NCE721" s="4"/>
      <c r="NCF721" s="4"/>
      <c r="NCG721" s="4"/>
      <c r="NCH721" s="4"/>
      <c r="NCI721" s="4"/>
      <c r="NCJ721" s="4"/>
      <c r="NCK721" s="4"/>
      <c r="NCL721" s="4"/>
      <c r="NCM721" s="4"/>
      <c r="NCN721" s="4"/>
      <c r="NCO721" s="4"/>
      <c r="NCP721" s="4"/>
      <c r="NCQ721" s="4"/>
      <c r="NCR721" s="4"/>
      <c r="NCS721" s="4"/>
      <c r="NCT721" s="4"/>
      <c r="NCU721" s="4"/>
      <c r="NCV721" s="4"/>
      <c r="NCW721" s="4"/>
      <c r="NCX721" s="4"/>
      <c r="NCY721" s="4"/>
      <c r="NCZ721" s="4"/>
      <c r="NDA721" s="4"/>
      <c r="NDB721" s="4"/>
      <c r="NDC721" s="4"/>
      <c r="NDD721" s="4"/>
      <c r="NDE721" s="4"/>
      <c r="NDF721" s="4"/>
      <c r="NDG721" s="4"/>
      <c r="NDH721" s="4"/>
      <c r="NDI721" s="4"/>
      <c r="NDJ721" s="4"/>
      <c r="NDK721" s="4"/>
      <c r="NDL721" s="4"/>
      <c r="NDM721" s="4"/>
      <c r="NDN721" s="4"/>
      <c r="NDO721" s="4"/>
      <c r="NDP721" s="4"/>
      <c r="NDQ721" s="4"/>
      <c r="NDR721" s="4"/>
      <c r="NDS721" s="4"/>
      <c r="NDT721" s="4"/>
      <c r="NDU721" s="4"/>
      <c r="NDV721" s="4"/>
      <c r="NDW721" s="4"/>
      <c r="NDX721" s="4"/>
      <c r="NDY721" s="4"/>
      <c r="NDZ721" s="4"/>
      <c r="NEA721" s="4"/>
      <c r="NEB721" s="4"/>
      <c r="NEC721" s="4"/>
      <c r="NED721" s="4"/>
      <c r="NEE721" s="4"/>
      <c r="NEF721" s="4"/>
      <c r="NEG721" s="4"/>
      <c r="NEH721" s="4"/>
      <c r="NEI721" s="4"/>
      <c r="NEJ721" s="4"/>
      <c r="NEK721" s="4"/>
      <c r="NEL721" s="4"/>
      <c r="NEM721" s="4"/>
      <c r="NEN721" s="4"/>
      <c r="NEO721" s="4"/>
      <c r="NEP721" s="4"/>
      <c r="NEQ721" s="4"/>
      <c r="NER721" s="4"/>
      <c r="NES721" s="4"/>
      <c r="NET721" s="4"/>
      <c r="NEU721" s="4"/>
      <c r="NEV721" s="4"/>
      <c r="NEW721" s="4"/>
      <c r="NEX721" s="4"/>
      <c r="NEY721" s="4"/>
      <c r="NEZ721" s="4"/>
      <c r="NFA721" s="4"/>
      <c r="NFB721" s="4"/>
      <c r="NFC721" s="4"/>
      <c r="NFD721" s="4"/>
      <c r="NFE721" s="4"/>
      <c r="NFF721" s="4"/>
      <c r="NFG721" s="4"/>
      <c r="NFH721" s="4"/>
      <c r="NFI721" s="4"/>
      <c r="NFJ721" s="4"/>
      <c r="NFK721" s="4"/>
      <c r="NFL721" s="4"/>
      <c r="NFM721" s="4"/>
      <c r="NFN721" s="4"/>
      <c r="NFO721" s="4"/>
      <c r="NFP721" s="4"/>
      <c r="NFQ721" s="4"/>
      <c r="NFR721" s="4"/>
      <c r="NFS721" s="4"/>
      <c r="NFT721" s="4"/>
      <c r="NFU721" s="4"/>
      <c r="NFV721" s="4"/>
      <c r="NFW721" s="4"/>
      <c r="NFX721" s="4"/>
      <c r="NFY721" s="4"/>
      <c r="NFZ721" s="4"/>
      <c r="NGA721" s="4"/>
      <c r="NGB721" s="4"/>
      <c r="NGC721" s="4"/>
      <c r="NGD721" s="4"/>
      <c r="NGE721" s="4"/>
      <c r="NGF721" s="4"/>
      <c r="NGG721" s="4"/>
      <c r="NGH721" s="4"/>
      <c r="NGI721" s="4"/>
      <c r="NGJ721" s="4"/>
      <c r="NGK721" s="4"/>
      <c r="NGL721" s="4"/>
      <c r="NGM721" s="4"/>
      <c r="NGN721" s="4"/>
      <c r="NGO721" s="4"/>
      <c r="NGP721" s="4"/>
      <c r="NGQ721" s="4"/>
      <c r="NGR721" s="4"/>
      <c r="NGS721" s="4"/>
      <c r="NGT721" s="4"/>
      <c r="NGU721" s="4"/>
      <c r="NGV721" s="4"/>
      <c r="NGW721" s="4"/>
      <c r="NGX721" s="4"/>
      <c r="NGY721" s="4"/>
      <c r="NGZ721" s="4"/>
      <c r="NHA721" s="4"/>
      <c r="NHB721" s="4"/>
      <c r="NHC721" s="4"/>
      <c r="NHD721" s="4"/>
      <c r="NHE721" s="4"/>
      <c r="NHF721" s="4"/>
      <c r="NHG721" s="4"/>
      <c r="NHH721" s="4"/>
      <c r="NHI721" s="4"/>
      <c r="NHJ721" s="4"/>
      <c r="NHK721" s="4"/>
      <c r="NHL721" s="4"/>
      <c r="NHM721" s="4"/>
      <c r="NHN721" s="4"/>
      <c r="NHO721" s="4"/>
      <c r="NHP721" s="4"/>
      <c r="NHQ721" s="4"/>
      <c r="NHR721" s="4"/>
      <c r="NHS721" s="4"/>
      <c r="NHT721" s="4"/>
      <c r="NHU721" s="4"/>
      <c r="NHV721" s="4"/>
      <c r="NHW721" s="4"/>
      <c r="NHX721" s="4"/>
      <c r="NHY721" s="4"/>
      <c r="NHZ721" s="4"/>
      <c r="NIA721" s="4"/>
      <c r="NIB721" s="4"/>
      <c r="NIC721" s="4"/>
      <c r="NID721" s="4"/>
      <c r="NIE721" s="4"/>
      <c r="NIF721" s="4"/>
      <c r="NIG721" s="4"/>
      <c r="NIH721" s="4"/>
      <c r="NII721" s="4"/>
      <c r="NIJ721" s="4"/>
      <c r="NIK721" s="4"/>
      <c r="NIL721" s="4"/>
      <c r="NIM721" s="4"/>
      <c r="NIN721" s="4"/>
      <c r="NIO721" s="4"/>
      <c r="NIP721" s="4"/>
      <c r="NIQ721" s="4"/>
      <c r="NIR721" s="4"/>
      <c r="NIS721" s="4"/>
      <c r="NIT721" s="4"/>
      <c r="NIU721" s="4"/>
      <c r="NIV721" s="4"/>
      <c r="NIW721" s="4"/>
      <c r="NIX721" s="4"/>
      <c r="NIY721" s="4"/>
      <c r="NIZ721" s="4"/>
      <c r="NJA721" s="4"/>
      <c r="NJB721" s="4"/>
      <c r="NJC721" s="4"/>
      <c r="NJD721" s="4"/>
      <c r="NJE721" s="4"/>
      <c r="NJF721" s="4"/>
      <c r="NJG721" s="4"/>
      <c r="NJH721" s="4"/>
      <c r="NJI721" s="4"/>
      <c r="NJJ721" s="4"/>
      <c r="NJK721" s="4"/>
      <c r="NJL721" s="4"/>
      <c r="NJM721" s="4"/>
      <c r="NJN721" s="4"/>
      <c r="NJO721" s="4"/>
      <c r="NJP721" s="4"/>
      <c r="NJQ721" s="4"/>
      <c r="NJR721" s="4"/>
      <c r="NJS721" s="4"/>
      <c r="NJT721" s="4"/>
      <c r="NJU721" s="4"/>
      <c r="NJV721" s="4"/>
      <c r="NJW721" s="4"/>
      <c r="NJX721" s="4"/>
      <c r="NJY721" s="4"/>
      <c r="NJZ721" s="4"/>
      <c r="NKA721" s="4"/>
      <c r="NKB721" s="4"/>
      <c r="NKC721" s="4"/>
      <c r="NKD721" s="4"/>
      <c r="NKE721" s="4"/>
      <c r="NKF721" s="4"/>
      <c r="NKG721" s="4"/>
      <c r="NKH721" s="4"/>
      <c r="NKI721" s="4"/>
      <c r="NKJ721" s="4"/>
      <c r="NKK721" s="4"/>
      <c r="NKL721" s="4"/>
      <c r="NKM721" s="4"/>
      <c r="NKN721" s="4"/>
      <c r="NKO721" s="4"/>
      <c r="NKP721" s="4"/>
      <c r="NKQ721" s="4"/>
      <c r="NKR721" s="4"/>
      <c r="NKS721" s="4"/>
      <c r="NKT721" s="4"/>
      <c r="NKU721" s="4"/>
      <c r="NKV721" s="4"/>
      <c r="NKW721" s="4"/>
      <c r="NKX721" s="4"/>
      <c r="NKY721" s="4"/>
      <c r="NKZ721" s="4"/>
      <c r="NLA721" s="4"/>
      <c r="NLB721" s="4"/>
      <c r="NLC721" s="4"/>
      <c r="NLD721" s="4"/>
      <c r="NLE721" s="4"/>
      <c r="NLF721" s="4"/>
      <c r="NLG721" s="4"/>
      <c r="NLH721" s="4"/>
      <c r="NLI721" s="4"/>
      <c r="NLJ721" s="4"/>
      <c r="NLK721" s="4"/>
      <c r="NLL721" s="4"/>
      <c r="NLM721" s="4"/>
      <c r="NLN721" s="4"/>
      <c r="NLO721" s="4"/>
      <c r="NLP721" s="4"/>
      <c r="NLQ721" s="4"/>
      <c r="NLR721" s="4"/>
      <c r="NLS721" s="4"/>
      <c r="NLT721" s="4"/>
      <c r="NLU721" s="4"/>
      <c r="NLV721" s="4"/>
      <c r="NLW721" s="4"/>
      <c r="NLX721" s="4"/>
      <c r="NLY721" s="4"/>
      <c r="NLZ721" s="4"/>
      <c r="NMA721" s="4"/>
      <c r="NMB721" s="4"/>
      <c r="NMC721" s="4"/>
      <c r="NMD721" s="4"/>
      <c r="NME721" s="4"/>
      <c r="NMF721" s="4"/>
      <c r="NMG721" s="4"/>
      <c r="NMH721" s="4"/>
      <c r="NMI721" s="4"/>
      <c r="NMJ721" s="4"/>
      <c r="NMK721" s="4"/>
      <c r="NML721" s="4"/>
      <c r="NMM721" s="4"/>
      <c r="NMN721" s="4"/>
      <c r="NMO721" s="4"/>
      <c r="NMP721" s="4"/>
      <c r="NMQ721" s="4"/>
      <c r="NMR721" s="4"/>
      <c r="NMS721" s="4"/>
      <c r="NMT721" s="4"/>
      <c r="NMU721" s="4"/>
      <c r="NMV721" s="4"/>
      <c r="NMW721" s="4"/>
      <c r="NMX721" s="4"/>
      <c r="NMY721" s="4"/>
      <c r="NMZ721" s="4"/>
      <c r="NNA721" s="4"/>
      <c r="NNB721" s="4"/>
      <c r="NNC721" s="4"/>
      <c r="NND721" s="4"/>
      <c r="NNE721" s="4"/>
      <c r="NNF721" s="4"/>
      <c r="NNG721" s="4"/>
      <c r="NNH721" s="4"/>
      <c r="NNI721" s="4"/>
      <c r="NNJ721" s="4"/>
      <c r="NNK721" s="4"/>
      <c r="NNL721" s="4"/>
      <c r="NNM721" s="4"/>
      <c r="NNN721" s="4"/>
      <c r="NNO721" s="4"/>
      <c r="NNP721" s="4"/>
      <c r="NNQ721" s="4"/>
      <c r="NNR721" s="4"/>
      <c r="NNS721" s="4"/>
      <c r="NNT721" s="4"/>
      <c r="NNU721" s="4"/>
      <c r="NNV721" s="4"/>
      <c r="NNW721" s="4"/>
      <c r="NNX721" s="4"/>
      <c r="NNY721" s="4"/>
      <c r="NNZ721" s="4"/>
      <c r="NOA721" s="4"/>
      <c r="NOB721" s="4"/>
      <c r="NOC721" s="4"/>
      <c r="NOD721" s="4"/>
      <c r="NOE721" s="4"/>
      <c r="NOF721" s="4"/>
      <c r="NOG721" s="4"/>
      <c r="NOH721" s="4"/>
      <c r="NOI721" s="4"/>
      <c r="NOJ721" s="4"/>
      <c r="NOK721" s="4"/>
      <c r="NOL721" s="4"/>
      <c r="NOM721" s="4"/>
      <c r="NON721" s="4"/>
      <c r="NOO721" s="4"/>
      <c r="NOP721" s="4"/>
      <c r="NOQ721" s="4"/>
      <c r="NOR721" s="4"/>
      <c r="NOS721" s="4"/>
      <c r="NOT721" s="4"/>
      <c r="NOU721" s="4"/>
      <c r="NOV721" s="4"/>
      <c r="NOW721" s="4"/>
      <c r="NOX721" s="4"/>
      <c r="NOY721" s="4"/>
      <c r="NOZ721" s="4"/>
      <c r="NPA721" s="4"/>
      <c r="NPB721" s="4"/>
      <c r="NPC721" s="4"/>
      <c r="NPD721" s="4"/>
      <c r="NPE721" s="4"/>
      <c r="NPF721" s="4"/>
      <c r="NPG721" s="4"/>
      <c r="NPH721" s="4"/>
      <c r="NPI721" s="4"/>
      <c r="NPJ721" s="4"/>
      <c r="NPK721" s="4"/>
      <c r="NPL721" s="4"/>
      <c r="NPM721" s="4"/>
      <c r="NPN721" s="4"/>
      <c r="NPO721" s="4"/>
      <c r="NPP721" s="4"/>
      <c r="NPQ721" s="4"/>
      <c r="NPR721" s="4"/>
      <c r="NPS721" s="4"/>
      <c r="NPT721" s="4"/>
      <c r="NPU721" s="4"/>
      <c r="NPV721" s="4"/>
      <c r="NPW721" s="4"/>
      <c r="NPX721" s="4"/>
      <c r="NPY721" s="4"/>
      <c r="NPZ721" s="4"/>
      <c r="NQA721" s="4"/>
      <c r="NQB721" s="4"/>
      <c r="NQC721" s="4"/>
      <c r="NQD721" s="4"/>
      <c r="NQE721" s="4"/>
      <c r="NQF721" s="4"/>
      <c r="NQG721" s="4"/>
      <c r="NQH721" s="4"/>
      <c r="NQI721" s="4"/>
      <c r="NQJ721" s="4"/>
      <c r="NQK721" s="4"/>
      <c r="NQL721" s="4"/>
      <c r="NQM721" s="4"/>
      <c r="NQN721" s="4"/>
      <c r="NQO721" s="4"/>
      <c r="NQP721" s="4"/>
      <c r="NQQ721" s="4"/>
      <c r="NQR721" s="4"/>
      <c r="NQS721" s="4"/>
      <c r="NQT721" s="4"/>
      <c r="NQU721" s="4"/>
      <c r="NQV721" s="4"/>
      <c r="NQW721" s="4"/>
      <c r="NQX721" s="4"/>
      <c r="NQY721" s="4"/>
      <c r="NQZ721" s="4"/>
      <c r="NRA721" s="4"/>
      <c r="NRB721" s="4"/>
      <c r="NRC721" s="4"/>
      <c r="NRD721" s="4"/>
      <c r="NRE721" s="4"/>
      <c r="NRF721" s="4"/>
      <c r="NRG721" s="4"/>
      <c r="NRH721" s="4"/>
      <c r="NRI721" s="4"/>
      <c r="NRJ721" s="4"/>
      <c r="NRK721" s="4"/>
      <c r="NRL721" s="4"/>
      <c r="NRM721" s="4"/>
      <c r="NRN721" s="4"/>
      <c r="NRO721" s="4"/>
      <c r="NRP721" s="4"/>
      <c r="NRQ721" s="4"/>
      <c r="NRR721" s="4"/>
      <c r="NRS721" s="4"/>
      <c r="NRT721" s="4"/>
      <c r="NRU721" s="4"/>
      <c r="NRV721" s="4"/>
      <c r="NRW721" s="4"/>
      <c r="NRX721" s="4"/>
      <c r="NRY721" s="4"/>
      <c r="NRZ721" s="4"/>
      <c r="NSA721" s="4"/>
      <c r="NSB721" s="4"/>
      <c r="NSC721" s="4"/>
      <c r="NSD721" s="4"/>
      <c r="NSE721" s="4"/>
      <c r="NSF721" s="4"/>
      <c r="NSG721" s="4"/>
      <c r="NSH721" s="4"/>
      <c r="NSI721" s="4"/>
      <c r="NSJ721" s="4"/>
      <c r="NSK721" s="4"/>
      <c r="NSL721" s="4"/>
      <c r="NSM721" s="4"/>
      <c r="NSN721" s="4"/>
      <c r="NSO721" s="4"/>
      <c r="NSP721" s="4"/>
      <c r="NSQ721" s="4"/>
      <c r="NSR721" s="4"/>
      <c r="NSS721" s="4"/>
      <c r="NST721" s="4"/>
      <c r="NSU721" s="4"/>
      <c r="NSV721" s="4"/>
      <c r="NSW721" s="4"/>
      <c r="NSX721" s="4"/>
      <c r="NSY721" s="4"/>
      <c r="NSZ721" s="4"/>
      <c r="NTA721" s="4"/>
      <c r="NTB721" s="4"/>
      <c r="NTC721" s="4"/>
      <c r="NTD721" s="4"/>
      <c r="NTE721" s="4"/>
      <c r="NTF721" s="4"/>
      <c r="NTG721" s="4"/>
      <c r="NTH721" s="4"/>
      <c r="NTI721" s="4"/>
      <c r="NTJ721" s="4"/>
      <c r="NTK721" s="4"/>
      <c r="NTL721" s="4"/>
      <c r="NTM721" s="4"/>
      <c r="NTN721" s="4"/>
      <c r="NTO721" s="4"/>
      <c r="NTP721" s="4"/>
      <c r="NTQ721" s="4"/>
      <c r="NTR721" s="4"/>
      <c r="NTS721" s="4"/>
      <c r="NTT721" s="4"/>
      <c r="NTU721" s="4"/>
      <c r="NTV721" s="4"/>
      <c r="NTW721" s="4"/>
      <c r="NTX721" s="4"/>
      <c r="NTY721" s="4"/>
      <c r="NTZ721" s="4"/>
      <c r="NUA721" s="4"/>
      <c r="NUB721" s="4"/>
      <c r="NUC721" s="4"/>
      <c r="NUD721" s="4"/>
      <c r="NUE721" s="4"/>
      <c r="NUF721" s="4"/>
      <c r="NUG721" s="4"/>
      <c r="NUH721" s="4"/>
      <c r="NUI721" s="4"/>
      <c r="NUJ721" s="4"/>
      <c r="NUK721" s="4"/>
      <c r="NUL721" s="4"/>
      <c r="NUM721" s="4"/>
      <c r="NUN721" s="4"/>
      <c r="NUO721" s="4"/>
      <c r="NUP721" s="4"/>
      <c r="NUQ721" s="4"/>
      <c r="NUR721" s="4"/>
      <c r="NUS721" s="4"/>
      <c r="NUT721" s="4"/>
      <c r="NUU721" s="4"/>
      <c r="NUV721" s="4"/>
      <c r="NUW721" s="4"/>
      <c r="NUX721" s="4"/>
      <c r="NUY721" s="4"/>
      <c r="NUZ721" s="4"/>
      <c r="NVA721" s="4"/>
      <c r="NVB721" s="4"/>
      <c r="NVC721" s="4"/>
      <c r="NVD721" s="4"/>
      <c r="NVE721" s="4"/>
      <c r="NVF721" s="4"/>
      <c r="NVG721" s="4"/>
      <c r="NVH721" s="4"/>
      <c r="NVI721" s="4"/>
      <c r="NVJ721" s="4"/>
      <c r="NVK721" s="4"/>
      <c r="NVL721" s="4"/>
      <c r="NVM721" s="4"/>
      <c r="NVN721" s="4"/>
      <c r="NVO721" s="4"/>
      <c r="NVP721" s="4"/>
      <c r="NVQ721" s="4"/>
      <c r="NVR721" s="4"/>
      <c r="NVS721" s="4"/>
      <c r="NVT721" s="4"/>
      <c r="NVU721" s="4"/>
      <c r="NVV721" s="4"/>
      <c r="NVW721" s="4"/>
      <c r="NVX721" s="4"/>
      <c r="NVY721" s="4"/>
      <c r="NVZ721" s="4"/>
      <c r="NWA721" s="4"/>
      <c r="NWB721" s="4"/>
      <c r="NWC721" s="4"/>
      <c r="NWD721" s="4"/>
      <c r="NWE721" s="4"/>
      <c r="NWF721" s="4"/>
      <c r="NWG721" s="4"/>
      <c r="NWH721" s="4"/>
      <c r="NWI721" s="4"/>
      <c r="NWJ721" s="4"/>
      <c r="NWK721" s="4"/>
      <c r="NWL721" s="4"/>
      <c r="NWM721" s="4"/>
      <c r="NWN721" s="4"/>
      <c r="NWO721" s="4"/>
      <c r="NWP721" s="4"/>
      <c r="NWQ721" s="4"/>
      <c r="NWR721" s="4"/>
      <c r="NWS721" s="4"/>
      <c r="NWT721" s="4"/>
      <c r="NWU721" s="4"/>
      <c r="NWV721" s="4"/>
      <c r="NWW721" s="4"/>
      <c r="NWX721" s="4"/>
      <c r="NWY721" s="4"/>
      <c r="NWZ721" s="4"/>
      <c r="NXA721" s="4"/>
      <c r="NXB721" s="4"/>
      <c r="NXC721" s="4"/>
      <c r="NXD721" s="4"/>
      <c r="NXE721" s="4"/>
      <c r="NXF721" s="4"/>
      <c r="NXG721" s="4"/>
      <c r="NXH721" s="4"/>
      <c r="NXI721" s="4"/>
      <c r="NXJ721" s="4"/>
      <c r="NXK721" s="4"/>
      <c r="NXL721" s="4"/>
      <c r="NXM721" s="4"/>
      <c r="NXN721" s="4"/>
      <c r="NXO721" s="4"/>
      <c r="NXP721" s="4"/>
      <c r="NXQ721" s="4"/>
      <c r="NXR721" s="4"/>
      <c r="NXS721" s="4"/>
      <c r="NXT721" s="4"/>
      <c r="NXU721" s="4"/>
      <c r="NXV721" s="4"/>
      <c r="NXW721" s="4"/>
      <c r="NXX721" s="4"/>
      <c r="NXY721" s="4"/>
      <c r="NXZ721" s="4"/>
      <c r="NYA721" s="4"/>
      <c r="NYB721" s="4"/>
      <c r="NYC721" s="4"/>
      <c r="NYD721" s="4"/>
      <c r="NYE721" s="4"/>
      <c r="NYF721" s="4"/>
      <c r="NYG721" s="4"/>
      <c r="NYH721" s="4"/>
      <c r="NYI721" s="4"/>
      <c r="NYJ721" s="4"/>
      <c r="NYK721" s="4"/>
      <c r="NYL721" s="4"/>
      <c r="NYM721" s="4"/>
      <c r="NYN721" s="4"/>
      <c r="NYO721" s="4"/>
      <c r="NYP721" s="4"/>
      <c r="NYQ721" s="4"/>
      <c r="NYR721" s="4"/>
      <c r="NYS721" s="4"/>
      <c r="NYT721" s="4"/>
      <c r="NYU721" s="4"/>
      <c r="NYV721" s="4"/>
      <c r="NYW721" s="4"/>
      <c r="NYX721" s="4"/>
      <c r="NYY721" s="4"/>
      <c r="NYZ721" s="4"/>
      <c r="NZA721" s="4"/>
      <c r="NZB721" s="4"/>
      <c r="NZC721" s="4"/>
      <c r="NZD721" s="4"/>
      <c r="NZE721" s="4"/>
      <c r="NZF721" s="4"/>
      <c r="NZG721" s="4"/>
      <c r="NZH721" s="4"/>
      <c r="NZI721" s="4"/>
      <c r="NZJ721" s="4"/>
      <c r="NZK721" s="4"/>
      <c r="NZL721" s="4"/>
      <c r="NZM721" s="4"/>
      <c r="NZN721" s="4"/>
      <c r="NZO721" s="4"/>
      <c r="NZP721" s="4"/>
      <c r="NZQ721" s="4"/>
      <c r="NZR721" s="4"/>
      <c r="NZS721" s="4"/>
      <c r="NZT721" s="4"/>
      <c r="NZU721" s="4"/>
      <c r="NZV721" s="4"/>
      <c r="NZW721" s="4"/>
      <c r="NZX721" s="4"/>
      <c r="NZY721" s="4"/>
      <c r="NZZ721" s="4"/>
      <c r="OAA721" s="4"/>
      <c r="OAB721" s="4"/>
      <c r="OAC721" s="4"/>
      <c r="OAD721" s="4"/>
      <c r="OAE721" s="4"/>
      <c r="OAF721" s="4"/>
      <c r="OAG721" s="4"/>
      <c r="OAH721" s="4"/>
      <c r="OAI721" s="4"/>
      <c r="OAJ721" s="4"/>
      <c r="OAK721" s="4"/>
      <c r="OAL721" s="4"/>
      <c r="OAM721" s="4"/>
      <c r="OAN721" s="4"/>
      <c r="OAO721" s="4"/>
      <c r="OAP721" s="4"/>
      <c r="OAQ721" s="4"/>
      <c r="OAR721" s="4"/>
      <c r="OAS721" s="4"/>
      <c r="OAT721" s="4"/>
      <c r="OAU721" s="4"/>
      <c r="OAV721" s="4"/>
      <c r="OAW721" s="4"/>
      <c r="OAX721" s="4"/>
      <c r="OAY721" s="4"/>
      <c r="OAZ721" s="4"/>
      <c r="OBA721" s="4"/>
      <c r="OBB721" s="4"/>
      <c r="OBC721" s="4"/>
      <c r="OBD721" s="4"/>
      <c r="OBE721" s="4"/>
      <c r="OBF721" s="4"/>
      <c r="OBG721" s="4"/>
      <c r="OBH721" s="4"/>
      <c r="OBI721" s="4"/>
      <c r="OBJ721" s="4"/>
      <c r="OBK721" s="4"/>
      <c r="OBL721" s="4"/>
      <c r="OBM721" s="4"/>
      <c r="OBN721" s="4"/>
      <c r="OBO721" s="4"/>
      <c r="OBP721" s="4"/>
      <c r="OBQ721" s="4"/>
      <c r="OBR721" s="4"/>
      <c r="OBS721" s="4"/>
      <c r="OBT721" s="4"/>
      <c r="OBU721" s="4"/>
      <c r="OBV721" s="4"/>
      <c r="OBW721" s="4"/>
      <c r="OBX721" s="4"/>
      <c r="OBY721" s="4"/>
      <c r="OBZ721" s="4"/>
      <c r="OCA721" s="4"/>
      <c r="OCB721" s="4"/>
      <c r="OCC721" s="4"/>
      <c r="OCD721" s="4"/>
      <c r="OCE721" s="4"/>
      <c r="OCF721" s="4"/>
      <c r="OCG721" s="4"/>
      <c r="OCH721" s="4"/>
      <c r="OCI721" s="4"/>
      <c r="OCJ721" s="4"/>
      <c r="OCK721" s="4"/>
      <c r="OCL721" s="4"/>
      <c r="OCM721" s="4"/>
      <c r="OCN721" s="4"/>
      <c r="OCO721" s="4"/>
      <c r="OCP721" s="4"/>
      <c r="OCQ721" s="4"/>
      <c r="OCR721" s="4"/>
      <c r="OCS721" s="4"/>
      <c r="OCT721" s="4"/>
      <c r="OCU721" s="4"/>
      <c r="OCV721" s="4"/>
      <c r="OCW721" s="4"/>
      <c r="OCX721" s="4"/>
      <c r="OCY721" s="4"/>
      <c r="OCZ721" s="4"/>
      <c r="ODA721" s="4"/>
      <c r="ODB721" s="4"/>
      <c r="ODC721" s="4"/>
      <c r="ODD721" s="4"/>
      <c r="ODE721" s="4"/>
      <c r="ODF721" s="4"/>
      <c r="ODG721" s="4"/>
      <c r="ODH721" s="4"/>
      <c r="ODI721" s="4"/>
      <c r="ODJ721" s="4"/>
      <c r="ODK721" s="4"/>
      <c r="ODL721" s="4"/>
      <c r="ODM721" s="4"/>
      <c r="ODN721" s="4"/>
      <c r="ODO721" s="4"/>
      <c r="ODP721" s="4"/>
      <c r="ODQ721" s="4"/>
      <c r="ODR721" s="4"/>
      <c r="ODS721" s="4"/>
      <c r="ODT721" s="4"/>
      <c r="ODU721" s="4"/>
      <c r="ODV721" s="4"/>
      <c r="ODW721" s="4"/>
      <c r="ODX721" s="4"/>
      <c r="ODY721" s="4"/>
      <c r="ODZ721" s="4"/>
      <c r="OEA721" s="4"/>
      <c r="OEB721" s="4"/>
      <c r="OEC721" s="4"/>
      <c r="OED721" s="4"/>
      <c r="OEE721" s="4"/>
      <c r="OEF721" s="4"/>
      <c r="OEG721" s="4"/>
      <c r="OEH721" s="4"/>
      <c r="OEI721" s="4"/>
      <c r="OEJ721" s="4"/>
      <c r="OEK721" s="4"/>
      <c r="OEL721" s="4"/>
      <c r="OEM721" s="4"/>
      <c r="OEN721" s="4"/>
      <c r="OEO721" s="4"/>
      <c r="OEP721" s="4"/>
      <c r="OEQ721" s="4"/>
      <c r="OER721" s="4"/>
      <c r="OES721" s="4"/>
      <c r="OET721" s="4"/>
      <c r="OEU721" s="4"/>
      <c r="OEV721" s="4"/>
      <c r="OEW721" s="4"/>
      <c r="OEX721" s="4"/>
      <c r="OEY721" s="4"/>
      <c r="OEZ721" s="4"/>
      <c r="OFA721" s="4"/>
      <c r="OFB721" s="4"/>
      <c r="OFC721" s="4"/>
      <c r="OFD721" s="4"/>
      <c r="OFE721" s="4"/>
      <c r="OFF721" s="4"/>
      <c r="OFG721" s="4"/>
      <c r="OFH721" s="4"/>
      <c r="OFI721" s="4"/>
      <c r="OFJ721" s="4"/>
      <c r="OFK721" s="4"/>
      <c r="OFL721" s="4"/>
      <c r="OFM721" s="4"/>
      <c r="OFN721" s="4"/>
      <c r="OFO721" s="4"/>
      <c r="OFP721" s="4"/>
      <c r="OFQ721" s="4"/>
      <c r="OFR721" s="4"/>
      <c r="OFS721" s="4"/>
      <c r="OFT721" s="4"/>
      <c r="OFU721" s="4"/>
      <c r="OFV721" s="4"/>
      <c r="OFW721" s="4"/>
      <c r="OFX721" s="4"/>
      <c r="OFY721" s="4"/>
      <c r="OFZ721" s="4"/>
      <c r="OGA721" s="4"/>
      <c r="OGB721" s="4"/>
      <c r="OGC721" s="4"/>
      <c r="OGD721" s="4"/>
      <c r="OGE721" s="4"/>
      <c r="OGF721" s="4"/>
      <c r="OGG721" s="4"/>
      <c r="OGH721" s="4"/>
      <c r="OGI721" s="4"/>
      <c r="OGJ721" s="4"/>
      <c r="OGK721" s="4"/>
      <c r="OGL721" s="4"/>
      <c r="OGM721" s="4"/>
      <c r="OGN721" s="4"/>
      <c r="OGO721" s="4"/>
      <c r="OGP721" s="4"/>
      <c r="OGQ721" s="4"/>
      <c r="OGR721" s="4"/>
      <c r="OGS721" s="4"/>
      <c r="OGT721" s="4"/>
      <c r="OGU721" s="4"/>
      <c r="OGV721" s="4"/>
      <c r="OGW721" s="4"/>
      <c r="OGX721" s="4"/>
      <c r="OGY721" s="4"/>
      <c r="OGZ721" s="4"/>
      <c r="OHA721" s="4"/>
      <c r="OHB721" s="4"/>
      <c r="OHC721" s="4"/>
      <c r="OHD721" s="4"/>
      <c r="OHE721" s="4"/>
      <c r="OHF721" s="4"/>
      <c r="OHG721" s="4"/>
      <c r="OHH721" s="4"/>
      <c r="OHI721" s="4"/>
      <c r="OHJ721" s="4"/>
      <c r="OHK721" s="4"/>
      <c r="OHL721" s="4"/>
      <c r="OHM721" s="4"/>
      <c r="OHN721" s="4"/>
      <c r="OHO721" s="4"/>
      <c r="OHP721" s="4"/>
      <c r="OHQ721" s="4"/>
      <c r="OHR721" s="4"/>
      <c r="OHS721" s="4"/>
      <c r="OHT721" s="4"/>
      <c r="OHU721" s="4"/>
      <c r="OHV721" s="4"/>
      <c r="OHW721" s="4"/>
      <c r="OHX721" s="4"/>
      <c r="OHY721" s="4"/>
      <c r="OHZ721" s="4"/>
      <c r="OIA721" s="4"/>
      <c r="OIB721" s="4"/>
      <c r="OIC721" s="4"/>
      <c r="OID721" s="4"/>
      <c r="OIE721" s="4"/>
      <c r="OIF721" s="4"/>
      <c r="OIG721" s="4"/>
      <c r="OIH721" s="4"/>
      <c r="OII721" s="4"/>
      <c r="OIJ721" s="4"/>
      <c r="OIK721" s="4"/>
      <c r="OIL721" s="4"/>
      <c r="OIM721" s="4"/>
      <c r="OIN721" s="4"/>
      <c r="OIO721" s="4"/>
      <c r="OIP721" s="4"/>
      <c r="OIQ721" s="4"/>
      <c r="OIR721" s="4"/>
      <c r="OIS721" s="4"/>
      <c r="OIT721" s="4"/>
      <c r="OIU721" s="4"/>
      <c r="OIV721" s="4"/>
      <c r="OIW721" s="4"/>
      <c r="OIX721" s="4"/>
      <c r="OIY721" s="4"/>
      <c r="OIZ721" s="4"/>
      <c r="OJA721" s="4"/>
      <c r="OJB721" s="4"/>
      <c r="OJC721" s="4"/>
      <c r="OJD721" s="4"/>
      <c r="OJE721" s="4"/>
      <c r="OJF721" s="4"/>
      <c r="OJG721" s="4"/>
      <c r="OJH721" s="4"/>
      <c r="OJI721" s="4"/>
      <c r="OJJ721" s="4"/>
      <c r="OJK721" s="4"/>
      <c r="OJL721" s="4"/>
      <c r="OJM721" s="4"/>
      <c r="OJN721" s="4"/>
      <c r="OJO721" s="4"/>
      <c r="OJP721" s="4"/>
      <c r="OJQ721" s="4"/>
      <c r="OJR721" s="4"/>
      <c r="OJS721" s="4"/>
      <c r="OJT721" s="4"/>
      <c r="OJU721" s="4"/>
      <c r="OJV721" s="4"/>
      <c r="OJW721" s="4"/>
      <c r="OJX721" s="4"/>
      <c r="OJY721" s="4"/>
      <c r="OJZ721" s="4"/>
      <c r="OKA721" s="4"/>
      <c r="OKB721" s="4"/>
      <c r="OKC721" s="4"/>
      <c r="OKD721" s="4"/>
      <c r="OKE721" s="4"/>
      <c r="OKF721" s="4"/>
      <c r="OKG721" s="4"/>
      <c r="OKH721" s="4"/>
      <c r="OKI721" s="4"/>
      <c r="OKJ721" s="4"/>
      <c r="OKK721" s="4"/>
      <c r="OKL721" s="4"/>
      <c r="OKM721" s="4"/>
      <c r="OKN721" s="4"/>
      <c r="OKO721" s="4"/>
      <c r="OKP721" s="4"/>
      <c r="OKQ721" s="4"/>
      <c r="OKR721" s="4"/>
      <c r="OKS721" s="4"/>
      <c r="OKT721" s="4"/>
      <c r="OKU721" s="4"/>
      <c r="OKV721" s="4"/>
      <c r="OKW721" s="4"/>
      <c r="OKX721" s="4"/>
      <c r="OKY721" s="4"/>
      <c r="OKZ721" s="4"/>
      <c r="OLA721" s="4"/>
      <c r="OLB721" s="4"/>
      <c r="OLC721" s="4"/>
      <c r="OLD721" s="4"/>
      <c r="OLE721" s="4"/>
      <c r="OLF721" s="4"/>
      <c r="OLG721" s="4"/>
      <c r="OLH721" s="4"/>
      <c r="OLI721" s="4"/>
      <c r="OLJ721" s="4"/>
      <c r="OLK721" s="4"/>
      <c r="OLL721" s="4"/>
      <c r="OLM721" s="4"/>
      <c r="OLN721" s="4"/>
      <c r="OLO721" s="4"/>
      <c r="OLP721" s="4"/>
      <c r="OLQ721" s="4"/>
      <c r="OLR721" s="4"/>
      <c r="OLS721" s="4"/>
      <c r="OLT721" s="4"/>
      <c r="OLU721" s="4"/>
      <c r="OLV721" s="4"/>
      <c r="OLW721" s="4"/>
      <c r="OLX721" s="4"/>
      <c r="OLY721" s="4"/>
      <c r="OLZ721" s="4"/>
      <c r="OMA721" s="4"/>
      <c r="OMB721" s="4"/>
      <c r="OMC721" s="4"/>
      <c r="OMD721" s="4"/>
      <c r="OME721" s="4"/>
      <c r="OMF721" s="4"/>
      <c r="OMG721" s="4"/>
      <c r="OMH721" s="4"/>
      <c r="OMI721" s="4"/>
      <c r="OMJ721" s="4"/>
      <c r="OMK721" s="4"/>
      <c r="OML721" s="4"/>
      <c r="OMM721" s="4"/>
      <c r="OMN721" s="4"/>
      <c r="OMO721" s="4"/>
      <c r="OMP721" s="4"/>
      <c r="OMQ721" s="4"/>
      <c r="OMR721" s="4"/>
      <c r="OMS721" s="4"/>
      <c r="OMT721" s="4"/>
      <c r="OMU721" s="4"/>
      <c r="OMV721" s="4"/>
      <c r="OMW721" s="4"/>
      <c r="OMX721" s="4"/>
      <c r="OMY721" s="4"/>
      <c r="OMZ721" s="4"/>
      <c r="ONA721" s="4"/>
      <c r="ONB721" s="4"/>
      <c r="ONC721" s="4"/>
      <c r="OND721" s="4"/>
      <c r="ONE721" s="4"/>
      <c r="ONF721" s="4"/>
      <c r="ONG721" s="4"/>
      <c r="ONH721" s="4"/>
      <c r="ONI721" s="4"/>
      <c r="ONJ721" s="4"/>
      <c r="ONK721" s="4"/>
      <c r="ONL721" s="4"/>
      <c r="ONM721" s="4"/>
      <c r="ONN721" s="4"/>
      <c r="ONO721" s="4"/>
      <c r="ONP721" s="4"/>
      <c r="ONQ721" s="4"/>
      <c r="ONR721" s="4"/>
      <c r="ONS721" s="4"/>
      <c r="ONT721" s="4"/>
      <c r="ONU721" s="4"/>
      <c r="ONV721" s="4"/>
      <c r="ONW721" s="4"/>
      <c r="ONX721" s="4"/>
      <c r="ONY721" s="4"/>
      <c r="ONZ721" s="4"/>
      <c r="OOA721" s="4"/>
      <c r="OOB721" s="4"/>
      <c r="OOC721" s="4"/>
      <c r="OOD721" s="4"/>
      <c r="OOE721" s="4"/>
      <c r="OOF721" s="4"/>
      <c r="OOG721" s="4"/>
      <c r="OOH721" s="4"/>
      <c r="OOI721" s="4"/>
      <c r="OOJ721" s="4"/>
      <c r="OOK721" s="4"/>
      <c r="OOL721" s="4"/>
      <c r="OOM721" s="4"/>
      <c r="OON721" s="4"/>
      <c r="OOO721" s="4"/>
      <c r="OOP721" s="4"/>
      <c r="OOQ721" s="4"/>
      <c r="OOR721" s="4"/>
      <c r="OOS721" s="4"/>
      <c r="OOT721" s="4"/>
      <c r="OOU721" s="4"/>
      <c r="OOV721" s="4"/>
      <c r="OOW721" s="4"/>
      <c r="OOX721" s="4"/>
      <c r="OOY721" s="4"/>
      <c r="OOZ721" s="4"/>
      <c r="OPA721" s="4"/>
      <c r="OPB721" s="4"/>
      <c r="OPC721" s="4"/>
      <c r="OPD721" s="4"/>
      <c r="OPE721" s="4"/>
      <c r="OPF721" s="4"/>
      <c r="OPG721" s="4"/>
      <c r="OPH721" s="4"/>
      <c r="OPI721" s="4"/>
      <c r="OPJ721" s="4"/>
      <c r="OPK721" s="4"/>
      <c r="OPL721" s="4"/>
      <c r="OPM721" s="4"/>
      <c r="OPN721" s="4"/>
      <c r="OPO721" s="4"/>
      <c r="OPP721" s="4"/>
      <c r="OPQ721" s="4"/>
      <c r="OPR721" s="4"/>
      <c r="OPS721" s="4"/>
      <c r="OPT721" s="4"/>
      <c r="OPU721" s="4"/>
      <c r="OPV721" s="4"/>
      <c r="OPW721" s="4"/>
      <c r="OPX721" s="4"/>
      <c r="OPY721" s="4"/>
      <c r="OPZ721" s="4"/>
      <c r="OQA721" s="4"/>
      <c r="OQB721" s="4"/>
      <c r="OQC721" s="4"/>
      <c r="OQD721" s="4"/>
      <c r="OQE721" s="4"/>
      <c r="OQF721" s="4"/>
      <c r="OQG721" s="4"/>
      <c r="OQH721" s="4"/>
      <c r="OQI721" s="4"/>
      <c r="OQJ721" s="4"/>
      <c r="OQK721" s="4"/>
      <c r="OQL721" s="4"/>
      <c r="OQM721" s="4"/>
      <c r="OQN721" s="4"/>
      <c r="OQO721" s="4"/>
      <c r="OQP721" s="4"/>
      <c r="OQQ721" s="4"/>
      <c r="OQR721" s="4"/>
      <c r="OQS721" s="4"/>
      <c r="OQT721" s="4"/>
      <c r="OQU721" s="4"/>
      <c r="OQV721" s="4"/>
      <c r="OQW721" s="4"/>
      <c r="OQX721" s="4"/>
      <c r="OQY721" s="4"/>
      <c r="OQZ721" s="4"/>
      <c r="ORA721" s="4"/>
      <c r="ORB721" s="4"/>
      <c r="ORC721" s="4"/>
      <c r="ORD721" s="4"/>
      <c r="ORE721" s="4"/>
      <c r="ORF721" s="4"/>
      <c r="ORG721" s="4"/>
      <c r="ORH721" s="4"/>
      <c r="ORI721" s="4"/>
      <c r="ORJ721" s="4"/>
      <c r="ORK721" s="4"/>
      <c r="ORL721" s="4"/>
      <c r="ORM721" s="4"/>
      <c r="ORN721" s="4"/>
      <c r="ORO721" s="4"/>
      <c r="ORP721" s="4"/>
      <c r="ORQ721" s="4"/>
      <c r="ORR721" s="4"/>
      <c r="ORS721" s="4"/>
      <c r="ORT721" s="4"/>
      <c r="ORU721" s="4"/>
      <c r="ORV721" s="4"/>
      <c r="ORW721" s="4"/>
      <c r="ORX721" s="4"/>
      <c r="ORY721" s="4"/>
      <c r="ORZ721" s="4"/>
      <c r="OSA721" s="4"/>
      <c r="OSB721" s="4"/>
      <c r="OSC721" s="4"/>
      <c r="OSD721" s="4"/>
      <c r="OSE721" s="4"/>
      <c r="OSF721" s="4"/>
      <c r="OSG721" s="4"/>
      <c r="OSH721" s="4"/>
      <c r="OSI721" s="4"/>
      <c r="OSJ721" s="4"/>
      <c r="OSK721" s="4"/>
      <c r="OSL721" s="4"/>
      <c r="OSM721" s="4"/>
      <c r="OSN721" s="4"/>
      <c r="OSO721" s="4"/>
      <c r="OSP721" s="4"/>
      <c r="OSQ721" s="4"/>
      <c r="OSR721" s="4"/>
      <c r="OSS721" s="4"/>
      <c r="OST721" s="4"/>
      <c r="OSU721" s="4"/>
      <c r="OSV721" s="4"/>
      <c r="OSW721" s="4"/>
      <c r="OSX721" s="4"/>
      <c r="OSY721" s="4"/>
      <c r="OSZ721" s="4"/>
      <c r="OTA721" s="4"/>
      <c r="OTB721" s="4"/>
      <c r="OTC721" s="4"/>
      <c r="OTD721" s="4"/>
      <c r="OTE721" s="4"/>
      <c r="OTF721" s="4"/>
      <c r="OTG721" s="4"/>
      <c r="OTH721" s="4"/>
      <c r="OTI721" s="4"/>
      <c r="OTJ721" s="4"/>
      <c r="OTK721" s="4"/>
      <c r="OTL721" s="4"/>
      <c r="OTM721" s="4"/>
      <c r="OTN721" s="4"/>
      <c r="OTO721" s="4"/>
      <c r="OTP721" s="4"/>
      <c r="OTQ721" s="4"/>
      <c r="OTR721" s="4"/>
      <c r="OTS721" s="4"/>
      <c r="OTT721" s="4"/>
      <c r="OTU721" s="4"/>
      <c r="OTV721" s="4"/>
      <c r="OTW721" s="4"/>
      <c r="OTX721" s="4"/>
      <c r="OTY721" s="4"/>
      <c r="OTZ721" s="4"/>
      <c r="OUA721" s="4"/>
      <c r="OUB721" s="4"/>
      <c r="OUC721" s="4"/>
      <c r="OUD721" s="4"/>
      <c r="OUE721" s="4"/>
      <c r="OUF721" s="4"/>
      <c r="OUG721" s="4"/>
      <c r="OUH721" s="4"/>
      <c r="OUI721" s="4"/>
      <c r="OUJ721" s="4"/>
      <c r="OUK721" s="4"/>
      <c r="OUL721" s="4"/>
      <c r="OUM721" s="4"/>
      <c r="OUN721" s="4"/>
      <c r="OUO721" s="4"/>
      <c r="OUP721" s="4"/>
      <c r="OUQ721" s="4"/>
      <c r="OUR721" s="4"/>
      <c r="OUS721" s="4"/>
      <c r="OUT721" s="4"/>
      <c r="OUU721" s="4"/>
      <c r="OUV721" s="4"/>
      <c r="OUW721" s="4"/>
      <c r="OUX721" s="4"/>
      <c r="OUY721" s="4"/>
      <c r="OUZ721" s="4"/>
      <c r="OVA721" s="4"/>
      <c r="OVB721" s="4"/>
      <c r="OVC721" s="4"/>
      <c r="OVD721" s="4"/>
      <c r="OVE721" s="4"/>
      <c r="OVF721" s="4"/>
      <c r="OVG721" s="4"/>
      <c r="OVH721" s="4"/>
      <c r="OVI721" s="4"/>
      <c r="OVJ721" s="4"/>
      <c r="OVK721" s="4"/>
      <c r="OVL721" s="4"/>
      <c r="OVM721" s="4"/>
      <c r="OVN721" s="4"/>
      <c r="OVO721" s="4"/>
      <c r="OVP721" s="4"/>
      <c r="OVQ721" s="4"/>
      <c r="OVR721" s="4"/>
      <c r="OVS721" s="4"/>
      <c r="OVT721" s="4"/>
      <c r="OVU721" s="4"/>
      <c r="OVV721" s="4"/>
      <c r="OVW721" s="4"/>
      <c r="OVX721" s="4"/>
      <c r="OVY721" s="4"/>
      <c r="OVZ721" s="4"/>
      <c r="OWA721" s="4"/>
      <c r="OWB721" s="4"/>
      <c r="OWC721" s="4"/>
      <c r="OWD721" s="4"/>
      <c r="OWE721" s="4"/>
      <c r="OWF721" s="4"/>
      <c r="OWG721" s="4"/>
      <c r="OWH721" s="4"/>
      <c r="OWI721" s="4"/>
      <c r="OWJ721" s="4"/>
      <c r="OWK721" s="4"/>
      <c r="OWL721" s="4"/>
      <c r="OWM721" s="4"/>
      <c r="OWN721" s="4"/>
      <c r="OWO721" s="4"/>
      <c r="OWP721" s="4"/>
      <c r="OWQ721" s="4"/>
      <c r="OWR721" s="4"/>
      <c r="OWS721" s="4"/>
      <c r="OWT721" s="4"/>
      <c r="OWU721" s="4"/>
      <c r="OWV721" s="4"/>
      <c r="OWW721" s="4"/>
      <c r="OWX721" s="4"/>
      <c r="OWY721" s="4"/>
      <c r="OWZ721" s="4"/>
      <c r="OXA721" s="4"/>
      <c r="OXB721" s="4"/>
      <c r="OXC721" s="4"/>
      <c r="OXD721" s="4"/>
      <c r="OXE721" s="4"/>
      <c r="OXF721" s="4"/>
      <c r="OXG721" s="4"/>
      <c r="OXH721" s="4"/>
      <c r="OXI721" s="4"/>
      <c r="OXJ721" s="4"/>
      <c r="OXK721" s="4"/>
      <c r="OXL721" s="4"/>
      <c r="OXM721" s="4"/>
      <c r="OXN721" s="4"/>
      <c r="OXO721" s="4"/>
      <c r="OXP721" s="4"/>
      <c r="OXQ721" s="4"/>
      <c r="OXR721" s="4"/>
      <c r="OXS721" s="4"/>
      <c r="OXT721" s="4"/>
      <c r="OXU721" s="4"/>
      <c r="OXV721" s="4"/>
      <c r="OXW721" s="4"/>
      <c r="OXX721" s="4"/>
      <c r="OXY721" s="4"/>
      <c r="OXZ721" s="4"/>
      <c r="OYA721" s="4"/>
      <c r="OYB721" s="4"/>
      <c r="OYC721" s="4"/>
      <c r="OYD721" s="4"/>
      <c r="OYE721" s="4"/>
      <c r="OYF721" s="4"/>
      <c r="OYG721" s="4"/>
      <c r="OYH721" s="4"/>
      <c r="OYI721" s="4"/>
      <c r="OYJ721" s="4"/>
      <c r="OYK721" s="4"/>
      <c r="OYL721" s="4"/>
      <c r="OYM721" s="4"/>
      <c r="OYN721" s="4"/>
      <c r="OYO721" s="4"/>
      <c r="OYP721" s="4"/>
      <c r="OYQ721" s="4"/>
      <c r="OYR721" s="4"/>
      <c r="OYS721" s="4"/>
      <c r="OYT721" s="4"/>
      <c r="OYU721" s="4"/>
      <c r="OYV721" s="4"/>
      <c r="OYW721" s="4"/>
      <c r="OYX721" s="4"/>
      <c r="OYY721" s="4"/>
      <c r="OYZ721" s="4"/>
      <c r="OZA721" s="4"/>
      <c r="OZB721" s="4"/>
      <c r="OZC721" s="4"/>
      <c r="OZD721" s="4"/>
      <c r="OZE721" s="4"/>
      <c r="OZF721" s="4"/>
      <c r="OZG721" s="4"/>
      <c r="OZH721" s="4"/>
      <c r="OZI721" s="4"/>
      <c r="OZJ721" s="4"/>
      <c r="OZK721" s="4"/>
      <c r="OZL721" s="4"/>
      <c r="OZM721" s="4"/>
      <c r="OZN721" s="4"/>
      <c r="OZO721" s="4"/>
      <c r="OZP721" s="4"/>
      <c r="OZQ721" s="4"/>
      <c r="OZR721" s="4"/>
      <c r="OZS721" s="4"/>
      <c r="OZT721" s="4"/>
      <c r="OZU721" s="4"/>
      <c r="OZV721" s="4"/>
      <c r="OZW721" s="4"/>
      <c r="OZX721" s="4"/>
      <c r="OZY721" s="4"/>
      <c r="OZZ721" s="4"/>
      <c r="PAA721" s="4"/>
      <c r="PAB721" s="4"/>
      <c r="PAC721" s="4"/>
      <c r="PAD721" s="4"/>
      <c r="PAE721" s="4"/>
      <c r="PAF721" s="4"/>
      <c r="PAG721" s="4"/>
      <c r="PAH721" s="4"/>
      <c r="PAI721" s="4"/>
      <c r="PAJ721" s="4"/>
      <c r="PAK721" s="4"/>
      <c r="PAL721" s="4"/>
      <c r="PAM721" s="4"/>
      <c r="PAN721" s="4"/>
      <c r="PAO721" s="4"/>
      <c r="PAP721" s="4"/>
      <c r="PAQ721" s="4"/>
      <c r="PAR721" s="4"/>
      <c r="PAS721" s="4"/>
      <c r="PAT721" s="4"/>
      <c r="PAU721" s="4"/>
      <c r="PAV721" s="4"/>
      <c r="PAW721" s="4"/>
      <c r="PAX721" s="4"/>
      <c r="PAY721" s="4"/>
      <c r="PAZ721" s="4"/>
      <c r="PBA721" s="4"/>
      <c r="PBB721" s="4"/>
      <c r="PBC721" s="4"/>
      <c r="PBD721" s="4"/>
      <c r="PBE721" s="4"/>
      <c r="PBF721" s="4"/>
      <c r="PBG721" s="4"/>
      <c r="PBH721" s="4"/>
      <c r="PBI721" s="4"/>
      <c r="PBJ721" s="4"/>
      <c r="PBK721" s="4"/>
      <c r="PBL721" s="4"/>
      <c r="PBM721" s="4"/>
      <c r="PBN721" s="4"/>
      <c r="PBO721" s="4"/>
      <c r="PBP721" s="4"/>
      <c r="PBQ721" s="4"/>
      <c r="PBR721" s="4"/>
      <c r="PBS721" s="4"/>
      <c r="PBT721" s="4"/>
      <c r="PBU721" s="4"/>
      <c r="PBV721" s="4"/>
      <c r="PBW721" s="4"/>
      <c r="PBX721" s="4"/>
      <c r="PBY721" s="4"/>
      <c r="PBZ721" s="4"/>
      <c r="PCA721" s="4"/>
      <c r="PCB721" s="4"/>
      <c r="PCC721" s="4"/>
      <c r="PCD721" s="4"/>
      <c r="PCE721" s="4"/>
      <c r="PCF721" s="4"/>
      <c r="PCG721" s="4"/>
      <c r="PCH721" s="4"/>
      <c r="PCI721" s="4"/>
      <c r="PCJ721" s="4"/>
      <c r="PCK721" s="4"/>
      <c r="PCL721" s="4"/>
      <c r="PCM721" s="4"/>
      <c r="PCN721" s="4"/>
      <c r="PCO721" s="4"/>
      <c r="PCP721" s="4"/>
      <c r="PCQ721" s="4"/>
      <c r="PCR721" s="4"/>
      <c r="PCS721" s="4"/>
      <c r="PCT721" s="4"/>
      <c r="PCU721" s="4"/>
      <c r="PCV721" s="4"/>
      <c r="PCW721" s="4"/>
      <c r="PCX721" s="4"/>
      <c r="PCY721" s="4"/>
      <c r="PCZ721" s="4"/>
      <c r="PDA721" s="4"/>
      <c r="PDB721" s="4"/>
      <c r="PDC721" s="4"/>
      <c r="PDD721" s="4"/>
      <c r="PDE721" s="4"/>
      <c r="PDF721" s="4"/>
      <c r="PDG721" s="4"/>
      <c r="PDH721" s="4"/>
      <c r="PDI721" s="4"/>
      <c r="PDJ721" s="4"/>
      <c r="PDK721" s="4"/>
      <c r="PDL721" s="4"/>
      <c r="PDM721" s="4"/>
      <c r="PDN721" s="4"/>
      <c r="PDO721" s="4"/>
      <c r="PDP721" s="4"/>
      <c r="PDQ721" s="4"/>
      <c r="PDR721" s="4"/>
      <c r="PDS721" s="4"/>
      <c r="PDT721" s="4"/>
      <c r="PDU721" s="4"/>
      <c r="PDV721" s="4"/>
      <c r="PDW721" s="4"/>
      <c r="PDX721" s="4"/>
      <c r="PDY721" s="4"/>
      <c r="PDZ721" s="4"/>
      <c r="PEA721" s="4"/>
      <c r="PEB721" s="4"/>
      <c r="PEC721" s="4"/>
      <c r="PED721" s="4"/>
      <c r="PEE721" s="4"/>
      <c r="PEF721" s="4"/>
      <c r="PEG721" s="4"/>
      <c r="PEH721" s="4"/>
      <c r="PEI721" s="4"/>
      <c r="PEJ721" s="4"/>
      <c r="PEK721" s="4"/>
      <c r="PEL721" s="4"/>
      <c r="PEM721" s="4"/>
      <c r="PEN721" s="4"/>
      <c r="PEO721" s="4"/>
      <c r="PEP721" s="4"/>
      <c r="PEQ721" s="4"/>
      <c r="PER721" s="4"/>
      <c r="PES721" s="4"/>
      <c r="PET721" s="4"/>
      <c r="PEU721" s="4"/>
      <c r="PEV721" s="4"/>
      <c r="PEW721" s="4"/>
      <c r="PEX721" s="4"/>
      <c r="PEY721" s="4"/>
      <c r="PEZ721" s="4"/>
      <c r="PFA721" s="4"/>
      <c r="PFB721" s="4"/>
      <c r="PFC721" s="4"/>
      <c r="PFD721" s="4"/>
      <c r="PFE721" s="4"/>
      <c r="PFF721" s="4"/>
      <c r="PFG721" s="4"/>
      <c r="PFH721" s="4"/>
      <c r="PFI721" s="4"/>
      <c r="PFJ721" s="4"/>
      <c r="PFK721" s="4"/>
      <c r="PFL721" s="4"/>
      <c r="PFM721" s="4"/>
      <c r="PFN721" s="4"/>
      <c r="PFO721" s="4"/>
      <c r="PFP721" s="4"/>
      <c r="PFQ721" s="4"/>
      <c r="PFR721" s="4"/>
      <c r="PFS721" s="4"/>
      <c r="PFT721" s="4"/>
      <c r="PFU721" s="4"/>
      <c r="PFV721" s="4"/>
      <c r="PFW721" s="4"/>
      <c r="PFX721" s="4"/>
      <c r="PFY721" s="4"/>
      <c r="PFZ721" s="4"/>
      <c r="PGA721" s="4"/>
      <c r="PGB721" s="4"/>
      <c r="PGC721" s="4"/>
      <c r="PGD721" s="4"/>
      <c r="PGE721" s="4"/>
      <c r="PGF721" s="4"/>
      <c r="PGG721" s="4"/>
      <c r="PGH721" s="4"/>
      <c r="PGI721" s="4"/>
      <c r="PGJ721" s="4"/>
      <c r="PGK721" s="4"/>
      <c r="PGL721" s="4"/>
      <c r="PGM721" s="4"/>
      <c r="PGN721" s="4"/>
      <c r="PGO721" s="4"/>
      <c r="PGP721" s="4"/>
      <c r="PGQ721" s="4"/>
      <c r="PGR721" s="4"/>
      <c r="PGS721" s="4"/>
      <c r="PGT721" s="4"/>
      <c r="PGU721" s="4"/>
      <c r="PGV721" s="4"/>
      <c r="PGW721" s="4"/>
      <c r="PGX721" s="4"/>
      <c r="PGY721" s="4"/>
      <c r="PGZ721" s="4"/>
      <c r="PHA721" s="4"/>
      <c r="PHB721" s="4"/>
      <c r="PHC721" s="4"/>
      <c r="PHD721" s="4"/>
      <c r="PHE721" s="4"/>
      <c r="PHF721" s="4"/>
      <c r="PHG721" s="4"/>
      <c r="PHH721" s="4"/>
      <c r="PHI721" s="4"/>
      <c r="PHJ721" s="4"/>
      <c r="PHK721" s="4"/>
      <c r="PHL721" s="4"/>
      <c r="PHM721" s="4"/>
      <c r="PHN721" s="4"/>
      <c r="PHO721" s="4"/>
      <c r="PHP721" s="4"/>
      <c r="PHQ721" s="4"/>
      <c r="PHR721" s="4"/>
      <c r="PHS721" s="4"/>
      <c r="PHT721" s="4"/>
      <c r="PHU721" s="4"/>
      <c r="PHV721" s="4"/>
      <c r="PHW721" s="4"/>
      <c r="PHX721" s="4"/>
      <c r="PHY721" s="4"/>
      <c r="PHZ721" s="4"/>
      <c r="PIA721" s="4"/>
      <c r="PIB721" s="4"/>
      <c r="PIC721" s="4"/>
      <c r="PID721" s="4"/>
      <c r="PIE721" s="4"/>
      <c r="PIF721" s="4"/>
      <c r="PIG721" s="4"/>
      <c r="PIH721" s="4"/>
      <c r="PII721" s="4"/>
      <c r="PIJ721" s="4"/>
      <c r="PIK721" s="4"/>
      <c r="PIL721" s="4"/>
      <c r="PIM721" s="4"/>
      <c r="PIN721" s="4"/>
      <c r="PIO721" s="4"/>
      <c r="PIP721" s="4"/>
      <c r="PIQ721" s="4"/>
      <c r="PIR721" s="4"/>
      <c r="PIS721" s="4"/>
      <c r="PIT721" s="4"/>
      <c r="PIU721" s="4"/>
      <c r="PIV721" s="4"/>
      <c r="PIW721" s="4"/>
      <c r="PIX721" s="4"/>
      <c r="PIY721" s="4"/>
      <c r="PIZ721" s="4"/>
      <c r="PJA721" s="4"/>
      <c r="PJB721" s="4"/>
      <c r="PJC721" s="4"/>
      <c r="PJD721" s="4"/>
      <c r="PJE721" s="4"/>
      <c r="PJF721" s="4"/>
      <c r="PJG721" s="4"/>
      <c r="PJH721" s="4"/>
      <c r="PJI721" s="4"/>
      <c r="PJJ721" s="4"/>
      <c r="PJK721" s="4"/>
      <c r="PJL721" s="4"/>
      <c r="PJM721" s="4"/>
      <c r="PJN721" s="4"/>
      <c r="PJO721" s="4"/>
      <c r="PJP721" s="4"/>
      <c r="PJQ721" s="4"/>
      <c r="PJR721" s="4"/>
      <c r="PJS721" s="4"/>
      <c r="PJT721" s="4"/>
      <c r="PJU721" s="4"/>
      <c r="PJV721" s="4"/>
      <c r="PJW721" s="4"/>
      <c r="PJX721" s="4"/>
      <c r="PJY721" s="4"/>
      <c r="PJZ721" s="4"/>
      <c r="PKA721" s="4"/>
      <c r="PKB721" s="4"/>
      <c r="PKC721" s="4"/>
      <c r="PKD721" s="4"/>
      <c r="PKE721" s="4"/>
      <c r="PKF721" s="4"/>
      <c r="PKG721" s="4"/>
      <c r="PKH721" s="4"/>
      <c r="PKI721" s="4"/>
      <c r="PKJ721" s="4"/>
      <c r="PKK721" s="4"/>
      <c r="PKL721" s="4"/>
      <c r="PKM721" s="4"/>
      <c r="PKN721" s="4"/>
      <c r="PKO721" s="4"/>
      <c r="PKP721" s="4"/>
      <c r="PKQ721" s="4"/>
      <c r="PKR721" s="4"/>
      <c r="PKS721" s="4"/>
      <c r="PKT721" s="4"/>
      <c r="PKU721" s="4"/>
      <c r="PKV721" s="4"/>
      <c r="PKW721" s="4"/>
      <c r="PKX721" s="4"/>
      <c r="PKY721" s="4"/>
      <c r="PKZ721" s="4"/>
      <c r="PLA721" s="4"/>
      <c r="PLB721" s="4"/>
      <c r="PLC721" s="4"/>
      <c r="PLD721" s="4"/>
      <c r="PLE721" s="4"/>
      <c r="PLF721" s="4"/>
      <c r="PLG721" s="4"/>
      <c r="PLH721" s="4"/>
      <c r="PLI721" s="4"/>
      <c r="PLJ721" s="4"/>
      <c r="PLK721" s="4"/>
      <c r="PLL721" s="4"/>
      <c r="PLM721" s="4"/>
      <c r="PLN721" s="4"/>
      <c r="PLO721" s="4"/>
      <c r="PLP721" s="4"/>
      <c r="PLQ721" s="4"/>
      <c r="PLR721" s="4"/>
      <c r="PLS721" s="4"/>
      <c r="PLT721" s="4"/>
      <c r="PLU721" s="4"/>
      <c r="PLV721" s="4"/>
      <c r="PLW721" s="4"/>
      <c r="PLX721" s="4"/>
      <c r="PLY721" s="4"/>
      <c r="PLZ721" s="4"/>
      <c r="PMA721" s="4"/>
      <c r="PMB721" s="4"/>
      <c r="PMC721" s="4"/>
      <c r="PMD721" s="4"/>
      <c r="PME721" s="4"/>
      <c r="PMF721" s="4"/>
      <c r="PMG721" s="4"/>
      <c r="PMH721" s="4"/>
      <c r="PMI721" s="4"/>
      <c r="PMJ721" s="4"/>
      <c r="PMK721" s="4"/>
      <c r="PML721" s="4"/>
      <c r="PMM721" s="4"/>
      <c r="PMN721" s="4"/>
      <c r="PMO721" s="4"/>
      <c r="PMP721" s="4"/>
      <c r="PMQ721" s="4"/>
      <c r="PMR721" s="4"/>
      <c r="PMS721" s="4"/>
      <c r="PMT721" s="4"/>
      <c r="PMU721" s="4"/>
      <c r="PMV721" s="4"/>
      <c r="PMW721" s="4"/>
      <c r="PMX721" s="4"/>
      <c r="PMY721" s="4"/>
      <c r="PMZ721" s="4"/>
      <c r="PNA721" s="4"/>
      <c r="PNB721" s="4"/>
      <c r="PNC721" s="4"/>
      <c r="PND721" s="4"/>
      <c r="PNE721" s="4"/>
      <c r="PNF721" s="4"/>
      <c r="PNG721" s="4"/>
      <c r="PNH721" s="4"/>
      <c r="PNI721" s="4"/>
      <c r="PNJ721" s="4"/>
      <c r="PNK721" s="4"/>
      <c r="PNL721" s="4"/>
      <c r="PNM721" s="4"/>
      <c r="PNN721" s="4"/>
      <c r="PNO721" s="4"/>
      <c r="PNP721" s="4"/>
      <c r="PNQ721" s="4"/>
      <c r="PNR721" s="4"/>
      <c r="PNS721" s="4"/>
      <c r="PNT721" s="4"/>
      <c r="PNU721" s="4"/>
      <c r="PNV721" s="4"/>
      <c r="PNW721" s="4"/>
      <c r="PNX721" s="4"/>
      <c r="PNY721" s="4"/>
      <c r="PNZ721" s="4"/>
      <c r="POA721" s="4"/>
      <c r="POB721" s="4"/>
      <c r="POC721" s="4"/>
      <c r="POD721" s="4"/>
      <c r="POE721" s="4"/>
      <c r="POF721" s="4"/>
      <c r="POG721" s="4"/>
      <c r="POH721" s="4"/>
      <c r="POI721" s="4"/>
      <c r="POJ721" s="4"/>
      <c r="POK721" s="4"/>
      <c r="POL721" s="4"/>
      <c r="POM721" s="4"/>
      <c r="PON721" s="4"/>
      <c r="POO721" s="4"/>
      <c r="POP721" s="4"/>
      <c r="POQ721" s="4"/>
      <c r="POR721" s="4"/>
      <c r="POS721" s="4"/>
      <c r="POT721" s="4"/>
      <c r="POU721" s="4"/>
      <c r="POV721" s="4"/>
      <c r="POW721" s="4"/>
      <c r="POX721" s="4"/>
      <c r="POY721" s="4"/>
      <c r="POZ721" s="4"/>
      <c r="PPA721" s="4"/>
      <c r="PPB721" s="4"/>
      <c r="PPC721" s="4"/>
      <c r="PPD721" s="4"/>
      <c r="PPE721" s="4"/>
      <c r="PPF721" s="4"/>
      <c r="PPG721" s="4"/>
      <c r="PPH721" s="4"/>
      <c r="PPI721" s="4"/>
      <c r="PPJ721" s="4"/>
      <c r="PPK721" s="4"/>
      <c r="PPL721" s="4"/>
      <c r="PPM721" s="4"/>
      <c r="PPN721" s="4"/>
      <c r="PPO721" s="4"/>
      <c r="PPP721" s="4"/>
      <c r="PPQ721" s="4"/>
      <c r="PPR721" s="4"/>
      <c r="PPS721" s="4"/>
      <c r="PPT721" s="4"/>
      <c r="PPU721" s="4"/>
      <c r="PPV721" s="4"/>
      <c r="PPW721" s="4"/>
      <c r="PPX721" s="4"/>
      <c r="PPY721" s="4"/>
      <c r="PPZ721" s="4"/>
      <c r="PQA721" s="4"/>
      <c r="PQB721" s="4"/>
      <c r="PQC721" s="4"/>
      <c r="PQD721" s="4"/>
      <c r="PQE721" s="4"/>
      <c r="PQF721" s="4"/>
      <c r="PQG721" s="4"/>
      <c r="PQH721" s="4"/>
      <c r="PQI721" s="4"/>
      <c r="PQJ721" s="4"/>
      <c r="PQK721" s="4"/>
      <c r="PQL721" s="4"/>
      <c r="PQM721" s="4"/>
      <c r="PQN721" s="4"/>
      <c r="PQO721" s="4"/>
      <c r="PQP721" s="4"/>
      <c r="PQQ721" s="4"/>
      <c r="PQR721" s="4"/>
      <c r="PQS721" s="4"/>
      <c r="PQT721" s="4"/>
      <c r="PQU721" s="4"/>
      <c r="PQV721" s="4"/>
      <c r="PQW721" s="4"/>
      <c r="PQX721" s="4"/>
      <c r="PQY721" s="4"/>
      <c r="PQZ721" s="4"/>
      <c r="PRA721" s="4"/>
      <c r="PRB721" s="4"/>
      <c r="PRC721" s="4"/>
      <c r="PRD721" s="4"/>
      <c r="PRE721" s="4"/>
      <c r="PRF721" s="4"/>
      <c r="PRG721" s="4"/>
      <c r="PRH721" s="4"/>
      <c r="PRI721" s="4"/>
      <c r="PRJ721" s="4"/>
      <c r="PRK721" s="4"/>
      <c r="PRL721" s="4"/>
      <c r="PRM721" s="4"/>
      <c r="PRN721" s="4"/>
      <c r="PRO721" s="4"/>
      <c r="PRP721" s="4"/>
      <c r="PRQ721" s="4"/>
      <c r="PRR721" s="4"/>
      <c r="PRS721" s="4"/>
      <c r="PRT721" s="4"/>
      <c r="PRU721" s="4"/>
      <c r="PRV721" s="4"/>
      <c r="PRW721" s="4"/>
      <c r="PRX721" s="4"/>
      <c r="PRY721" s="4"/>
      <c r="PRZ721" s="4"/>
      <c r="PSA721" s="4"/>
      <c r="PSB721" s="4"/>
      <c r="PSC721" s="4"/>
      <c r="PSD721" s="4"/>
      <c r="PSE721" s="4"/>
      <c r="PSF721" s="4"/>
      <c r="PSG721" s="4"/>
      <c r="PSH721" s="4"/>
      <c r="PSI721" s="4"/>
      <c r="PSJ721" s="4"/>
      <c r="PSK721" s="4"/>
      <c r="PSL721" s="4"/>
      <c r="PSM721" s="4"/>
      <c r="PSN721" s="4"/>
      <c r="PSO721" s="4"/>
      <c r="PSP721" s="4"/>
      <c r="PSQ721" s="4"/>
      <c r="PSR721" s="4"/>
      <c r="PSS721" s="4"/>
      <c r="PST721" s="4"/>
      <c r="PSU721" s="4"/>
      <c r="PSV721" s="4"/>
      <c r="PSW721" s="4"/>
      <c r="PSX721" s="4"/>
      <c r="PSY721" s="4"/>
      <c r="PSZ721" s="4"/>
      <c r="PTA721" s="4"/>
      <c r="PTB721" s="4"/>
      <c r="PTC721" s="4"/>
      <c r="PTD721" s="4"/>
      <c r="PTE721" s="4"/>
      <c r="PTF721" s="4"/>
      <c r="PTG721" s="4"/>
      <c r="PTH721" s="4"/>
      <c r="PTI721" s="4"/>
      <c r="PTJ721" s="4"/>
      <c r="PTK721" s="4"/>
      <c r="PTL721" s="4"/>
      <c r="PTM721" s="4"/>
      <c r="PTN721" s="4"/>
      <c r="PTO721" s="4"/>
      <c r="PTP721" s="4"/>
      <c r="PTQ721" s="4"/>
      <c r="PTR721" s="4"/>
      <c r="PTS721" s="4"/>
      <c r="PTT721" s="4"/>
      <c r="PTU721" s="4"/>
      <c r="PTV721" s="4"/>
      <c r="PTW721" s="4"/>
      <c r="PTX721" s="4"/>
      <c r="PTY721" s="4"/>
      <c r="PTZ721" s="4"/>
      <c r="PUA721" s="4"/>
      <c r="PUB721" s="4"/>
      <c r="PUC721" s="4"/>
      <c r="PUD721" s="4"/>
      <c r="PUE721" s="4"/>
      <c r="PUF721" s="4"/>
      <c r="PUG721" s="4"/>
      <c r="PUH721" s="4"/>
      <c r="PUI721" s="4"/>
      <c r="PUJ721" s="4"/>
      <c r="PUK721" s="4"/>
      <c r="PUL721" s="4"/>
      <c r="PUM721" s="4"/>
      <c r="PUN721" s="4"/>
      <c r="PUO721" s="4"/>
      <c r="PUP721" s="4"/>
      <c r="PUQ721" s="4"/>
      <c r="PUR721" s="4"/>
      <c r="PUS721" s="4"/>
      <c r="PUT721" s="4"/>
      <c r="PUU721" s="4"/>
      <c r="PUV721" s="4"/>
      <c r="PUW721" s="4"/>
      <c r="PUX721" s="4"/>
      <c r="PUY721" s="4"/>
      <c r="PUZ721" s="4"/>
      <c r="PVA721" s="4"/>
      <c r="PVB721" s="4"/>
      <c r="PVC721" s="4"/>
      <c r="PVD721" s="4"/>
      <c r="PVE721" s="4"/>
      <c r="PVF721" s="4"/>
      <c r="PVG721" s="4"/>
      <c r="PVH721" s="4"/>
      <c r="PVI721" s="4"/>
      <c r="PVJ721" s="4"/>
      <c r="PVK721" s="4"/>
      <c r="PVL721" s="4"/>
      <c r="PVM721" s="4"/>
      <c r="PVN721" s="4"/>
      <c r="PVO721" s="4"/>
      <c r="PVP721" s="4"/>
      <c r="PVQ721" s="4"/>
      <c r="PVR721" s="4"/>
      <c r="PVS721" s="4"/>
      <c r="PVT721" s="4"/>
      <c r="PVU721" s="4"/>
      <c r="PVV721" s="4"/>
      <c r="PVW721" s="4"/>
      <c r="PVX721" s="4"/>
      <c r="PVY721" s="4"/>
      <c r="PVZ721" s="4"/>
      <c r="PWA721" s="4"/>
      <c r="PWB721" s="4"/>
      <c r="PWC721" s="4"/>
      <c r="PWD721" s="4"/>
      <c r="PWE721" s="4"/>
      <c r="PWF721" s="4"/>
      <c r="PWG721" s="4"/>
      <c r="PWH721" s="4"/>
      <c r="PWI721" s="4"/>
      <c r="PWJ721" s="4"/>
      <c r="PWK721" s="4"/>
      <c r="PWL721" s="4"/>
      <c r="PWM721" s="4"/>
      <c r="PWN721" s="4"/>
      <c r="PWO721" s="4"/>
      <c r="PWP721" s="4"/>
      <c r="PWQ721" s="4"/>
      <c r="PWR721" s="4"/>
      <c r="PWS721" s="4"/>
      <c r="PWT721" s="4"/>
      <c r="PWU721" s="4"/>
      <c r="PWV721" s="4"/>
      <c r="PWW721" s="4"/>
      <c r="PWX721" s="4"/>
      <c r="PWY721" s="4"/>
      <c r="PWZ721" s="4"/>
      <c r="PXA721" s="4"/>
      <c r="PXB721" s="4"/>
      <c r="PXC721" s="4"/>
      <c r="PXD721" s="4"/>
      <c r="PXE721" s="4"/>
      <c r="PXF721" s="4"/>
      <c r="PXG721" s="4"/>
      <c r="PXH721" s="4"/>
      <c r="PXI721" s="4"/>
      <c r="PXJ721" s="4"/>
      <c r="PXK721" s="4"/>
      <c r="PXL721" s="4"/>
      <c r="PXM721" s="4"/>
      <c r="PXN721" s="4"/>
      <c r="PXO721" s="4"/>
      <c r="PXP721" s="4"/>
      <c r="PXQ721" s="4"/>
      <c r="PXR721" s="4"/>
      <c r="PXS721" s="4"/>
      <c r="PXT721" s="4"/>
      <c r="PXU721" s="4"/>
      <c r="PXV721" s="4"/>
      <c r="PXW721" s="4"/>
      <c r="PXX721" s="4"/>
      <c r="PXY721" s="4"/>
      <c r="PXZ721" s="4"/>
      <c r="PYA721" s="4"/>
      <c r="PYB721" s="4"/>
      <c r="PYC721" s="4"/>
      <c r="PYD721" s="4"/>
      <c r="PYE721" s="4"/>
      <c r="PYF721" s="4"/>
      <c r="PYG721" s="4"/>
      <c r="PYH721" s="4"/>
      <c r="PYI721" s="4"/>
      <c r="PYJ721" s="4"/>
      <c r="PYK721" s="4"/>
      <c r="PYL721" s="4"/>
      <c r="PYM721" s="4"/>
      <c r="PYN721" s="4"/>
      <c r="PYO721" s="4"/>
      <c r="PYP721" s="4"/>
      <c r="PYQ721" s="4"/>
      <c r="PYR721" s="4"/>
      <c r="PYS721" s="4"/>
      <c r="PYT721" s="4"/>
      <c r="PYU721" s="4"/>
      <c r="PYV721" s="4"/>
      <c r="PYW721" s="4"/>
      <c r="PYX721" s="4"/>
      <c r="PYY721" s="4"/>
      <c r="PYZ721" s="4"/>
      <c r="PZA721" s="4"/>
      <c r="PZB721" s="4"/>
      <c r="PZC721" s="4"/>
      <c r="PZD721" s="4"/>
      <c r="PZE721" s="4"/>
      <c r="PZF721" s="4"/>
      <c r="PZG721" s="4"/>
      <c r="PZH721" s="4"/>
      <c r="PZI721" s="4"/>
      <c r="PZJ721" s="4"/>
      <c r="PZK721" s="4"/>
      <c r="PZL721" s="4"/>
      <c r="PZM721" s="4"/>
      <c r="PZN721" s="4"/>
      <c r="PZO721" s="4"/>
      <c r="PZP721" s="4"/>
      <c r="PZQ721" s="4"/>
      <c r="PZR721" s="4"/>
      <c r="PZS721" s="4"/>
      <c r="PZT721" s="4"/>
      <c r="PZU721" s="4"/>
      <c r="PZV721" s="4"/>
      <c r="PZW721" s="4"/>
      <c r="PZX721" s="4"/>
      <c r="PZY721" s="4"/>
      <c r="PZZ721" s="4"/>
      <c r="QAA721" s="4"/>
      <c r="QAB721" s="4"/>
      <c r="QAC721" s="4"/>
      <c r="QAD721" s="4"/>
      <c r="QAE721" s="4"/>
      <c r="QAF721" s="4"/>
      <c r="QAG721" s="4"/>
      <c r="QAH721" s="4"/>
      <c r="QAI721" s="4"/>
      <c r="QAJ721" s="4"/>
      <c r="QAK721" s="4"/>
      <c r="QAL721" s="4"/>
      <c r="QAM721" s="4"/>
      <c r="QAN721" s="4"/>
      <c r="QAO721" s="4"/>
      <c r="QAP721" s="4"/>
      <c r="QAQ721" s="4"/>
      <c r="QAR721" s="4"/>
      <c r="QAS721" s="4"/>
      <c r="QAT721" s="4"/>
      <c r="QAU721" s="4"/>
      <c r="QAV721" s="4"/>
      <c r="QAW721" s="4"/>
      <c r="QAX721" s="4"/>
      <c r="QAY721" s="4"/>
      <c r="QAZ721" s="4"/>
      <c r="QBA721" s="4"/>
      <c r="QBB721" s="4"/>
      <c r="QBC721" s="4"/>
      <c r="QBD721" s="4"/>
      <c r="QBE721" s="4"/>
      <c r="QBF721" s="4"/>
      <c r="QBG721" s="4"/>
      <c r="QBH721" s="4"/>
      <c r="QBI721" s="4"/>
      <c r="QBJ721" s="4"/>
      <c r="QBK721" s="4"/>
      <c r="QBL721" s="4"/>
      <c r="QBM721" s="4"/>
      <c r="QBN721" s="4"/>
      <c r="QBO721" s="4"/>
      <c r="QBP721" s="4"/>
      <c r="QBQ721" s="4"/>
      <c r="QBR721" s="4"/>
      <c r="QBS721" s="4"/>
      <c r="QBT721" s="4"/>
      <c r="QBU721" s="4"/>
      <c r="QBV721" s="4"/>
      <c r="QBW721" s="4"/>
      <c r="QBX721" s="4"/>
      <c r="QBY721" s="4"/>
      <c r="QBZ721" s="4"/>
      <c r="QCA721" s="4"/>
      <c r="QCB721" s="4"/>
      <c r="QCC721" s="4"/>
      <c r="QCD721" s="4"/>
      <c r="QCE721" s="4"/>
      <c r="QCF721" s="4"/>
      <c r="QCG721" s="4"/>
      <c r="QCH721" s="4"/>
      <c r="QCI721" s="4"/>
      <c r="QCJ721" s="4"/>
      <c r="QCK721" s="4"/>
      <c r="QCL721" s="4"/>
      <c r="QCM721" s="4"/>
      <c r="QCN721" s="4"/>
      <c r="QCO721" s="4"/>
      <c r="QCP721" s="4"/>
      <c r="QCQ721" s="4"/>
      <c r="QCR721" s="4"/>
      <c r="QCS721" s="4"/>
      <c r="QCT721" s="4"/>
      <c r="QCU721" s="4"/>
      <c r="QCV721" s="4"/>
      <c r="QCW721" s="4"/>
      <c r="QCX721" s="4"/>
      <c r="QCY721" s="4"/>
      <c r="QCZ721" s="4"/>
      <c r="QDA721" s="4"/>
      <c r="QDB721" s="4"/>
      <c r="QDC721" s="4"/>
      <c r="QDD721" s="4"/>
      <c r="QDE721" s="4"/>
      <c r="QDF721" s="4"/>
      <c r="QDG721" s="4"/>
      <c r="QDH721" s="4"/>
      <c r="QDI721" s="4"/>
      <c r="QDJ721" s="4"/>
      <c r="QDK721" s="4"/>
      <c r="QDL721" s="4"/>
      <c r="QDM721" s="4"/>
      <c r="QDN721" s="4"/>
      <c r="QDO721" s="4"/>
      <c r="QDP721" s="4"/>
      <c r="QDQ721" s="4"/>
      <c r="QDR721" s="4"/>
      <c r="QDS721" s="4"/>
      <c r="QDT721" s="4"/>
      <c r="QDU721" s="4"/>
      <c r="QDV721" s="4"/>
      <c r="QDW721" s="4"/>
      <c r="QDX721" s="4"/>
      <c r="QDY721" s="4"/>
      <c r="QDZ721" s="4"/>
      <c r="QEA721" s="4"/>
      <c r="QEB721" s="4"/>
      <c r="QEC721" s="4"/>
      <c r="QED721" s="4"/>
      <c r="QEE721" s="4"/>
      <c r="QEF721" s="4"/>
      <c r="QEG721" s="4"/>
      <c r="QEH721" s="4"/>
      <c r="QEI721" s="4"/>
      <c r="QEJ721" s="4"/>
      <c r="QEK721" s="4"/>
      <c r="QEL721" s="4"/>
      <c r="QEM721" s="4"/>
      <c r="QEN721" s="4"/>
      <c r="QEO721" s="4"/>
      <c r="QEP721" s="4"/>
      <c r="QEQ721" s="4"/>
      <c r="QER721" s="4"/>
      <c r="QES721" s="4"/>
      <c r="QET721" s="4"/>
      <c r="QEU721" s="4"/>
      <c r="QEV721" s="4"/>
      <c r="QEW721" s="4"/>
      <c r="QEX721" s="4"/>
      <c r="QEY721" s="4"/>
      <c r="QEZ721" s="4"/>
      <c r="QFA721" s="4"/>
      <c r="QFB721" s="4"/>
      <c r="QFC721" s="4"/>
      <c r="QFD721" s="4"/>
      <c r="QFE721" s="4"/>
      <c r="QFF721" s="4"/>
      <c r="QFG721" s="4"/>
      <c r="QFH721" s="4"/>
      <c r="QFI721" s="4"/>
      <c r="QFJ721" s="4"/>
      <c r="QFK721" s="4"/>
      <c r="QFL721" s="4"/>
      <c r="QFM721" s="4"/>
      <c r="QFN721" s="4"/>
      <c r="QFO721" s="4"/>
      <c r="QFP721" s="4"/>
      <c r="QFQ721" s="4"/>
      <c r="QFR721" s="4"/>
      <c r="QFS721" s="4"/>
      <c r="QFT721" s="4"/>
      <c r="QFU721" s="4"/>
      <c r="QFV721" s="4"/>
      <c r="QFW721" s="4"/>
      <c r="QFX721" s="4"/>
      <c r="QFY721" s="4"/>
      <c r="QFZ721" s="4"/>
      <c r="QGA721" s="4"/>
      <c r="QGB721" s="4"/>
      <c r="QGC721" s="4"/>
      <c r="QGD721" s="4"/>
      <c r="QGE721" s="4"/>
      <c r="QGF721" s="4"/>
      <c r="QGG721" s="4"/>
      <c r="QGH721" s="4"/>
      <c r="QGI721" s="4"/>
      <c r="QGJ721" s="4"/>
      <c r="QGK721" s="4"/>
      <c r="QGL721" s="4"/>
      <c r="QGM721" s="4"/>
      <c r="QGN721" s="4"/>
      <c r="QGO721" s="4"/>
      <c r="QGP721" s="4"/>
      <c r="QGQ721" s="4"/>
      <c r="QGR721" s="4"/>
      <c r="QGS721" s="4"/>
      <c r="QGT721" s="4"/>
      <c r="QGU721" s="4"/>
      <c r="QGV721" s="4"/>
      <c r="QGW721" s="4"/>
      <c r="QGX721" s="4"/>
      <c r="QGY721" s="4"/>
      <c r="QGZ721" s="4"/>
      <c r="QHA721" s="4"/>
      <c r="QHB721" s="4"/>
      <c r="QHC721" s="4"/>
      <c r="QHD721" s="4"/>
      <c r="QHE721" s="4"/>
      <c r="QHF721" s="4"/>
      <c r="QHG721" s="4"/>
      <c r="QHH721" s="4"/>
      <c r="QHI721" s="4"/>
      <c r="QHJ721" s="4"/>
      <c r="QHK721" s="4"/>
      <c r="QHL721" s="4"/>
      <c r="QHM721" s="4"/>
      <c r="QHN721" s="4"/>
      <c r="QHO721" s="4"/>
      <c r="QHP721" s="4"/>
      <c r="QHQ721" s="4"/>
      <c r="QHR721" s="4"/>
      <c r="QHS721" s="4"/>
      <c r="QHT721" s="4"/>
      <c r="QHU721" s="4"/>
      <c r="QHV721" s="4"/>
      <c r="QHW721" s="4"/>
      <c r="QHX721" s="4"/>
      <c r="QHY721" s="4"/>
      <c r="QHZ721" s="4"/>
      <c r="QIA721" s="4"/>
      <c r="QIB721" s="4"/>
      <c r="QIC721" s="4"/>
      <c r="QID721" s="4"/>
      <c r="QIE721" s="4"/>
      <c r="QIF721" s="4"/>
      <c r="QIG721" s="4"/>
      <c r="QIH721" s="4"/>
      <c r="QII721" s="4"/>
      <c r="QIJ721" s="4"/>
      <c r="QIK721" s="4"/>
      <c r="QIL721" s="4"/>
      <c r="QIM721" s="4"/>
      <c r="QIN721" s="4"/>
      <c r="QIO721" s="4"/>
      <c r="QIP721" s="4"/>
      <c r="QIQ721" s="4"/>
      <c r="QIR721" s="4"/>
      <c r="QIS721" s="4"/>
      <c r="QIT721" s="4"/>
      <c r="QIU721" s="4"/>
      <c r="QIV721" s="4"/>
      <c r="QIW721" s="4"/>
      <c r="QIX721" s="4"/>
      <c r="QIY721" s="4"/>
      <c r="QIZ721" s="4"/>
      <c r="QJA721" s="4"/>
      <c r="QJB721" s="4"/>
      <c r="QJC721" s="4"/>
      <c r="QJD721" s="4"/>
      <c r="QJE721" s="4"/>
      <c r="QJF721" s="4"/>
      <c r="QJG721" s="4"/>
      <c r="QJH721" s="4"/>
      <c r="QJI721" s="4"/>
      <c r="QJJ721" s="4"/>
      <c r="QJK721" s="4"/>
      <c r="QJL721" s="4"/>
      <c r="QJM721" s="4"/>
      <c r="QJN721" s="4"/>
      <c r="QJO721" s="4"/>
      <c r="QJP721" s="4"/>
      <c r="QJQ721" s="4"/>
      <c r="QJR721" s="4"/>
      <c r="QJS721" s="4"/>
      <c r="QJT721" s="4"/>
      <c r="QJU721" s="4"/>
      <c r="QJV721" s="4"/>
      <c r="QJW721" s="4"/>
      <c r="QJX721" s="4"/>
      <c r="QJY721" s="4"/>
      <c r="QJZ721" s="4"/>
      <c r="QKA721" s="4"/>
      <c r="QKB721" s="4"/>
      <c r="QKC721" s="4"/>
      <c r="QKD721" s="4"/>
      <c r="QKE721" s="4"/>
      <c r="QKF721" s="4"/>
      <c r="QKG721" s="4"/>
      <c r="QKH721" s="4"/>
      <c r="QKI721" s="4"/>
      <c r="QKJ721" s="4"/>
      <c r="QKK721" s="4"/>
      <c r="QKL721" s="4"/>
      <c r="QKM721" s="4"/>
      <c r="QKN721" s="4"/>
      <c r="QKO721" s="4"/>
      <c r="QKP721" s="4"/>
      <c r="QKQ721" s="4"/>
      <c r="QKR721" s="4"/>
      <c r="QKS721" s="4"/>
      <c r="QKT721" s="4"/>
      <c r="QKU721" s="4"/>
      <c r="QKV721" s="4"/>
      <c r="QKW721" s="4"/>
      <c r="QKX721" s="4"/>
      <c r="QKY721" s="4"/>
      <c r="QKZ721" s="4"/>
      <c r="QLA721" s="4"/>
      <c r="QLB721" s="4"/>
      <c r="QLC721" s="4"/>
      <c r="QLD721" s="4"/>
      <c r="QLE721" s="4"/>
      <c r="QLF721" s="4"/>
      <c r="QLG721" s="4"/>
      <c r="QLH721" s="4"/>
      <c r="QLI721" s="4"/>
      <c r="QLJ721" s="4"/>
      <c r="QLK721" s="4"/>
      <c r="QLL721" s="4"/>
      <c r="QLM721" s="4"/>
      <c r="QLN721" s="4"/>
      <c r="QLO721" s="4"/>
      <c r="QLP721" s="4"/>
      <c r="QLQ721" s="4"/>
      <c r="QLR721" s="4"/>
      <c r="QLS721" s="4"/>
      <c r="QLT721" s="4"/>
      <c r="QLU721" s="4"/>
      <c r="QLV721" s="4"/>
      <c r="QLW721" s="4"/>
      <c r="QLX721" s="4"/>
      <c r="QLY721" s="4"/>
      <c r="QLZ721" s="4"/>
      <c r="QMA721" s="4"/>
      <c r="QMB721" s="4"/>
      <c r="QMC721" s="4"/>
      <c r="QMD721" s="4"/>
      <c r="QME721" s="4"/>
      <c r="QMF721" s="4"/>
      <c r="QMG721" s="4"/>
      <c r="QMH721" s="4"/>
      <c r="QMI721" s="4"/>
      <c r="QMJ721" s="4"/>
      <c r="QMK721" s="4"/>
      <c r="QML721" s="4"/>
      <c r="QMM721" s="4"/>
      <c r="QMN721" s="4"/>
      <c r="QMO721" s="4"/>
      <c r="QMP721" s="4"/>
      <c r="QMQ721" s="4"/>
      <c r="QMR721" s="4"/>
      <c r="QMS721" s="4"/>
      <c r="QMT721" s="4"/>
      <c r="QMU721" s="4"/>
      <c r="QMV721" s="4"/>
      <c r="QMW721" s="4"/>
      <c r="QMX721" s="4"/>
      <c r="QMY721" s="4"/>
      <c r="QMZ721" s="4"/>
      <c r="QNA721" s="4"/>
      <c r="QNB721" s="4"/>
      <c r="QNC721" s="4"/>
      <c r="QND721" s="4"/>
      <c r="QNE721" s="4"/>
      <c r="QNF721" s="4"/>
      <c r="QNG721" s="4"/>
      <c r="QNH721" s="4"/>
      <c r="QNI721" s="4"/>
      <c r="QNJ721" s="4"/>
      <c r="QNK721" s="4"/>
      <c r="QNL721" s="4"/>
      <c r="QNM721" s="4"/>
      <c r="QNN721" s="4"/>
      <c r="QNO721" s="4"/>
      <c r="QNP721" s="4"/>
      <c r="QNQ721" s="4"/>
      <c r="QNR721" s="4"/>
      <c r="QNS721" s="4"/>
      <c r="QNT721" s="4"/>
      <c r="QNU721" s="4"/>
      <c r="QNV721" s="4"/>
      <c r="QNW721" s="4"/>
      <c r="QNX721" s="4"/>
      <c r="QNY721" s="4"/>
      <c r="QNZ721" s="4"/>
      <c r="QOA721" s="4"/>
      <c r="QOB721" s="4"/>
      <c r="QOC721" s="4"/>
      <c r="QOD721" s="4"/>
      <c r="QOE721" s="4"/>
      <c r="QOF721" s="4"/>
      <c r="QOG721" s="4"/>
      <c r="QOH721" s="4"/>
      <c r="QOI721" s="4"/>
      <c r="QOJ721" s="4"/>
      <c r="QOK721" s="4"/>
      <c r="QOL721" s="4"/>
      <c r="QOM721" s="4"/>
      <c r="QON721" s="4"/>
      <c r="QOO721" s="4"/>
      <c r="QOP721" s="4"/>
      <c r="QOQ721" s="4"/>
      <c r="QOR721" s="4"/>
      <c r="QOS721" s="4"/>
      <c r="QOT721" s="4"/>
      <c r="QOU721" s="4"/>
      <c r="QOV721" s="4"/>
      <c r="QOW721" s="4"/>
      <c r="QOX721" s="4"/>
      <c r="QOY721" s="4"/>
      <c r="QOZ721" s="4"/>
      <c r="QPA721" s="4"/>
      <c r="QPB721" s="4"/>
      <c r="QPC721" s="4"/>
      <c r="QPD721" s="4"/>
      <c r="QPE721" s="4"/>
      <c r="QPF721" s="4"/>
      <c r="QPG721" s="4"/>
      <c r="QPH721" s="4"/>
      <c r="QPI721" s="4"/>
      <c r="QPJ721" s="4"/>
      <c r="QPK721" s="4"/>
      <c r="QPL721" s="4"/>
      <c r="QPM721" s="4"/>
      <c r="QPN721" s="4"/>
      <c r="QPO721" s="4"/>
      <c r="QPP721" s="4"/>
      <c r="QPQ721" s="4"/>
      <c r="QPR721" s="4"/>
      <c r="QPS721" s="4"/>
      <c r="QPT721" s="4"/>
      <c r="QPU721" s="4"/>
      <c r="QPV721" s="4"/>
      <c r="QPW721" s="4"/>
      <c r="QPX721" s="4"/>
      <c r="QPY721" s="4"/>
      <c r="QPZ721" s="4"/>
      <c r="QQA721" s="4"/>
      <c r="QQB721" s="4"/>
      <c r="QQC721" s="4"/>
      <c r="QQD721" s="4"/>
      <c r="QQE721" s="4"/>
      <c r="QQF721" s="4"/>
      <c r="QQG721" s="4"/>
      <c r="QQH721" s="4"/>
      <c r="QQI721" s="4"/>
      <c r="QQJ721" s="4"/>
      <c r="QQK721" s="4"/>
      <c r="QQL721" s="4"/>
      <c r="QQM721" s="4"/>
      <c r="QQN721" s="4"/>
      <c r="QQO721" s="4"/>
      <c r="QQP721" s="4"/>
      <c r="QQQ721" s="4"/>
      <c r="QQR721" s="4"/>
      <c r="QQS721" s="4"/>
      <c r="QQT721" s="4"/>
      <c r="QQU721" s="4"/>
      <c r="QQV721" s="4"/>
      <c r="QQW721" s="4"/>
      <c r="QQX721" s="4"/>
      <c r="QQY721" s="4"/>
      <c r="QQZ721" s="4"/>
      <c r="QRA721" s="4"/>
      <c r="QRB721" s="4"/>
      <c r="QRC721" s="4"/>
      <c r="QRD721" s="4"/>
      <c r="QRE721" s="4"/>
      <c r="QRF721" s="4"/>
      <c r="QRG721" s="4"/>
      <c r="QRH721" s="4"/>
      <c r="QRI721" s="4"/>
      <c r="QRJ721" s="4"/>
      <c r="QRK721" s="4"/>
      <c r="QRL721" s="4"/>
      <c r="QRM721" s="4"/>
      <c r="QRN721" s="4"/>
      <c r="QRO721" s="4"/>
      <c r="QRP721" s="4"/>
      <c r="QRQ721" s="4"/>
      <c r="QRR721" s="4"/>
      <c r="QRS721" s="4"/>
      <c r="QRT721" s="4"/>
      <c r="QRU721" s="4"/>
      <c r="QRV721" s="4"/>
      <c r="QRW721" s="4"/>
      <c r="QRX721" s="4"/>
      <c r="QRY721" s="4"/>
      <c r="QRZ721" s="4"/>
      <c r="QSA721" s="4"/>
      <c r="QSB721" s="4"/>
      <c r="QSC721" s="4"/>
      <c r="QSD721" s="4"/>
      <c r="QSE721" s="4"/>
      <c r="QSF721" s="4"/>
      <c r="QSG721" s="4"/>
      <c r="QSH721" s="4"/>
      <c r="QSI721" s="4"/>
      <c r="QSJ721" s="4"/>
      <c r="QSK721" s="4"/>
      <c r="QSL721" s="4"/>
      <c r="QSM721" s="4"/>
      <c r="QSN721" s="4"/>
      <c r="QSO721" s="4"/>
      <c r="QSP721" s="4"/>
      <c r="QSQ721" s="4"/>
      <c r="QSR721" s="4"/>
      <c r="QSS721" s="4"/>
      <c r="QST721" s="4"/>
      <c r="QSU721" s="4"/>
      <c r="QSV721" s="4"/>
      <c r="QSW721" s="4"/>
      <c r="QSX721" s="4"/>
      <c r="QSY721" s="4"/>
      <c r="QSZ721" s="4"/>
      <c r="QTA721" s="4"/>
      <c r="QTB721" s="4"/>
      <c r="QTC721" s="4"/>
      <c r="QTD721" s="4"/>
      <c r="QTE721" s="4"/>
      <c r="QTF721" s="4"/>
      <c r="QTG721" s="4"/>
      <c r="QTH721" s="4"/>
      <c r="QTI721" s="4"/>
      <c r="QTJ721" s="4"/>
      <c r="QTK721" s="4"/>
      <c r="QTL721" s="4"/>
      <c r="QTM721" s="4"/>
      <c r="QTN721" s="4"/>
      <c r="QTO721" s="4"/>
      <c r="QTP721" s="4"/>
      <c r="QTQ721" s="4"/>
      <c r="QTR721" s="4"/>
      <c r="QTS721" s="4"/>
      <c r="QTT721" s="4"/>
      <c r="QTU721" s="4"/>
      <c r="QTV721" s="4"/>
      <c r="QTW721" s="4"/>
      <c r="QTX721" s="4"/>
      <c r="QTY721" s="4"/>
      <c r="QTZ721" s="4"/>
      <c r="QUA721" s="4"/>
      <c r="QUB721" s="4"/>
      <c r="QUC721" s="4"/>
      <c r="QUD721" s="4"/>
      <c r="QUE721" s="4"/>
      <c r="QUF721" s="4"/>
      <c r="QUG721" s="4"/>
      <c r="QUH721" s="4"/>
      <c r="QUI721" s="4"/>
      <c r="QUJ721" s="4"/>
      <c r="QUK721" s="4"/>
      <c r="QUL721" s="4"/>
      <c r="QUM721" s="4"/>
      <c r="QUN721" s="4"/>
      <c r="QUO721" s="4"/>
      <c r="QUP721" s="4"/>
      <c r="QUQ721" s="4"/>
      <c r="QUR721" s="4"/>
      <c r="QUS721" s="4"/>
      <c r="QUT721" s="4"/>
      <c r="QUU721" s="4"/>
      <c r="QUV721" s="4"/>
      <c r="QUW721" s="4"/>
      <c r="QUX721" s="4"/>
      <c r="QUY721" s="4"/>
      <c r="QUZ721" s="4"/>
      <c r="QVA721" s="4"/>
      <c r="QVB721" s="4"/>
      <c r="QVC721" s="4"/>
      <c r="QVD721" s="4"/>
      <c r="QVE721" s="4"/>
      <c r="QVF721" s="4"/>
      <c r="QVG721" s="4"/>
      <c r="QVH721" s="4"/>
      <c r="QVI721" s="4"/>
      <c r="QVJ721" s="4"/>
      <c r="QVK721" s="4"/>
      <c r="QVL721" s="4"/>
      <c r="QVM721" s="4"/>
      <c r="QVN721" s="4"/>
      <c r="QVO721" s="4"/>
      <c r="QVP721" s="4"/>
      <c r="QVQ721" s="4"/>
      <c r="QVR721" s="4"/>
      <c r="QVS721" s="4"/>
      <c r="QVT721" s="4"/>
      <c r="QVU721" s="4"/>
      <c r="QVV721" s="4"/>
      <c r="QVW721" s="4"/>
      <c r="QVX721" s="4"/>
      <c r="QVY721" s="4"/>
      <c r="QVZ721" s="4"/>
      <c r="QWA721" s="4"/>
      <c r="QWB721" s="4"/>
      <c r="QWC721" s="4"/>
      <c r="QWD721" s="4"/>
      <c r="QWE721" s="4"/>
      <c r="QWF721" s="4"/>
      <c r="QWG721" s="4"/>
      <c r="QWH721" s="4"/>
      <c r="QWI721" s="4"/>
      <c r="QWJ721" s="4"/>
      <c r="QWK721" s="4"/>
      <c r="QWL721" s="4"/>
      <c r="QWM721" s="4"/>
      <c r="QWN721" s="4"/>
      <c r="QWO721" s="4"/>
      <c r="QWP721" s="4"/>
      <c r="QWQ721" s="4"/>
      <c r="QWR721" s="4"/>
      <c r="QWS721" s="4"/>
      <c r="QWT721" s="4"/>
      <c r="QWU721" s="4"/>
      <c r="QWV721" s="4"/>
      <c r="QWW721" s="4"/>
      <c r="QWX721" s="4"/>
      <c r="QWY721" s="4"/>
      <c r="QWZ721" s="4"/>
      <c r="QXA721" s="4"/>
      <c r="QXB721" s="4"/>
      <c r="QXC721" s="4"/>
      <c r="QXD721" s="4"/>
      <c r="QXE721" s="4"/>
      <c r="QXF721" s="4"/>
      <c r="QXG721" s="4"/>
      <c r="QXH721" s="4"/>
      <c r="QXI721" s="4"/>
      <c r="QXJ721" s="4"/>
      <c r="QXK721" s="4"/>
      <c r="QXL721" s="4"/>
      <c r="QXM721" s="4"/>
      <c r="QXN721" s="4"/>
      <c r="QXO721" s="4"/>
      <c r="QXP721" s="4"/>
      <c r="QXQ721" s="4"/>
      <c r="QXR721" s="4"/>
      <c r="QXS721" s="4"/>
      <c r="QXT721" s="4"/>
      <c r="QXU721" s="4"/>
      <c r="QXV721" s="4"/>
      <c r="QXW721" s="4"/>
      <c r="QXX721" s="4"/>
      <c r="QXY721" s="4"/>
      <c r="QXZ721" s="4"/>
      <c r="QYA721" s="4"/>
      <c r="QYB721" s="4"/>
      <c r="QYC721" s="4"/>
      <c r="QYD721" s="4"/>
      <c r="QYE721" s="4"/>
      <c r="QYF721" s="4"/>
      <c r="QYG721" s="4"/>
      <c r="QYH721" s="4"/>
      <c r="QYI721" s="4"/>
      <c r="QYJ721" s="4"/>
      <c r="QYK721" s="4"/>
      <c r="QYL721" s="4"/>
      <c r="QYM721" s="4"/>
      <c r="QYN721" s="4"/>
      <c r="QYO721" s="4"/>
      <c r="QYP721" s="4"/>
      <c r="QYQ721" s="4"/>
      <c r="QYR721" s="4"/>
      <c r="QYS721" s="4"/>
      <c r="QYT721" s="4"/>
      <c r="QYU721" s="4"/>
      <c r="QYV721" s="4"/>
      <c r="QYW721" s="4"/>
      <c r="QYX721" s="4"/>
      <c r="QYY721" s="4"/>
      <c r="QYZ721" s="4"/>
      <c r="QZA721" s="4"/>
      <c r="QZB721" s="4"/>
      <c r="QZC721" s="4"/>
      <c r="QZD721" s="4"/>
      <c r="QZE721" s="4"/>
      <c r="QZF721" s="4"/>
      <c r="QZG721" s="4"/>
      <c r="QZH721" s="4"/>
      <c r="QZI721" s="4"/>
      <c r="QZJ721" s="4"/>
      <c r="QZK721" s="4"/>
      <c r="QZL721" s="4"/>
      <c r="QZM721" s="4"/>
      <c r="QZN721" s="4"/>
      <c r="QZO721" s="4"/>
      <c r="QZP721" s="4"/>
      <c r="QZQ721" s="4"/>
      <c r="QZR721" s="4"/>
      <c r="QZS721" s="4"/>
      <c r="QZT721" s="4"/>
      <c r="QZU721" s="4"/>
      <c r="QZV721" s="4"/>
      <c r="QZW721" s="4"/>
      <c r="QZX721" s="4"/>
      <c r="QZY721" s="4"/>
      <c r="QZZ721" s="4"/>
      <c r="RAA721" s="4"/>
      <c r="RAB721" s="4"/>
      <c r="RAC721" s="4"/>
      <c r="RAD721" s="4"/>
      <c r="RAE721" s="4"/>
      <c r="RAF721" s="4"/>
      <c r="RAG721" s="4"/>
      <c r="RAH721" s="4"/>
      <c r="RAI721" s="4"/>
      <c r="RAJ721" s="4"/>
      <c r="RAK721" s="4"/>
      <c r="RAL721" s="4"/>
      <c r="RAM721" s="4"/>
      <c r="RAN721" s="4"/>
      <c r="RAO721" s="4"/>
      <c r="RAP721" s="4"/>
      <c r="RAQ721" s="4"/>
      <c r="RAR721" s="4"/>
      <c r="RAS721" s="4"/>
      <c r="RAT721" s="4"/>
      <c r="RAU721" s="4"/>
      <c r="RAV721" s="4"/>
      <c r="RAW721" s="4"/>
      <c r="RAX721" s="4"/>
      <c r="RAY721" s="4"/>
      <c r="RAZ721" s="4"/>
      <c r="RBA721" s="4"/>
      <c r="RBB721" s="4"/>
      <c r="RBC721" s="4"/>
      <c r="RBD721" s="4"/>
      <c r="RBE721" s="4"/>
      <c r="RBF721" s="4"/>
      <c r="RBG721" s="4"/>
      <c r="RBH721" s="4"/>
      <c r="RBI721" s="4"/>
      <c r="RBJ721" s="4"/>
      <c r="RBK721" s="4"/>
      <c r="RBL721" s="4"/>
      <c r="RBM721" s="4"/>
      <c r="RBN721" s="4"/>
      <c r="RBO721" s="4"/>
      <c r="RBP721" s="4"/>
      <c r="RBQ721" s="4"/>
      <c r="RBR721" s="4"/>
      <c r="RBS721" s="4"/>
      <c r="RBT721" s="4"/>
      <c r="RBU721" s="4"/>
      <c r="RBV721" s="4"/>
      <c r="RBW721" s="4"/>
      <c r="RBX721" s="4"/>
      <c r="RBY721" s="4"/>
      <c r="RBZ721" s="4"/>
      <c r="RCA721" s="4"/>
      <c r="RCB721" s="4"/>
      <c r="RCC721" s="4"/>
      <c r="RCD721" s="4"/>
      <c r="RCE721" s="4"/>
      <c r="RCF721" s="4"/>
      <c r="RCG721" s="4"/>
      <c r="RCH721" s="4"/>
      <c r="RCI721" s="4"/>
      <c r="RCJ721" s="4"/>
      <c r="RCK721" s="4"/>
      <c r="RCL721" s="4"/>
      <c r="RCM721" s="4"/>
      <c r="RCN721" s="4"/>
      <c r="RCO721" s="4"/>
      <c r="RCP721" s="4"/>
      <c r="RCQ721" s="4"/>
      <c r="RCR721" s="4"/>
      <c r="RCS721" s="4"/>
      <c r="RCT721" s="4"/>
      <c r="RCU721" s="4"/>
      <c r="RCV721" s="4"/>
      <c r="RCW721" s="4"/>
      <c r="RCX721" s="4"/>
      <c r="RCY721" s="4"/>
      <c r="RCZ721" s="4"/>
      <c r="RDA721" s="4"/>
      <c r="RDB721" s="4"/>
      <c r="RDC721" s="4"/>
      <c r="RDD721" s="4"/>
      <c r="RDE721" s="4"/>
      <c r="RDF721" s="4"/>
      <c r="RDG721" s="4"/>
      <c r="RDH721" s="4"/>
      <c r="RDI721" s="4"/>
      <c r="RDJ721" s="4"/>
      <c r="RDK721" s="4"/>
      <c r="RDL721" s="4"/>
      <c r="RDM721" s="4"/>
      <c r="RDN721" s="4"/>
      <c r="RDO721" s="4"/>
      <c r="RDP721" s="4"/>
      <c r="RDQ721" s="4"/>
      <c r="RDR721" s="4"/>
      <c r="RDS721" s="4"/>
      <c r="RDT721" s="4"/>
      <c r="RDU721" s="4"/>
      <c r="RDV721" s="4"/>
      <c r="RDW721" s="4"/>
      <c r="RDX721" s="4"/>
      <c r="RDY721" s="4"/>
      <c r="RDZ721" s="4"/>
      <c r="REA721" s="4"/>
      <c r="REB721" s="4"/>
      <c r="REC721" s="4"/>
      <c r="RED721" s="4"/>
      <c r="REE721" s="4"/>
      <c r="REF721" s="4"/>
      <c r="REG721" s="4"/>
      <c r="REH721" s="4"/>
      <c r="REI721" s="4"/>
      <c r="REJ721" s="4"/>
      <c r="REK721" s="4"/>
      <c r="REL721" s="4"/>
      <c r="REM721" s="4"/>
      <c r="REN721" s="4"/>
      <c r="REO721" s="4"/>
      <c r="REP721" s="4"/>
      <c r="REQ721" s="4"/>
      <c r="RER721" s="4"/>
      <c r="RES721" s="4"/>
      <c r="RET721" s="4"/>
      <c r="REU721" s="4"/>
      <c r="REV721" s="4"/>
      <c r="REW721" s="4"/>
      <c r="REX721" s="4"/>
      <c r="REY721" s="4"/>
      <c r="REZ721" s="4"/>
      <c r="RFA721" s="4"/>
      <c r="RFB721" s="4"/>
      <c r="RFC721" s="4"/>
      <c r="RFD721" s="4"/>
      <c r="RFE721" s="4"/>
      <c r="RFF721" s="4"/>
      <c r="RFG721" s="4"/>
      <c r="RFH721" s="4"/>
      <c r="RFI721" s="4"/>
      <c r="RFJ721" s="4"/>
      <c r="RFK721" s="4"/>
      <c r="RFL721" s="4"/>
      <c r="RFM721" s="4"/>
      <c r="RFN721" s="4"/>
      <c r="RFO721" s="4"/>
      <c r="RFP721" s="4"/>
      <c r="RFQ721" s="4"/>
      <c r="RFR721" s="4"/>
      <c r="RFS721" s="4"/>
      <c r="RFT721" s="4"/>
      <c r="RFU721" s="4"/>
      <c r="RFV721" s="4"/>
      <c r="RFW721" s="4"/>
      <c r="RFX721" s="4"/>
      <c r="RFY721" s="4"/>
      <c r="RFZ721" s="4"/>
      <c r="RGA721" s="4"/>
      <c r="RGB721" s="4"/>
      <c r="RGC721" s="4"/>
      <c r="RGD721" s="4"/>
      <c r="RGE721" s="4"/>
      <c r="RGF721" s="4"/>
      <c r="RGG721" s="4"/>
      <c r="RGH721" s="4"/>
      <c r="RGI721" s="4"/>
      <c r="RGJ721" s="4"/>
      <c r="RGK721" s="4"/>
      <c r="RGL721" s="4"/>
      <c r="RGM721" s="4"/>
      <c r="RGN721" s="4"/>
      <c r="RGO721" s="4"/>
      <c r="RGP721" s="4"/>
      <c r="RGQ721" s="4"/>
      <c r="RGR721" s="4"/>
      <c r="RGS721" s="4"/>
      <c r="RGT721" s="4"/>
      <c r="RGU721" s="4"/>
      <c r="RGV721" s="4"/>
      <c r="RGW721" s="4"/>
      <c r="RGX721" s="4"/>
      <c r="RGY721" s="4"/>
      <c r="RGZ721" s="4"/>
      <c r="RHA721" s="4"/>
      <c r="RHB721" s="4"/>
      <c r="RHC721" s="4"/>
      <c r="RHD721" s="4"/>
      <c r="RHE721" s="4"/>
      <c r="RHF721" s="4"/>
      <c r="RHG721" s="4"/>
      <c r="RHH721" s="4"/>
      <c r="RHI721" s="4"/>
      <c r="RHJ721" s="4"/>
      <c r="RHK721" s="4"/>
      <c r="RHL721" s="4"/>
      <c r="RHM721" s="4"/>
      <c r="RHN721" s="4"/>
      <c r="RHO721" s="4"/>
      <c r="RHP721" s="4"/>
      <c r="RHQ721" s="4"/>
      <c r="RHR721" s="4"/>
      <c r="RHS721" s="4"/>
      <c r="RHT721" s="4"/>
      <c r="RHU721" s="4"/>
      <c r="RHV721" s="4"/>
      <c r="RHW721" s="4"/>
      <c r="RHX721" s="4"/>
      <c r="RHY721" s="4"/>
      <c r="RHZ721" s="4"/>
      <c r="RIA721" s="4"/>
      <c r="RIB721" s="4"/>
      <c r="RIC721" s="4"/>
      <c r="RID721" s="4"/>
      <c r="RIE721" s="4"/>
      <c r="RIF721" s="4"/>
      <c r="RIG721" s="4"/>
      <c r="RIH721" s="4"/>
      <c r="RII721" s="4"/>
      <c r="RIJ721" s="4"/>
      <c r="RIK721" s="4"/>
      <c r="RIL721" s="4"/>
      <c r="RIM721" s="4"/>
      <c r="RIN721" s="4"/>
      <c r="RIO721" s="4"/>
      <c r="RIP721" s="4"/>
      <c r="RIQ721" s="4"/>
      <c r="RIR721" s="4"/>
      <c r="RIS721" s="4"/>
      <c r="RIT721" s="4"/>
      <c r="RIU721" s="4"/>
      <c r="RIV721" s="4"/>
      <c r="RIW721" s="4"/>
      <c r="RIX721" s="4"/>
      <c r="RIY721" s="4"/>
      <c r="RIZ721" s="4"/>
      <c r="RJA721" s="4"/>
      <c r="RJB721" s="4"/>
      <c r="RJC721" s="4"/>
      <c r="RJD721" s="4"/>
      <c r="RJE721" s="4"/>
      <c r="RJF721" s="4"/>
      <c r="RJG721" s="4"/>
      <c r="RJH721" s="4"/>
      <c r="RJI721" s="4"/>
      <c r="RJJ721" s="4"/>
      <c r="RJK721" s="4"/>
      <c r="RJL721" s="4"/>
      <c r="RJM721" s="4"/>
      <c r="RJN721" s="4"/>
      <c r="RJO721" s="4"/>
      <c r="RJP721" s="4"/>
      <c r="RJQ721" s="4"/>
      <c r="RJR721" s="4"/>
      <c r="RJS721" s="4"/>
      <c r="RJT721" s="4"/>
      <c r="RJU721" s="4"/>
      <c r="RJV721" s="4"/>
      <c r="RJW721" s="4"/>
      <c r="RJX721" s="4"/>
      <c r="RJY721" s="4"/>
      <c r="RJZ721" s="4"/>
      <c r="RKA721" s="4"/>
      <c r="RKB721" s="4"/>
      <c r="RKC721" s="4"/>
      <c r="RKD721" s="4"/>
      <c r="RKE721" s="4"/>
      <c r="RKF721" s="4"/>
      <c r="RKG721" s="4"/>
      <c r="RKH721" s="4"/>
      <c r="RKI721" s="4"/>
      <c r="RKJ721" s="4"/>
      <c r="RKK721" s="4"/>
      <c r="RKL721" s="4"/>
      <c r="RKM721" s="4"/>
      <c r="RKN721" s="4"/>
      <c r="RKO721" s="4"/>
      <c r="RKP721" s="4"/>
      <c r="RKQ721" s="4"/>
      <c r="RKR721" s="4"/>
      <c r="RKS721" s="4"/>
      <c r="RKT721" s="4"/>
      <c r="RKU721" s="4"/>
      <c r="RKV721" s="4"/>
      <c r="RKW721" s="4"/>
      <c r="RKX721" s="4"/>
      <c r="RKY721" s="4"/>
      <c r="RKZ721" s="4"/>
      <c r="RLA721" s="4"/>
      <c r="RLB721" s="4"/>
      <c r="RLC721" s="4"/>
      <c r="RLD721" s="4"/>
      <c r="RLE721" s="4"/>
      <c r="RLF721" s="4"/>
      <c r="RLG721" s="4"/>
      <c r="RLH721" s="4"/>
      <c r="RLI721" s="4"/>
      <c r="RLJ721" s="4"/>
      <c r="RLK721" s="4"/>
      <c r="RLL721" s="4"/>
      <c r="RLM721" s="4"/>
      <c r="RLN721" s="4"/>
      <c r="RLO721" s="4"/>
      <c r="RLP721" s="4"/>
      <c r="RLQ721" s="4"/>
      <c r="RLR721" s="4"/>
      <c r="RLS721" s="4"/>
      <c r="RLT721" s="4"/>
      <c r="RLU721" s="4"/>
      <c r="RLV721" s="4"/>
      <c r="RLW721" s="4"/>
      <c r="RLX721" s="4"/>
      <c r="RLY721" s="4"/>
      <c r="RLZ721" s="4"/>
      <c r="RMA721" s="4"/>
      <c r="RMB721" s="4"/>
      <c r="RMC721" s="4"/>
      <c r="RMD721" s="4"/>
      <c r="RME721" s="4"/>
      <c r="RMF721" s="4"/>
      <c r="RMG721" s="4"/>
      <c r="RMH721" s="4"/>
      <c r="RMI721" s="4"/>
      <c r="RMJ721" s="4"/>
      <c r="RMK721" s="4"/>
      <c r="RML721" s="4"/>
      <c r="RMM721" s="4"/>
      <c r="RMN721" s="4"/>
      <c r="RMO721" s="4"/>
      <c r="RMP721" s="4"/>
      <c r="RMQ721" s="4"/>
      <c r="RMR721" s="4"/>
      <c r="RMS721" s="4"/>
      <c r="RMT721" s="4"/>
      <c r="RMU721" s="4"/>
      <c r="RMV721" s="4"/>
      <c r="RMW721" s="4"/>
      <c r="RMX721" s="4"/>
      <c r="RMY721" s="4"/>
      <c r="RMZ721" s="4"/>
      <c r="RNA721" s="4"/>
      <c r="RNB721" s="4"/>
      <c r="RNC721" s="4"/>
      <c r="RND721" s="4"/>
      <c r="RNE721" s="4"/>
      <c r="RNF721" s="4"/>
      <c r="RNG721" s="4"/>
      <c r="RNH721" s="4"/>
      <c r="RNI721" s="4"/>
      <c r="RNJ721" s="4"/>
      <c r="RNK721" s="4"/>
      <c r="RNL721" s="4"/>
      <c r="RNM721" s="4"/>
      <c r="RNN721" s="4"/>
      <c r="RNO721" s="4"/>
      <c r="RNP721" s="4"/>
      <c r="RNQ721" s="4"/>
      <c r="RNR721" s="4"/>
      <c r="RNS721" s="4"/>
      <c r="RNT721" s="4"/>
      <c r="RNU721" s="4"/>
      <c r="RNV721" s="4"/>
      <c r="RNW721" s="4"/>
      <c r="RNX721" s="4"/>
      <c r="RNY721" s="4"/>
      <c r="RNZ721" s="4"/>
      <c r="ROA721" s="4"/>
      <c r="ROB721" s="4"/>
      <c r="ROC721" s="4"/>
      <c r="ROD721" s="4"/>
      <c r="ROE721" s="4"/>
      <c r="ROF721" s="4"/>
      <c r="ROG721" s="4"/>
      <c r="ROH721" s="4"/>
      <c r="ROI721" s="4"/>
      <c r="ROJ721" s="4"/>
      <c r="ROK721" s="4"/>
      <c r="ROL721" s="4"/>
      <c r="ROM721" s="4"/>
      <c r="RON721" s="4"/>
      <c r="ROO721" s="4"/>
      <c r="ROP721" s="4"/>
      <c r="ROQ721" s="4"/>
      <c r="ROR721" s="4"/>
      <c r="ROS721" s="4"/>
      <c r="ROT721" s="4"/>
      <c r="ROU721" s="4"/>
      <c r="ROV721" s="4"/>
      <c r="ROW721" s="4"/>
      <c r="ROX721" s="4"/>
      <c r="ROY721" s="4"/>
      <c r="ROZ721" s="4"/>
      <c r="RPA721" s="4"/>
      <c r="RPB721" s="4"/>
      <c r="RPC721" s="4"/>
      <c r="RPD721" s="4"/>
      <c r="RPE721" s="4"/>
      <c r="RPF721" s="4"/>
      <c r="RPG721" s="4"/>
      <c r="RPH721" s="4"/>
      <c r="RPI721" s="4"/>
      <c r="RPJ721" s="4"/>
      <c r="RPK721" s="4"/>
      <c r="RPL721" s="4"/>
      <c r="RPM721" s="4"/>
      <c r="RPN721" s="4"/>
      <c r="RPO721" s="4"/>
      <c r="RPP721" s="4"/>
      <c r="RPQ721" s="4"/>
      <c r="RPR721" s="4"/>
      <c r="RPS721" s="4"/>
      <c r="RPT721" s="4"/>
      <c r="RPU721" s="4"/>
      <c r="RPV721" s="4"/>
      <c r="RPW721" s="4"/>
      <c r="RPX721" s="4"/>
      <c r="RPY721" s="4"/>
      <c r="RPZ721" s="4"/>
      <c r="RQA721" s="4"/>
      <c r="RQB721" s="4"/>
      <c r="RQC721" s="4"/>
      <c r="RQD721" s="4"/>
      <c r="RQE721" s="4"/>
      <c r="RQF721" s="4"/>
      <c r="RQG721" s="4"/>
      <c r="RQH721" s="4"/>
      <c r="RQI721" s="4"/>
      <c r="RQJ721" s="4"/>
      <c r="RQK721" s="4"/>
      <c r="RQL721" s="4"/>
      <c r="RQM721" s="4"/>
      <c r="RQN721" s="4"/>
      <c r="RQO721" s="4"/>
      <c r="RQP721" s="4"/>
      <c r="RQQ721" s="4"/>
      <c r="RQR721" s="4"/>
      <c r="RQS721" s="4"/>
      <c r="RQT721" s="4"/>
      <c r="RQU721" s="4"/>
      <c r="RQV721" s="4"/>
      <c r="RQW721" s="4"/>
      <c r="RQX721" s="4"/>
      <c r="RQY721" s="4"/>
      <c r="RQZ721" s="4"/>
      <c r="RRA721" s="4"/>
      <c r="RRB721" s="4"/>
      <c r="RRC721" s="4"/>
      <c r="RRD721" s="4"/>
      <c r="RRE721" s="4"/>
      <c r="RRF721" s="4"/>
      <c r="RRG721" s="4"/>
      <c r="RRH721" s="4"/>
      <c r="RRI721" s="4"/>
      <c r="RRJ721" s="4"/>
      <c r="RRK721" s="4"/>
      <c r="RRL721" s="4"/>
      <c r="RRM721" s="4"/>
      <c r="RRN721" s="4"/>
      <c r="RRO721" s="4"/>
      <c r="RRP721" s="4"/>
      <c r="RRQ721" s="4"/>
      <c r="RRR721" s="4"/>
      <c r="RRS721" s="4"/>
      <c r="RRT721" s="4"/>
      <c r="RRU721" s="4"/>
      <c r="RRV721" s="4"/>
      <c r="RRW721" s="4"/>
      <c r="RRX721" s="4"/>
      <c r="RRY721" s="4"/>
      <c r="RRZ721" s="4"/>
      <c r="RSA721" s="4"/>
      <c r="RSB721" s="4"/>
      <c r="RSC721" s="4"/>
      <c r="RSD721" s="4"/>
      <c r="RSE721" s="4"/>
      <c r="RSF721" s="4"/>
      <c r="RSG721" s="4"/>
      <c r="RSH721" s="4"/>
      <c r="RSI721" s="4"/>
      <c r="RSJ721" s="4"/>
      <c r="RSK721" s="4"/>
      <c r="RSL721" s="4"/>
      <c r="RSM721" s="4"/>
      <c r="RSN721" s="4"/>
      <c r="RSO721" s="4"/>
      <c r="RSP721" s="4"/>
      <c r="RSQ721" s="4"/>
      <c r="RSR721" s="4"/>
      <c r="RSS721" s="4"/>
      <c r="RST721" s="4"/>
      <c r="RSU721" s="4"/>
      <c r="RSV721" s="4"/>
      <c r="RSW721" s="4"/>
      <c r="RSX721" s="4"/>
      <c r="RSY721" s="4"/>
      <c r="RSZ721" s="4"/>
      <c r="RTA721" s="4"/>
      <c r="RTB721" s="4"/>
      <c r="RTC721" s="4"/>
      <c r="RTD721" s="4"/>
      <c r="RTE721" s="4"/>
      <c r="RTF721" s="4"/>
      <c r="RTG721" s="4"/>
      <c r="RTH721" s="4"/>
      <c r="RTI721" s="4"/>
      <c r="RTJ721" s="4"/>
      <c r="RTK721" s="4"/>
      <c r="RTL721" s="4"/>
      <c r="RTM721" s="4"/>
      <c r="RTN721" s="4"/>
      <c r="RTO721" s="4"/>
      <c r="RTP721" s="4"/>
      <c r="RTQ721" s="4"/>
      <c r="RTR721" s="4"/>
      <c r="RTS721" s="4"/>
      <c r="RTT721" s="4"/>
      <c r="RTU721" s="4"/>
      <c r="RTV721" s="4"/>
      <c r="RTW721" s="4"/>
      <c r="RTX721" s="4"/>
      <c r="RTY721" s="4"/>
      <c r="RTZ721" s="4"/>
      <c r="RUA721" s="4"/>
      <c r="RUB721" s="4"/>
      <c r="RUC721" s="4"/>
      <c r="RUD721" s="4"/>
      <c r="RUE721" s="4"/>
      <c r="RUF721" s="4"/>
      <c r="RUG721" s="4"/>
      <c r="RUH721" s="4"/>
      <c r="RUI721" s="4"/>
      <c r="RUJ721" s="4"/>
      <c r="RUK721" s="4"/>
      <c r="RUL721" s="4"/>
      <c r="RUM721" s="4"/>
      <c r="RUN721" s="4"/>
      <c r="RUO721" s="4"/>
      <c r="RUP721" s="4"/>
      <c r="RUQ721" s="4"/>
      <c r="RUR721" s="4"/>
      <c r="RUS721" s="4"/>
      <c r="RUT721" s="4"/>
      <c r="RUU721" s="4"/>
      <c r="RUV721" s="4"/>
      <c r="RUW721" s="4"/>
      <c r="RUX721" s="4"/>
      <c r="RUY721" s="4"/>
      <c r="RUZ721" s="4"/>
      <c r="RVA721" s="4"/>
      <c r="RVB721" s="4"/>
      <c r="RVC721" s="4"/>
      <c r="RVD721" s="4"/>
      <c r="RVE721" s="4"/>
      <c r="RVF721" s="4"/>
      <c r="RVG721" s="4"/>
      <c r="RVH721" s="4"/>
      <c r="RVI721" s="4"/>
      <c r="RVJ721" s="4"/>
      <c r="RVK721" s="4"/>
      <c r="RVL721" s="4"/>
      <c r="RVM721" s="4"/>
      <c r="RVN721" s="4"/>
      <c r="RVO721" s="4"/>
      <c r="RVP721" s="4"/>
      <c r="RVQ721" s="4"/>
      <c r="RVR721" s="4"/>
      <c r="RVS721" s="4"/>
      <c r="RVT721" s="4"/>
      <c r="RVU721" s="4"/>
      <c r="RVV721" s="4"/>
      <c r="RVW721" s="4"/>
      <c r="RVX721" s="4"/>
      <c r="RVY721" s="4"/>
      <c r="RVZ721" s="4"/>
      <c r="RWA721" s="4"/>
      <c r="RWB721" s="4"/>
      <c r="RWC721" s="4"/>
      <c r="RWD721" s="4"/>
      <c r="RWE721" s="4"/>
      <c r="RWF721" s="4"/>
      <c r="RWG721" s="4"/>
      <c r="RWH721" s="4"/>
      <c r="RWI721" s="4"/>
      <c r="RWJ721" s="4"/>
      <c r="RWK721" s="4"/>
      <c r="RWL721" s="4"/>
      <c r="RWM721" s="4"/>
      <c r="RWN721" s="4"/>
      <c r="RWO721" s="4"/>
      <c r="RWP721" s="4"/>
      <c r="RWQ721" s="4"/>
      <c r="RWR721" s="4"/>
      <c r="RWS721" s="4"/>
      <c r="RWT721" s="4"/>
      <c r="RWU721" s="4"/>
      <c r="RWV721" s="4"/>
      <c r="RWW721" s="4"/>
      <c r="RWX721" s="4"/>
      <c r="RWY721" s="4"/>
      <c r="RWZ721" s="4"/>
      <c r="RXA721" s="4"/>
      <c r="RXB721" s="4"/>
      <c r="RXC721" s="4"/>
      <c r="RXD721" s="4"/>
      <c r="RXE721" s="4"/>
      <c r="RXF721" s="4"/>
      <c r="RXG721" s="4"/>
      <c r="RXH721" s="4"/>
      <c r="RXI721" s="4"/>
      <c r="RXJ721" s="4"/>
      <c r="RXK721" s="4"/>
      <c r="RXL721" s="4"/>
      <c r="RXM721" s="4"/>
      <c r="RXN721" s="4"/>
      <c r="RXO721" s="4"/>
      <c r="RXP721" s="4"/>
      <c r="RXQ721" s="4"/>
      <c r="RXR721" s="4"/>
      <c r="RXS721" s="4"/>
      <c r="RXT721" s="4"/>
      <c r="RXU721" s="4"/>
      <c r="RXV721" s="4"/>
      <c r="RXW721" s="4"/>
      <c r="RXX721" s="4"/>
      <c r="RXY721" s="4"/>
      <c r="RXZ721" s="4"/>
      <c r="RYA721" s="4"/>
      <c r="RYB721" s="4"/>
      <c r="RYC721" s="4"/>
      <c r="RYD721" s="4"/>
      <c r="RYE721" s="4"/>
      <c r="RYF721" s="4"/>
      <c r="RYG721" s="4"/>
      <c r="RYH721" s="4"/>
      <c r="RYI721" s="4"/>
      <c r="RYJ721" s="4"/>
      <c r="RYK721" s="4"/>
      <c r="RYL721" s="4"/>
      <c r="RYM721" s="4"/>
      <c r="RYN721" s="4"/>
      <c r="RYO721" s="4"/>
      <c r="RYP721" s="4"/>
      <c r="RYQ721" s="4"/>
      <c r="RYR721" s="4"/>
      <c r="RYS721" s="4"/>
      <c r="RYT721" s="4"/>
      <c r="RYU721" s="4"/>
      <c r="RYV721" s="4"/>
      <c r="RYW721" s="4"/>
      <c r="RYX721" s="4"/>
      <c r="RYY721" s="4"/>
      <c r="RYZ721" s="4"/>
      <c r="RZA721" s="4"/>
      <c r="RZB721" s="4"/>
      <c r="RZC721" s="4"/>
      <c r="RZD721" s="4"/>
      <c r="RZE721" s="4"/>
      <c r="RZF721" s="4"/>
      <c r="RZG721" s="4"/>
      <c r="RZH721" s="4"/>
      <c r="RZI721" s="4"/>
      <c r="RZJ721" s="4"/>
      <c r="RZK721" s="4"/>
      <c r="RZL721" s="4"/>
      <c r="RZM721" s="4"/>
      <c r="RZN721" s="4"/>
      <c r="RZO721" s="4"/>
      <c r="RZP721" s="4"/>
      <c r="RZQ721" s="4"/>
      <c r="RZR721" s="4"/>
      <c r="RZS721" s="4"/>
      <c r="RZT721" s="4"/>
      <c r="RZU721" s="4"/>
      <c r="RZV721" s="4"/>
      <c r="RZW721" s="4"/>
      <c r="RZX721" s="4"/>
      <c r="RZY721" s="4"/>
      <c r="RZZ721" s="4"/>
      <c r="SAA721" s="4"/>
      <c r="SAB721" s="4"/>
      <c r="SAC721" s="4"/>
      <c r="SAD721" s="4"/>
      <c r="SAE721" s="4"/>
      <c r="SAF721" s="4"/>
      <c r="SAG721" s="4"/>
      <c r="SAH721" s="4"/>
      <c r="SAI721" s="4"/>
      <c r="SAJ721" s="4"/>
      <c r="SAK721" s="4"/>
      <c r="SAL721" s="4"/>
      <c r="SAM721" s="4"/>
      <c r="SAN721" s="4"/>
      <c r="SAO721" s="4"/>
      <c r="SAP721" s="4"/>
      <c r="SAQ721" s="4"/>
      <c r="SAR721" s="4"/>
      <c r="SAS721" s="4"/>
      <c r="SAT721" s="4"/>
      <c r="SAU721" s="4"/>
      <c r="SAV721" s="4"/>
      <c r="SAW721" s="4"/>
      <c r="SAX721" s="4"/>
      <c r="SAY721" s="4"/>
      <c r="SAZ721" s="4"/>
      <c r="SBA721" s="4"/>
      <c r="SBB721" s="4"/>
      <c r="SBC721" s="4"/>
      <c r="SBD721" s="4"/>
      <c r="SBE721" s="4"/>
      <c r="SBF721" s="4"/>
      <c r="SBG721" s="4"/>
      <c r="SBH721" s="4"/>
      <c r="SBI721" s="4"/>
      <c r="SBJ721" s="4"/>
      <c r="SBK721" s="4"/>
      <c r="SBL721" s="4"/>
      <c r="SBM721" s="4"/>
      <c r="SBN721" s="4"/>
      <c r="SBO721" s="4"/>
      <c r="SBP721" s="4"/>
      <c r="SBQ721" s="4"/>
      <c r="SBR721" s="4"/>
      <c r="SBS721" s="4"/>
      <c r="SBT721" s="4"/>
      <c r="SBU721" s="4"/>
      <c r="SBV721" s="4"/>
      <c r="SBW721" s="4"/>
      <c r="SBX721" s="4"/>
      <c r="SBY721" s="4"/>
      <c r="SBZ721" s="4"/>
      <c r="SCA721" s="4"/>
      <c r="SCB721" s="4"/>
      <c r="SCC721" s="4"/>
      <c r="SCD721" s="4"/>
      <c r="SCE721" s="4"/>
      <c r="SCF721" s="4"/>
      <c r="SCG721" s="4"/>
      <c r="SCH721" s="4"/>
      <c r="SCI721" s="4"/>
      <c r="SCJ721" s="4"/>
      <c r="SCK721" s="4"/>
      <c r="SCL721" s="4"/>
      <c r="SCM721" s="4"/>
      <c r="SCN721" s="4"/>
      <c r="SCO721" s="4"/>
      <c r="SCP721" s="4"/>
      <c r="SCQ721" s="4"/>
      <c r="SCR721" s="4"/>
      <c r="SCS721" s="4"/>
      <c r="SCT721" s="4"/>
      <c r="SCU721" s="4"/>
      <c r="SCV721" s="4"/>
      <c r="SCW721" s="4"/>
      <c r="SCX721" s="4"/>
      <c r="SCY721" s="4"/>
      <c r="SCZ721" s="4"/>
      <c r="SDA721" s="4"/>
      <c r="SDB721" s="4"/>
      <c r="SDC721" s="4"/>
      <c r="SDD721" s="4"/>
      <c r="SDE721" s="4"/>
      <c r="SDF721" s="4"/>
      <c r="SDG721" s="4"/>
      <c r="SDH721" s="4"/>
      <c r="SDI721" s="4"/>
      <c r="SDJ721" s="4"/>
      <c r="SDK721" s="4"/>
      <c r="SDL721" s="4"/>
      <c r="SDM721" s="4"/>
      <c r="SDN721" s="4"/>
      <c r="SDO721" s="4"/>
      <c r="SDP721" s="4"/>
      <c r="SDQ721" s="4"/>
      <c r="SDR721" s="4"/>
      <c r="SDS721" s="4"/>
      <c r="SDT721" s="4"/>
      <c r="SDU721" s="4"/>
      <c r="SDV721" s="4"/>
      <c r="SDW721" s="4"/>
      <c r="SDX721" s="4"/>
      <c r="SDY721" s="4"/>
      <c r="SDZ721" s="4"/>
      <c r="SEA721" s="4"/>
      <c r="SEB721" s="4"/>
      <c r="SEC721" s="4"/>
      <c r="SED721" s="4"/>
      <c r="SEE721" s="4"/>
      <c r="SEF721" s="4"/>
      <c r="SEG721" s="4"/>
      <c r="SEH721" s="4"/>
      <c r="SEI721" s="4"/>
      <c r="SEJ721" s="4"/>
      <c r="SEK721" s="4"/>
      <c r="SEL721" s="4"/>
      <c r="SEM721" s="4"/>
      <c r="SEN721" s="4"/>
      <c r="SEO721" s="4"/>
      <c r="SEP721" s="4"/>
      <c r="SEQ721" s="4"/>
      <c r="SER721" s="4"/>
      <c r="SES721" s="4"/>
      <c r="SET721" s="4"/>
      <c r="SEU721" s="4"/>
      <c r="SEV721" s="4"/>
      <c r="SEW721" s="4"/>
      <c r="SEX721" s="4"/>
      <c r="SEY721" s="4"/>
      <c r="SEZ721" s="4"/>
      <c r="SFA721" s="4"/>
      <c r="SFB721" s="4"/>
      <c r="SFC721" s="4"/>
      <c r="SFD721" s="4"/>
      <c r="SFE721" s="4"/>
      <c r="SFF721" s="4"/>
      <c r="SFG721" s="4"/>
      <c r="SFH721" s="4"/>
      <c r="SFI721" s="4"/>
      <c r="SFJ721" s="4"/>
      <c r="SFK721" s="4"/>
      <c r="SFL721" s="4"/>
      <c r="SFM721" s="4"/>
      <c r="SFN721" s="4"/>
      <c r="SFO721" s="4"/>
      <c r="SFP721" s="4"/>
      <c r="SFQ721" s="4"/>
      <c r="SFR721" s="4"/>
      <c r="SFS721" s="4"/>
      <c r="SFT721" s="4"/>
      <c r="SFU721" s="4"/>
      <c r="SFV721" s="4"/>
      <c r="SFW721" s="4"/>
      <c r="SFX721" s="4"/>
      <c r="SFY721" s="4"/>
      <c r="SFZ721" s="4"/>
      <c r="SGA721" s="4"/>
      <c r="SGB721" s="4"/>
      <c r="SGC721" s="4"/>
      <c r="SGD721" s="4"/>
      <c r="SGE721" s="4"/>
      <c r="SGF721" s="4"/>
      <c r="SGG721" s="4"/>
      <c r="SGH721" s="4"/>
      <c r="SGI721" s="4"/>
      <c r="SGJ721" s="4"/>
      <c r="SGK721" s="4"/>
      <c r="SGL721" s="4"/>
      <c r="SGM721" s="4"/>
      <c r="SGN721" s="4"/>
      <c r="SGO721" s="4"/>
      <c r="SGP721" s="4"/>
      <c r="SGQ721" s="4"/>
      <c r="SGR721" s="4"/>
      <c r="SGS721" s="4"/>
      <c r="SGT721" s="4"/>
      <c r="SGU721" s="4"/>
      <c r="SGV721" s="4"/>
      <c r="SGW721" s="4"/>
      <c r="SGX721" s="4"/>
      <c r="SGY721" s="4"/>
      <c r="SGZ721" s="4"/>
      <c r="SHA721" s="4"/>
      <c r="SHB721" s="4"/>
      <c r="SHC721" s="4"/>
      <c r="SHD721" s="4"/>
      <c r="SHE721" s="4"/>
      <c r="SHF721" s="4"/>
      <c r="SHG721" s="4"/>
      <c r="SHH721" s="4"/>
      <c r="SHI721" s="4"/>
      <c r="SHJ721" s="4"/>
      <c r="SHK721" s="4"/>
      <c r="SHL721" s="4"/>
      <c r="SHM721" s="4"/>
      <c r="SHN721" s="4"/>
      <c r="SHO721" s="4"/>
      <c r="SHP721" s="4"/>
      <c r="SHQ721" s="4"/>
      <c r="SHR721" s="4"/>
      <c r="SHS721" s="4"/>
      <c r="SHT721" s="4"/>
      <c r="SHU721" s="4"/>
      <c r="SHV721" s="4"/>
      <c r="SHW721" s="4"/>
      <c r="SHX721" s="4"/>
      <c r="SHY721" s="4"/>
      <c r="SHZ721" s="4"/>
      <c r="SIA721" s="4"/>
      <c r="SIB721" s="4"/>
      <c r="SIC721" s="4"/>
      <c r="SID721" s="4"/>
      <c r="SIE721" s="4"/>
      <c r="SIF721" s="4"/>
      <c r="SIG721" s="4"/>
      <c r="SIH721" s="4"/>
      <c r="SII721" s="4"/>
      <c r="SIJ721" s="4"/>
      <c r="SIK721" s="4"/>
      <c r="SIL721" s="4"/>
      <c r="SIM721" s="4"/>
      <c r="SIN721" s="4"/>
      <c r="SIO721" s="4"/>
      <c r="SIP721" s="4"/>
      <c r="SIQ721" s="4"/>
      <c r="SIR721" s="4"/>
      <c r="SIS721" s="4"/>
      <c r="SIT721" s="4"/>
      <c r="SIU721" s="4"/>
      <c r="SIV721" s="4"/>
      <c r="SIW721" s="4"/>
      <c r="SIX721" s="4"/>
      <c r="SIY721" s="4"/>
      <c r="SIZ721" s="4"/>
      <c r="SJA721" s="4"/>
      <c r="SJB721" s="4"/>
      <c r="SJC721" s="4"/>
      <c r="SJD721" s="4"/>
      <c r="SJE721" s="4"/>
      <c r="SJF721" s="4"/>
      <c r="SJG721" s="4"/>
      <c r="SJH721" s="4"/>
      <c r="SJI721" s="4"/>
      <c r="SJJ721" s="4"/>
      <c r="SJK721" s="4"/>
      <c r="SJL721" s="4"/>
      <c r="SJM721" s="4"/>
      <c r="SJN721" s="4"/>
      <c r="SJO721" s="4"/>
      <c r="SJP721" s="4"/>
      <c r="SJQ721" s="4"/>
      <c r="SJR721" s="4"/>
      <c r="SJS721" s="4"/>
      <c r="SJT721" s="4"/>
      <c r="SJU721" s="4"/>
      <c r="SJV721" s="4"/>
      <c r="SJW721" s="4"/>
      <c r="SJX721" s="4"/>
      <c r="SJY721" s="4"/>
      <c r="SJZ721" s="4"/>
      <c r="SKA721" s="4"/>
      <c r="SKB721" s="4"/>
      <c r="SKC721" s="4"/>
      <c r="SKD721" s="4"/>
      <c r="SKE721" s="4"/>
      <c r="SKF721" s="4"/>
      <c r="SKG721" s="4"/>
      <c r="SKH721" s="4"/>
      <c r="SKI721" s="4"/>
      <c r="SKJ721" s="4"/>
      <c r="SKK721" s="4"/>
      <c r="SKL721" s="4"/>
      <c r="SKM721" s="4"/>
      <c r="SKN721" s="4"/>
      <c r="SKO721" s="4"/>
      <c r="SKP721" s="4"/>
      <c r="SKQ721" s="4"/>
      <c r="SKR721" s="4"/>
      <c r="SKS721" s="4"/>
      <c r="SKT721" s="4"/>
      <c r="SKU721" s="4"/>
      <c r="SKV721" s="4"/>
      <c r="SKW721" s="4"/>
      <c r="SKX721" s="4"/>
      <c r="SKY721" s="4"/>
      <c r="SKZ721" s="4"/>
      <c r="SLA721" s="4"/>
      <c r="SLB721" s="4"/>
      <c r="SLC721" s="4"/>
      <c r="SLD721" s="4"/>
      <c r="SLE721" s="4"/>
      <c r="SLF721" s="4"/>
      <c r="SLG721" s="4"/>
      <c r="SLH721" s="4"/>
      <c r="SLI721" s="4"/>
      <c r="SLJ721" s="4"/>
      <c r="SLK721" s="4"/>
      <c r="SLL721" s="4"/>
      <c r="SLM721" s="4"/>
      <c r="SLN721" s="4"/>
      <c r="SLO721" s="4"/>
      <c r="SLP721" s="4"/>
      <c r="SLQ721" s="4"/>
      <c r="SLR721" s="4"/>
      <c r="SLS721" s="4"/>
      <c r="SLT721" s="4"/>
      <c r="SLU721" s="4"/>
      <c r="SLV721" s="4"/>
      <c r="SLW721" s="4"/>
      <c r="SLX721" s="4"/>
      <c r="SLY721" s="4"/>
      <c r="SLZ721" s="4"/>
      <c r="SMA721" s="4"/>
      <c r="SMB721" s="4"/>
      <c r="SMC721" s="4"/>
      <c r="SMD721" s="4"/>
      <c r="SME721" s="4"/>
      <c r="SMF721" s="4"/>
      <c r="SMG721" s="4"/>
      <c r="SMH721" s="4"/>
      <c r="SMI721" s="4"/>
      <c r="SMJ721" s="4"/>
      <c r="SMK721" s="4"/>
      <c r="SML721" s="4"/>
      <c r="SMM721" s="4"/>
      <c r="SMN721" s="4"/>
      <c r="SMO721" s="4"/>
      <c r="SMP721" s="4"/>
      <c r="SMQ721" s="4"/>
      <c r="SMR721" s="4"/>
      <c r="SMS721" s="4"/>
      <c r="SMT721" s="4"/>
      <c r="SMU721" s="4"/>
      <c r="SMV721" s="4"/>
      <c r="SMW721" s="4"/>
      <c r="SMX721" s="4"/>
      <c r="SMY721" s="4"/>
      <c r="SMZ721" s="4"/>
      <c r="SNA721" s="4"/>
      <c r="SNB721" s="4"/>
      <c r="SNC721" s="4"/>
      <c r="SND721" s="4"/>
      <c r="SNE721" s="4"/>
      <c r="SNF721" s="4"/>
      <c r="SNG721" s="4"/>
      <c r="SNH721" s="4"/>
      <c r="SNI721" s="4"/>
      <c r="SNJ721" s="4"/>
      <c r="SNK721" s="4"/>
      <c r="SNL721" s="4"/>
      <c r="SNM721" s="4"/>
      <c r="SNN721" s="4"/>
      <c r="SNO721" s="4"/>
      <c r="SNP721" s="4"/>
      <c r="SNQ721" s="4"/>
      <c r="SNR721" s="4"/>
      <c r="SNS721" s="4"/>
      <c r="SNT721" s="4"/>
      <c r="SNU721" s="4"/>
      <c r="SNV721" s="4"/>
      <c r="SNW721" s="4"/>
      <c r="SNX721" s="4"/>
      <c r="SNY721" s="4"/>
      <c r="SNZ721" s="4"/>
      <c r="SOA721" s="4"/>
      <c r="SOB721" s="4"/>
      <c r="SOC721" s="4"/>
      <c r="SOD721" s="4"/>
      <c r="SOE721" s="4"/>
      <c r="SOF721" s="4"/>
      <c r="SOG721" s="4"/>
      <c r="SOH721" s="4"/>
      <c r="SOI721" s="4"/>
      <c r="SOJ721" s="4"/>
      <c r="SOK721" s="4"/>
      <c r="SOL721" s="4"/>
      <c r="SOM721" s="4"/>
      <c r="SON721" s="4"/>
      <c r="SOO721" s="4"/>
      <c r="SOP721" s="4"/>
      <c r="SOQ721" s="4"/>
      <c r="SOR721" s="4"/>
      <c r="SOS721" s="4"/>
      <c r="SOT721" s="4"/>
      <c r="SOU721" s="4"/>
      <c r="SOV721" s="4"/>
      <c r="SOW721" s="4"/>
      <c r="SOX721" s="4"/>
      <c r="SOY721" s="4"/>
      <c r="SOZ721" s="4"/>
      <c r="SPA721" s="4"/>
      <c r="SPB721" s="4"/>
      <c r="SPC721" s="4"/>
      <c r="SPD721" s="4"/>
      <c r="SPE721" s="4"/>
      <c r="SPF721" s="4"/>
      <c r="SPG721" s="4"/>
      <c r="SPH721" s="4"/>
      <c r="SPI721" s="4"/>
      <c r="SPJ721" s="4"/>
      <c r="SPK721" s="4"/>
      <c r="SPL721" s="4"/>
      <c r="SPM721" s="4"/>
      <c r="SPN721" s="4"/>
      <c r="SPO721" s="4"/>
      <c r="SPP721" s="4"/>
      <c r="SPQ721" s="4"/>
      <c r="SPR721" s="4"/>
      <c r="SPS721" s="4"/>
      <c r="SPT721" s="4"/>
      <c r="SPU721" s="4"/>
      <c r="SPV721" s="4"/>
      <c r="SPW721" s="4"/>
      <c r="SPX721" s="4"/>
      <c r="SPY721" s="4"/>
      <c r="SPZ721" s="4"/>
      <c r="SQA721" s="4"/>
      <c r="SQB721" s="4"/>
      <c r="SQC721" s="4"/>
      <c r="SQD721" s="4"/>
      <c r="SQE721" s="4"/>
      <c r="SQF721" s="4"/>
      <c r="SQG721" s="4"/>
      <c r="SQH721" s="4"/>
      <c r="SQI721" s="4"/>
      <c r="SQJ721" s="4"/>
      <c r="SQK721" s="4"/>
      <c r="SQL721" s="4"/>
      <c r="SQM721" s="4"/>
      <c r="SQN721" s="4"/>
      <c r="SQO721" s="4"/>
      <c r="SQP721" s="4"/>
      <c r="SQQ721" s="4"/>
      <c r="SQR721" s="4"/>
      <c r="SQS721" s="4"/>
      <c r="SQT721" s="4"/>
      <c r="SQU721" s="4"/>
      <c r="SQV721" s="4"/>
      <c r="SQW721" s="4"/>
      <c r="SQX721" s="4"/>
      <c r="SQY721" s="4"/>
      <c r="SQZ721" s="4"/>
      <c r="SRA721" s="4"/>
      <c r="SRB721" s="4"/>
      <c r="SRC721" s="4"/>
      <c r="SRD721" s="4"/>
      <c r="SRE721" s="4"/>
      <c r="SRF721" s="4"/>
      <c r="SRG721" s="4"/>
      <c r="SRH721" s="4"/>
      <c r="SRI721" s="4"/>
      <c r="SRJ721" s="4"/>
      <c r="SRK721" s="4"/>
      <c r="SRL721" s="4"/>
      <c r="SRM721" s="4"/>
      <c r="SRN721" s="4"/>
      <c r="SRO721" s="4"/>
      <c r="SRP721" s="4"/>
      <c r="SRQ721" s="4"/>
      <c r="SRR721" s="4"/>
      <c r="SRS721" s="4"/>
      <c r="SRT721" s="4"/>
      <c r="SRU721" s="4"/>
      <c r="SRV721" s="4"/>
      <c r="SRW721" s="4"/>
      <c r="SRX721" s="4"/>
      <c r="SRY721" s="4"/>
      <c r="SRZ721" s="4"/>
      <c r="SSA721" s="4"/>
      <c r="SSB721" s="4"/>
      <c r="SSC721" s="4"/>
      <c r="SSD721" s="4"/>
      <c r="SSE721" s="4"/>
      <c r="SSF721" s="4"/>
      <c r="SSG721" s="4"/>
      <c r="SSH721" s="4"/>
      <c r="SSI721" s="4"/>
      <c r="SSJ721" s="4"/>
      <c r="SSK721" s="4"/>
      <c r="SSL721" s="4"/>
      <c r="SSM721" s="4"/>
      <c r="SSN721" s="4"/>
      <c r="SSO721" s="4"/>
      <c r="SSP721" s="4"/>
      <c r="SSQ721" s="4"/>
      <c r="SSR721" s="4"/>
      <c r="SSS721" s="4"/>
      <c r="SST721" s="4"/>
      <c r="SSU721" s="4"/>
      <c r="SSV721" s="4"/>
      <c r="SSW721" s="4"/>
      <c r="SSX721" s="4"/>
      <c r="SSY721" s="4"/>
      <c r="SSZ721" s="4"/>
      <c r="STA721" s="4"/>
      <c r="STB721" s="4"/>
      <c r="STC721" s="4"/>
      <c r="STD721" s="4"/>
      <c r="STE721" s="4"/>
      <c r="STF721" s="4"/>
      <c r="STG721" s="4"/>
      <c r="STH721" s="4"/>
      <c r="STI721" s="4"/>
      <c r="STJ721" s="4"/>
      <c r="STK721" s="4"/>
      <c r="STL721" s="4"/>
      <c r="STM721" s="4"/>
      <c r="STN721" s="4"/>
      <c r="STO721" s="4"/>
      <c r="STP721" s="4"/>
      <c r="STQ721" s="4"/>
      <c r="STR721" s="4"/>
      <c r="STS721" s="4"/>
      <c r="STT721" s="4"/>
      <c r="STU721" s="4"/>
      <c r="STV721" s="4"/>
      <c r="STW721" s="4"/>
      <c r="STX721" s="4"/>
      <c r="STY721" s="4"/>
      <c r="STZ721" s="4"/>
      <c r="SUA721" s="4"/>
      <c r="SUB721" s="4"/>
      <c r="SUC721" s="4"/>
      <c r="SUD721" s="4"/>
      <c r="SUE721" s="4"/>
      <c r="SUF721" s="4"/>
      <c r="SUG721" s="4"/>
      <c r="SUH721" s="4"/>
      <c r="SUI721" s="4"/>
      <c r="SUJ721" s="4"/>
      <c r="SUK721" s="4"/>
      <c r="SUL721" s="4"/>
      <c r="SUM721" s="4"/>
      <c r="SUN721" s="4"/>
      <c r="SUO721" s="4"/>
      <c r="SUP721" s="4"/>
      <c r="SUQ721" s="4"/>
      <c r="SUR721" s="4"/>
      <c r="SUS721" s="4"/>
      <c r="SUT721" s="4"/>
      <c r="SUU721" s="4"/>
      <c r="SUV721" s="4"/>
      <c r="SUW721" s="4"/>
      <c r="SUX721" s="4"/>
      <c r="SUY721" s="4"/>
      <c r="SUZ721" s="4"/>
      <c r="SVA721" s="4"/>
      <c r="SVB721" s="4"/>
      <c r="SVC721" s="4"/>
      <c r="SVD721" s="4"/>
      <c r="SVE721" s="4"/>
      <c r="SVF721" s="4"/>
      <c r="SVG721" s="4"/>
      <c r="SVH721" s="4"/>
      <c r="SVI721" s="4"/>
      <c r="SVJ721" s="4"/>
      <c r="SVK721" s="4"/>
      <c r="SVL721" s="4"/>
      <c r="SVM721" s="4"/>
      <c r="SVN721" s="4"/>
      <c r="SVO721" s="4"/>
      <c r="SVP721" s="4"/>
      <c r="SVQ721" s="4"/>
      <c r="SVR721" s="4"/>
      <c r="SVS721" s="4"/>
      <c r="SVT721" s="4"/>
      <c r="SVU721" s="4"/>
      <c r="SVV721" s="4"/>
      <c r="SVW721" s="4"/>
      <c r="SVX721" s="4"/>
      <c r="SVY721" s="4"/>
      <c r="SVZ721" s="4"/>
      <c r="SWA721" s="4"/>
      <c r="SWB721" s="4"/>
      <c r="SWC721" s="4"/>
      <c r="SWD721" s="4"/>
      <c r="SWE721" s="4"/>
      <c r="SWF721" s="4"/>
      <c r="SWG721" s="4"/>
      <c r="SWH721" s="4"/>
      <c r="SWI721" s="4"/>
      <c r="SWJ721" s="4"/>
      <c r="SWK721" s="4"/>
      <c r="SWL721" s="4"/>
      <c r="SWM721" s="4"/>
      <c r="SWN721" s="4"/>
      <c r="SWO721" s="4"/>
      <c r="SWP721" s="4"/>
      <c r="SWQ721" s="4"/>
      <c r="SWR721" s="4"/>
      <c r="SWS721" s="4"/>
      <c r="SWT721" s="4"/>
      <c r="SWU721" s="4"/>
      <c r="SWV721" s="4"/>
      <c r="SWW721" s="4"/>
      <c r="SWX721" s="4"/>
      <c r="SWY721" s="4"/>
      <c r="SWZ721" s="4"/>
      <c r="SXA721" s="4"/>
      <c r="SXB721" s="4"/>
      <c r="SXC721" s="4"/>
      <c r="SXD721" s="4"/>
      <c r="SXE721" s="4"/>
      <c r="SXF721" s="4"/>
      <c r="SXG721" s="4"/>
      <c r="SXH721" s="4"/>
      <c r="SXI721" s="4"/>
      <c r="SXJ721" s="4"/>
      <c r="SXK721" s="4"/>
      <c r="SXL721" s="4"/>
      <c r="SXM721" s="4"/>
      <c r="SXN721" s="4"/>
      <c r="SXO721" s="4"/>
      <c r="SXP721" s="4"/>
      <c r="SXQ721" s="4"/>
      <c r="SXR721" s="4"/>
      <c r="SXS721" s="4"/>
      <c r="SXT721" s="4"/>
      <c r="SXU721" s="4"/>
      <c r="SXV721" s="4"/>
      <c r="SXW721" s="4"/>
      <c r="SXX721" s="4"/>
      <c r="SXY721" s="4"/>
      <c r="SXZ721" s="4"/>
      <c r="SYA721" s="4"/>
      <c r="SYB721" s="4"/>
      <c r="SYC721" s="4"/>
      <c r="SYD721" s="4"/>
      <c r="SYE721" s="4"/>
      <c r="SYF721" s="4"/>
      <c r="SYG721" s="4"/>
      <c r="SYH721" s="4"/>
      <c r="SYI721" s="4"/>
      <c r="SYJ721" s="4"/>
      <c r="SYK721" s="4"/>
      <c r="SYL721" s="4"/>
      <c r="SYM721" s="4"/>
      <c r="SYN721" s="4"/>
      <c r="SYO721" s="4"/>
      <c r="SYP721" s="4"/>
      <c r="SYQ721" s="4"/>
      <c r="SYR721" s="4"/>
      <c r="SYS721" s="4"/>
      <c r="SYT721" s="4"/>
      <c r="SYU721" s="4"/>
      <c r="SYV721" s="4"/>
      <c r="SYW721" s="4"/>
      <c r="SYX721" s="4"/>
      <c r="SYY721" s="4"/>
      <c r="SYZ721" s="4"/>
      <c r="SZA721" s="4"/>
      <c r="SZB721" s="4"/>
      <c r="SZC721" s="4"/>
      <c r="SZD721" s="4"/>
      <c r="SZE721" s="4"/>
      <c r="SZF721" s="4"/>
      <c r="SZG721" s="4"/>
      <c r="SZH721" s="4"/>
      <c r="SZI721" s="4"/>
      <c r="SZJ721" s="4"/>
      <c r="SZK721" s="4"/>
      <c r="SZL721" s="4"/>
      <c r="SZM721" s="4"/>
      <c r="SZN721" s="4"/>
      <c r="SZO721" s="4"/>
      <c r="SZP721" s="4"/>
      <c r="SZQ721" s="4"/>
      <c r="SZR721" s="4"/>
      <c r="SZS721" s="4"/>
      <c r="SZT721" s="4"/>
      <c r="SZU721" s="4"/>
      <c r="SZV721" s="4"/>
      <c r="SZW721" s="4"/>
      <c r="SZX721" s="4"/>
      <c r="SZY721" s="4"/>
      <c r="SZZ721" s="4"/>
      <c r="TAA721" s="4"/>
      <c r="TAB721" s="4"/>
      <c r="TAC721" s="4"/>
      <c r="TAD721" s="4"/>
      <c r="TAE721" s="4"/>
      <c r="TAF721" s="4"/>
      <c r="TAG721" s="4"/>
      <c r="TAH721" s="4"/>
      <c r="TAI721" s="4"/>
      <c r="TAJ721" s="4"/>
      <c r="TAK721" s="4"/>
      <c r="TAL721" s="4"/>
      <c r="TAM721" s="4"/>
      <c r="TAN721" s="4"/>
      <c r="TAO721" s="4"/>
      <c r="TAP721" s="4"/>
      <c r="TAQ721" s="4"/>
      <c r="TAR721" s="4"/>
      <c r="TAS721" s="4"/>
      <c r="TAT721" s="4"/>
      <c r="TAU721" s="4"/>
      <c r="TAV721" s="4"/>
      <c r="TAW721" s="4"/>
      <c r="TAX721" s="4"/>
      <c r="TAY721" s="4"/>
      <c r="TAZ721" s="4"/>
      <c r="TBA721" s="4"/>
      <c r="TBB721" s="4"/>
      <c r="TBC721" s="4"/>
      <c r="TBD721" s="4"/>
      <c r="TBE721" s="4"/>
      <c r="TBF721" s="4"/>
      <c r="TBG721" s="4"/>
      <c r="TBH721" s="4"/>
      <c r="TBI721" s="4"/>
      <c r="TBJ721" s="4"/>
      <c r="TBK721" s="4"/>
      <c r="TBL721" s="4"/>
      <c r="TBM721" s="4"/>
      <c r="TBN721" s="4"/>
      <c r="TBO721" s="4"/>
      <c r="TBP721" s="4"/>
      <c r="TBQ721" s="4"/>
      <c r="TBR721" s="4"/>
      <c r="TBS721" s="4"/>
      <c r="TBT721" s="4"/>
      <c r="TBU721" s="4"/>
      <c r="TBV721" s="4"/>
      <c r="TBW721" s="4"/>
      <c r="TBX721" s="4"/>
      <c r="TBY721" s="4"/>
      <c r="TBZ721" s="4"/>
      <c r="TCA721" s="4"/>
      <c r="TCB721" s="4"/>
      <c r="TCC721" s="4"/>
      <c r="TCD721" s="4"/>
      <c r="TCE721" s="4"/>
      <c r="TCF721" s="4"/>
      <c r="TCG721" s="4"/>
      <c r="TCH721" s="4"/>
      <c r="TCI721" s="4"/>
      <c r="TCJ721" s="4"/>
      <c r="TCK721" s="4"/>
      <c r="TCL721" s="4"/>
      <c r="TCM721" s="4"/>
      <c r="TCN721" s="4"/>
      <c r="TCO721" s="4"/>
      <c r="TCP721" s="4"/>
      <c r="TCQ721" s="4"/>
      <c r="TCR721" s="4"/>
      <c r="TCS721" s="4"/>
      <c r="TCT721" s="4"/>
      <c r="TCU721" s="4"/>
      <c r="TCV721" s="4"/>
      <c r="TCW721" s="4"/>
      <c r="TCX721" s="4"/>
      <c r="TCY721" s="4"/>
      <c r="TCZ721" s="4"/>
      <c r="TDA721" s="4"/>
      <c r="TDB721" s="4"/>
      <c r="TDC721" s="4"/>
      <c r="TDD721" s="4"/>
      <c r="TDE721" s="4"/>
      <c r="TDF721" s="4"/>
      <c r="TDG721" s="4"/>
      <c r="TDH721" s="4"/>
      <c r="TDI721" s="4"/>
      <c r="TDJ721" s="4"/>
      <c r="TDK721" s="4"/>
      <c r="TDL721" s="4"/>
      <c r="TDM721" s="4"/>
      <c r="TDN721" s="4"/>
      <c r="TDO721" s="4"/>
      <c r="TDP721" s="4"/>
      <c r="TDQ721" s="4"/>
      <c r="TDR721" s="4"/>
      <c r="TDS721" s="4"/>
      <c r="TDT721" s="4"/>
      <c r="TDU721" s="4"/>
      <c r="TDV721" s="4"/>
      <c r="TDW721" s="4"/>
      <c r="TDX721" s="4"/>
      <c r="TDY721" s="4"/>
      <c r="TDZ721" s="4"/>
      <c r="TEA721" s="4"/>
      <c r="TEB721" s="4"/>
      <c r="TEC721" s="4"/>
      <c r="TED721" s="4"/>
      <c r="TEE721" s="4"/>
      <c r="TEF721" s="4"/>
      <c r="TEG721" s="4"/>
      <c r="TEH721" s="4"/>
      <c r="TEI721" s="4"/>
      <c r="TEJ721" s="4"/>
      <c r="TEK721" s="4"/>
      <c r="TEL721" s="4"/>
      <c r="TEM721" s="4"/>
      <c r="TEN721" s="4"/>
      <c r="TEO721" s="4"/>
      <c r="TEP721" s="4"/>
      <c r="TEQ721" s="4"/>
      <c r="TER721" s="4"/>
      <c r="TES721" s="4"/>
      <c r="TET721" s="4"/>
      <c r="TEU721" s="4"/>
      <c r="TEV721" s="4"/>
      <c r="TEW721" s="4"/>
      <c r="TEX721" s="4"/>
      <c r="TEY721" s="4"/>
      <c r="TEZ721" s="4"/>
      <c r="TFA721" s="4"/>
      <c r="TFB721" s="4"/>
      <c r="TFC721" s="4"/>
      <c r="TFD721" s="4"/>
      <c r="TFE721" s="4"/>
      <c r="TFF721" s="4"/>
      <c r="TFG721" s="4"/>
      <c r="TFH721" s="4"/>
      <c r="TFI721" s="4"/>
      <c r="TFJ721" s="4"/>
      <c r="TFK721" s="4"/>
      <c r="TFL721" s="4"/>
      <c r="TFM721" s="4"/>
      <c r="TFN721" s="4"/>
      <c r="TFO721" s="4"/>
      <c r="TFP721" s="4"/>
      <c r="TFQ721" s="4"/>
      <c r="TFR721" s="4"/>
      <c r="TFS721" s="4"/>
      <c r="TFT721" s="4"/>
      <c r="TFU721" s="4"/>
      <c r="TFV721" s="4"/>
      <c r="TFW721" s="4"/>
      <c r="TFX721" s="4"/>
      <c r="TFY721" s="4"/>
      <c r="TFZ721" s="4"/>
      <c r="TGA721" s="4"/>
      <c r="TGB721" s="4"/>
      <c r="TGC721" s="4"/>
      <c r="TGD721" s="4"/>
      <c r="TGE721" s="4"/>
      <c r="TGF721" s="4"/>
      <c r="TGG721" s="4"/>
      <c r="TGH721" s="4"/>
      <c r="TGI721" s="4"/>
      <c r="TGJ721" s="4"/>
      <c r="TGK721" s="4"/>
      <c r="TGL721" s="4"/>
      <c r="TGM721" s="4"/>
      <c r="TGN721" s="4"/>
      <c r="TGO721" s="4"/>
      <c r="TGP721" s="4"/>
      <c r="TGQ721" s="4"/>
      <c r="TGR721" s="4"/>
      <c r="TGS721" s="4"/>
      <c r="TGT721" s="4"/>
      <c r="TGU721" s="4"/>
      <c r="TGV721" s="4"/>
      <c r="TGW721" s="4"/>
      <c r="TGX721" s="4"/>
      <c r="TGY721" s="4"/>
      <c r="TGZ721" s="4"/>
      <c r="THA721" s="4"/>
      <c r="THB721" s="4"/>
      <c r="THC721" s="4"/>
      <c r="THD721" s="4"/>
      <c r="THE721" s="4"/>
      <c r="THF721" s="4"/>
      <c r="THG721" s="4"/>
      <c r="THH721" s="4"/>
      <c r="THI721" s="4"/>
      <c r="THJ721" s="4"/>
      <c r="THK721" s="4"/>
      <c r="THL721" s="4"/>
      <c r="THM721" s="4"/>
      <c r="THN721" s="4"/>
      <c r="THO721" s="4"/>
      <c r="THP721" s="4"/>
      <c r="THQ721" s="4"/>
      <c r="THR721" s="4"/>
      <c r="THS721" s="4"/>
      <c r="THT721" s="4"/>
      <c r="THU721" s="4"/>
      <c r="THV721" s="4"/>
      <c r="THW721" s="4"/>
      <c r="THX721" s="4"/>
      <c r="THY721" s="4"/>
      <c r="THZ721" s="4"/>
      <c r="TIA721" s="4"/>
      <c r="TIB721" s="4"/>
      <c r="TIC721" s="4"/>
      <c r="TID721" s="4"/>
      <c r="TIE721" s="4"/>
      <c r="TIF721" s="4"/>
      <c r="TIG721" s="4"/>
      <c r="TIH721" s="4"/>
      <c r="TII721" s="4"/>
      <c r="TIJ721" s="4"/>
      <c r="TIK721" s="4"/>
      <c r="TIL721" s="4"/>
      <c r="TIM721" s="4"/>
      <c r="TIN721" s="4"/>
      <c r="TIO721" s="4"/>
      <c r="TIP721" s="4"/>
      <c r="TIQ721" s="4"/>
      <c r="TIR721" s="4"/>
      <c r="TIS721" s="4"/>
      <c r="TIT721" s="4"/>
      <c r="TIU721" s="4"/>
      <c r="TIV721" s="4"/>
      <c r="TIW721" s="4"/>
      <c r="TIX721" s="4"/>
      <c r="TIY721" s="4"/>
      <c r="TIZ721" s="4"/>
      <c r="TJA721" s="4"/>
      <c r="TJB721" s="4"/>
      <c r="TJC721" s="4"/>
      <c r="TJD721" s="4"/>
      <c r="TJE721" s="4"/>
      <c r="TJF721" s="4"/>
      <c r="TJG721" s="4"/>
      <c r="TJH721" s="4"/>
      <c r="TJI721" s="4"/>
      <c r="TJJ721" s="4"/>
      <c r="TJK721" s="4"/>
      <c r="TJL721" s="4"/>
      <c r="TJM721" s="4"/>
      <c r="TJN721" s="4"/>
      <c r="TJO721" s="4"/>
      <c r="TJP721" s="4"/>
      <c r="TJQ721" s="4"/>
      <c r="TJR721" s="4"/>
      <c r="TJS721" s="4"/>
      <c r="TJT721" s="4"/>
      <c r="TJU721" s="4"/>
      <c r="TJV721" s="4"/>
      <c r="TJW721" s="4"/>
      <c r="TJX721" s="4"/>
      <c r="TJY721" s="4"/>
      <c r="TJZ721" s="4"/>
      <c r="TKA721" s="4"/>
      <c r="TKB721" s="4"/>
      <c r="TKC721" s="4"/>
      <c r="TKD721" s="4"/>
      <c r="TKE721" s="4"/>
      <c r="TKF721" s="4"/>
      <c r="TKG721" s="4"/>
      <c r="TKH721" s="4"/>
      <c r="TKI721" s="4"/>
      <c r="TKJ721" s="4"/>
      <c r="TKK721" s="4"/>
      <c r="TKL721" s="4"/>
      <c r="TKM721" s="4"/>
      <c r="TKN721" s="4"/>
      <c r="TKO721" s="4"/>
      <c r="TKP721" s="4"/>
      <c r="TKQ721" s="4"/>
      <c r="TKR721" s="4"/>
      <c r="TKS721" s="4"/>
      <c r="TKT721" s="4"/>
      <c r="TKU721" s="4"/>
      <c r="TKV721" s="4"/>
      <c r="TKW721" s="4"/>
      <c r="TKX721" s="4"/>
      <c r="TKY721" s="4"/>
      <c r="TKZ721" s="4"/>
      <c r="TLA721" s="4"/>
      <c r="TLB721" s="4"/>
      <c r="TLC721" s="4"/>
      <c r="TLD721" s="4"/>
      <c r="TLE721" s="4"/>
      <c r="TLF721" s="4"/>
      <c r="TLG721" s="4"/>
      <c r="TLH721" s="4"/>
      <c r="TLI721" s="4"/>
      <c r="TLJ721" s="4"/>
      <c r="TLK721" s="4"/>
      <c r="TLL721" s="4"/>
      <c r="TLM721" s="4"/>
      <c r="TLN721" s="4"/>
      <c r="TLO721" s="4"/>
      <c r="TLP721" s="4"/>
      <c r="TLQ721" s="4"/>
      <c r="TLR721" s="4"/>
      <c r="TLS721" s="4"/>
      <c r="TLT721" s="4"/>
      <c r="TLU721" s="4"/>
      <c r="TLV721" s="4"/>
      <c r="TLW721" s="4"/>
      <c r="TLX721" s="4"/>
      <c r="TLY721" s="4"/>
      <c r="TLZ721" s="4"/>
      <c r="TMA721" s="4"/>
      <c r="TMB721" s="4"/>
      <c r="TMC721" s="4"/>
      <c r="TMD721" s="4"/>
      <c r="TME721" s="4"/>
      <c r="TMF721" s="4"/>
      <c r="TMG721" s="4"/>
      <c r="TMH721" s="4"/>
      <c r="TMI721" s="4"/>
      <c r="TMJ721" s="4"/>
      <c r="TMK721" s="4"/>
      <c r="TML721" s="4"/>
      <c r="TMM721" s="4"/>
      <c r="TMN721" s="4"/>
      <c r="TMO721" s="4"/>
      <c r="TMP721" s="4"/>
      <c r="TMQ721" s="4"/>
      <c r="TMR721" s="4"/>
      <c r="TMS721" s="4"/>
      <c r="TMT721" s="4"/>
      <c r="TMU721" s="4"/>
      <c r="TMV721" s="4"/>
      <c r="TMW721" s="4"/>
      <c r="TMX721" s="4"/>
      <c r="TMY721" s="4"/>
      <c r="TMZ721" s="4"/>
      <c r="TNA721" s="4"/>
      <c r="TNB721" s="4"/>
      <c r="TNC721" s="4"/>
      <c r="TND721" s="4"/>
      <c r="TNE721" s="4"/>
      <c r="TNF721" s="4"/>
      <c r="TNG721" s="4"/>
      <c r="TNH721" s="4"/>
      <c r="TNI721" s="4"/>
      <c r="TNJ721" s="4"/>
      <c r="TNK721" s="4"/>
      <c r="TNL721" s="4"/>
      <c r="TNM721" s="4"/>
      <c r="TNN721" s="4"/>
      <c r="TNO721" s="4"/>
      <c r="TNP721" s="4"/>
      <c r="TNQ721" s="4"/>
      <c r="TNR721" s="4"/>
      <c r="TNS721" s="4"/>
      <c r="TNT721" s="4"/>
      <c r="TNU721" s="4"/>
      <c r="TNV721" s="4"/>
      <c r="TNW721" s="4"/>
      <c r="TNX721" s="4"/>
      <c r="TNY721" s="4"/>
      <c r="TNZ721" s="4"/>
      <c r="TOA721" s="4"/>
      <c r="TOB721" s="4"/>
      <c r="TOC721" s="4"/>
      <c r="TOD721" s="4"/>
      <c r="TOE721" s="4"/>
      <c r="TOF721" s="4"/>
      <c r="TOG721" s="4"/>
      <c r="TOH721" s="4"/>
      <c r="TOI721" s="4"/>
      <c r="TOJ721" s="4"/>
      <c r="TOK721" s="4"/>
      <c r="TOL721" s="4"/>
      <c r="TOM721" s="4"/>
      <c r="TON721" s="4"/>
      <c r="TOO721" s="4"/>
      <c r="TOP721" s="4"/>
      <c r="TOQ721" s="4"/>
      <c r="TOR721" s="4"/>
      <c r="TOS721" s="4"/>
      <c r="TOT721" s="4"/>
      <c r="TOU721" s="4"/>
      <c r="TOV721" s="4"/>
      <c r="TOW721" s="4"/>
      <c r="TOX721" s="4"/>
      <c r="TOY721" s="4"/>
      <c r="TOZ721" s="4"/>
      <c r="TPA721" s="4"/>
      <c r="TPB721" s="4"/>
      <c r="TPC721" s="4"/>
      <c r="TPD721" s="4"/>
      <c r="TPE721" s="4"/>
      <c r="TPF721" s="4"/>
      <c r="TPG721" s="4"/>
      <c r="TPH721" s="4"/>
      <c r="TPI721" s="4"/>
      <c r="TPJ721" s="4"/>
      <c r="TPK721" s="4"/>
      <c r="TPL721" s="4"/>
      <c r="TPM721" s="4"/>
      <c r="TPN721" s="4"/>
      <c r="TPO721" s="4"/>
      <c r="TPP721" s="4"/>
      <c r="TPQ721" s="4"/>
      <c r="TPR721" s="4"/>
      <c r="TPS721" s="4"/>
      <c r="TPT721" s="4"/>
      <c r="TPU721" s="4"/>
      <c r="TPV721" s="4"/>
      <c r="TPW721" s="4"/>
      <c r="TPX721" s="4"/>
      <c r="TPY721" s="4"/>
      <c r="TPZ721" s="4"/>
      <c r="TQA721" s="4"/>
      <c r="TQB721" s="4"/>
      <c r="TQC721" s="4"/>
      <c r="TQD721" s="4"/>
      <c r="TQE721" s="4"/>
      <c r="TQF721" s="4"/>
      <c r="TQG721" s="4"/>
      <c r="TQH721" s="4"/>
      <c r="TQI721" s="4"/>
      <c r="TQJ721" s="4"/>
      <c r="TQK721" s="4"/>
      <c r="TQL721" s="4"/>
      <c r="TQM721" s="4"/>
      <c r="TQN721" s="4"/>
      <c r="TQO721" s="4"/>
      <c r="TQP721" s="4"/>
      <c r="TQQ721" s="4"/>
      <c r="TQR721" s="4"/>
      <c r="TQS721" s="4"/>
      <c r="TQT721" s="4"/>
      <c r="TQU721" s="4"/>
      <c r="TQV721" s="4"/>
      <c r="TQW721" s="4"/>
      <c r="TQX721" s="4"/>
      <c r="TQY721" s="4"/>
      <c r="TQZ721" s="4"/>
      <c r="TRA721" s="4"/>
      <c r="TRB721" s="4"/>
      <c r="TRC721" s="4"/>
      <c r="TRD721" s="4"/>
      <c r="TRE721" s="4"/>
      <c r="TRF721" s="4"/>
      <c r="TRG721" s="4"/>
      <c r="TRH721" s="4"/>
      <c r="TRI721" s="4"/>
      <c r="TRJ721" s="4"/>
      <c r="TRK721" s="4"/>
      <c r="TRL721" s="4"/>
      <c r="TRM721" s="4"/>
      <c r="TRN721" s="4"/>
      <c r="TRO721" s="4"/>
      <c r="TRP721" s="4"/>
      <c r="TRQ721" s="4"/>
      <c r="TRR721" s="4"/>
      <c r="TRS721" s="4"/>
      <c r="TRT721" s="4"/>
      <c r="TRU721" s="4"/>
      <c r="TRV721" s="4"/>
      <c r="TRW721" s="4"/>
      <c r="TRX721" s="4"/>
      <c r="TRY721" s="4"/>
      <c r="TRZ721" s="4"/>
      <c r="TSA721" s="4"/>
      <c r="TSB721" s="4"/>
      <c r="TSC721" s="4"/>
      <c r="TSD721" s="4"/>
      <c r="TSE721" s="4"/>
      <c r="TSF721" s="4"/>
      <c r="TSG721" s="4"/>
      <c r="TSH721" s="4"/>
      <c r="TSI721" s="4"/>
      <c r="TSJ721" s="4"/>
      <c r="TSK721" s="4"/>
      <c r="TSL721" s="4"/>
      <c r="TSM721" s="4"/>
      <c r="TSN721" s="4"/>
      <c r="TSO721" s="4"/>
      <c r="TSP721" s="4"/>
      <c r="TSQ721" s="4"/>
      <c r="TSR721" s="4"/>
      <c r="TSS721" s="4"/>
      <c r="TST721" s="4"/>
      <c r="TSU721" s="4"/>
      <c r="TSV721" s="4"/>
      <c r="TSW721" s="4"/>
      <c r="TSX721" s="4"/>
      <c r="TSY721" s="4"/>
      <c r="TSZ721" s="4"/>
      <c r="TTA721" s="4"/>
      <c r="TTB721" s="4"/>
      <c r="TTC721" s="4"/>
      <c r="TTD721" s="4"/>
      <c r="TTE721" s="4"/>
      <c r="TTF721" s="4"/>
      <c r="TTG721" s="4"/>
      <c r="TTH721" s="4"/>
      <c r="TTI721" s="4"/>
      <c r="TTJ721" s="4"/>
      <c r="TTK721" s="4"/>
      <c r="TTL721" s="4"/>
      <c r="TTM721" s="4"/>
      <c r="TTN721" s="4"/>
      <c r="TTO721" s="4"/>
      <c r="TTP721" s="4"/>
      <c r="TTQ721" s="4"/>
      <c r="TTR721" s="4"/>
      <c r="TTS721" s="4"/>
      <c r="TTT721" s="4"/>
      <c r="TTU721" s="4"/>
      <c r="TTV721" s="4"/>
      <c r="TTW721" s="4"/>
      <c r="TTX721" s="4"/>
      <c r="TTY721" s="4"/>
      <c r="TTZ721" s="4"/>
      <c r="TUA721" s="4"/>
      <c r="TUB721" s="4"/>
      <c r="TUC721" s="4"/>
      <c r="TUD721" s="4"/>
      <c r="TUE721" s="4"/>
      <c r="TUF721" s="4"/>
      <c r="TUG721" s="4"/>
      <c r="TUH721" s="4"/>
      <c r="TUI721" s="4"/>
      <c r="TUJ721" s="4"/>
      <c r="TUK721" s="4"/>
      <c r="TUL721" s="4"/>
      <c r="TUM721" s="4"/>
      <c r="TUN721" s="4"/>
      <c r="TUO721" s="4"/>
      <c r="TUP721" s="4"/>
      <c r="TUQ721" s="4"/>
      <c r="TUR721" s="4"/>
      <c r="TUS721" s="4"/>
      <c r="TUT721" s="4"/>
      <c r="TUU721" s="4"/>
      <c r="TUV721" s="4"/>
      <c r="TUW721" s="4"/>
      <c r="TUX721" s="4"/>
      <c r="TUY721" s="4"/>
      <c r="TUZ721" s="4"/>
      <c r="TVA721" s="4"/>
      <c r="TVB721" s="4"/>
      <c r="TVC721" s="4"/>
      <c r="TVD721" s="4"/>
      <c r="TVE721" s="4"/>
      <c r="TVF721" s="4"/>
      <c r="TVG721" s="4"/>
      <c r="TVH721" s="4"/>
      <c r="TVI721" s="4"/>
      <c r="TVJ721" s="4"/>
      <c r="TVK721" s="4"/>
      <c r="TVL721" s="4"/>
      <c r="TVM721" s="4"/>
      <c r="TVN721" s="4"/>
      <c r="TVO721" s="4"/>
      <c r="TVP721" s="4"/>
      <c r="TVQ721" s="4"/>
      <c r="TVR721" s="4"/>
      <c r="TVS721" s="4"/>
      <c r="TVT721" s="4"/>
      <c r="TVU721" s="4"/>
      <c r="TVV721" s="4"/>
      <c r="TVW721" s="4"/>
      <c r="TVX721" s="4"/>
      <c r="TVY721" s="4"/>
      <c r="TVZ721" s="4"/>
      <c r="TWA721" s="4"/>
      <c r="TWB721" s="4"/>
      <c r="TWC721" s="4"/>
      <c r="TWD721" s="4"/>
      <c r="TWE721" s="4"/>
      <c r="TWF721" s="4"/>
      <c r="TWG721" s="4"/>
      <c r="TWH721" s="4"/>
      <c r="TWI721" s="4"/>
      <c r="TWJ721" s="4"/>
      <c r="TWK721" s="4"/>
      <c r="TWL721" s="4"/>
      <c r="TWM721" s="4"/>
      <c r="TWN721" s="4"/>
      <c r="TWO721" s="4"/>
      <c r="TWP721" s="4"/>
      <c r="TWQ721" s="4"/>
      <c r="TWR721" s="4"/>
      <c r="TWS721" s="4"/>
      <c r="TWT721" s="4"/>
      <c r="TWU721" s="4"/>
      <c r="TWV721" s="4"/>
      <c r="TWW721" s="4"/>
      <c r="TWX721" s="4"/>
      <c r="TWY721" s="4"/>
      <c r="TWZ721" s="4"/>
      <c r="TXA721" s="4"/>
      <c r="TXB721" s="4"/>
      <c r="TXC721" s="4"/>
      <c r="TXD721" s="4"/>
      <c r="TXE721" s="4"/>
      <c r="TXF721" s="4"/>
      <c r="TXG721" s="4"/>
      <c r="TXH721" s="4"/>
      <c r="TXI721" s="4"/>
      <c r="TXJ721" s="4"/>
      <c r="TXK721" s="4"/>
      <c r="TXL721" s="4"/>
      <c r="TXM721" s="4"/>
      <c r="TXN721" s="4"/>
      <c r="TXO721" s="4"/>
      <c r="TXP721" s="4"/>
      <c r="TXQ721" s="4"/>
      <c r="TXR721" s="4"/>
      <c r="TXS721" s="4"/>
      <c r="TXT721" s="4"/>
      <c r="TXU721" s="4"/>
      <c r="TXV721" s="4"/>
      <c r="TXW721" s="4"/>
      <c r="TXX721" s="4"/>
      <c r="TXY721" s="4"/>
      <c r="TXZ721" s="4"/>
      <c r="TYA721" s="4"/>
      <c r="TYB721" s="4"/>
      <c r="TYC721" s="4"/>
      <c r="TYD721" s="4"/>
      <c r="TYE721" s="4"/>
      <c r="TYF721" s="4"/>
      <c r="TYG721" s="4"/>
      <c r="TYH721" s="4"/>
      <c r="TYI721" s="4"/>
      <c r="TYJ721" s="4"/>
      <c r="TYK721" s="4"/>
      <c r="TYL721" s="4"/>
      <c r="TYM721" s="4"/>
      <c r="TYN721" s="4"/>
      <c r="TYO721" s="4"/>
      <c r="TYP721" s="4"/>
      <c r="TYQ721" s="4"/>
      <c r="TYR721" s="4"/>
      <c r="TYS721" s="4"/>
      <c r="TYT721" s="4"/>
      <c r="TYU721" s="4"/>
      <c r="TYV721" s="4"/>
      <c r="TYW721" s="4"/>
      <c r="TYX721" s="4"/>
      <c r="TYY721" s="4"/>
      <c r="TYZ721" s="4"/>
      <c r="TZA721" s="4"/>
      <c r="TZB721" s="4"/>
      <c r="TZC721" s="4"/>
      <c r="TZD721" s="4"/>
      <c r="TZE721" s="4"/>
      <c r="TZF721" s="4"/>
      <c r="TZG721" s="4"/>
      <c r="TZH721" s="4"/>
      <c r="TZI721" s="4"/>
      <c r="TZJ721" s="4"/>
      <c r="TZK721" s="4"/>
      <c r="TZL721" s="4"/>
      <c r="TZM721" s="4"/>
      <c r="TZN721" s="4"/>
      <c r="TZO721" s="4"/>
      <c r="TZP721" s="4"/>
      <c r="TZQ721" s="4"/>
      <c r="TZR721" s="4"/>
      <c r="TZS721" s="4"/>
      <c r="TZT721" s="4"/>
      <c r="TZU721" s="4"/>
      <c r="TZV721" s="4"/>
      <c r="TZW721" s="4"/>
      <c r="TZX721" s="4"/>
      <c r="TZY721" s="4"/>
      <c r="TZZ721" s="4"/>
      <c r="UAA721" s="4"/>
      <c r="UAB721" s="4"/>
      <c r="UAC721" s="4"/>
      <c r="UAD721" s="4"/>
      <c r="UAE721" s="4"/>
      <c r="UAF721" s="4"/>
      <c r="UAG721" s="4"/>
      <c r="UAH721" s="4"/>
      <c r="UAI721" s="4"/>
      <c r="UAJ721" s="4"/>
      <c r="UAK721" s="4"/>
      <c r="UAL721" s="4"/>
      <c r="UAM721" s="4"/>
      <c r="UAN721" s="4"/>
      <c r="UAO721" s="4"/>
      <c r="UAP721" s="4"/>
      <c r="UAQ721" s="4"/>
      <c r="UAR721" s="4"/>
      <c r="UAS721" s="4"/>
      <c r="UAT721" s="4"/>
      <c r="UAU721" s="4"/>
      <c r="UAV721" s="4"/>
      <c r="UAW721" s="4"/>
      <c r="UAX721" s="4"/>
      <c r="UAY721" s="4"/>
      <c r="UAZ721" s="4"/>
      <c r="UBA721" s="4"/>
      <c r="UBB721" s="4"/>
      <c r="UBC721" s="4"/>
      <c r="UBD721" s="4"/>
      <c r="UBE721" s="4"/>
      <c r="UBF721" s="4"/>
      <c r="UBG721" s="4"/>
      <c r="UBH721" s="4"/>
      <c r="UBI721" s="4"/>
      <c r="UBJ721" s="4"/>
      <c r="UBK721" s="4"/>
      <c r="UBL721" s="4"/>
      <c r="UBM721" s="4"/>
      <c r="UBN721" s="4"/>
      <c r="UBO721" s="4"/>
      <c r="UBP721" s="4"/>
      <c r="UBQ721" s="4"/>
      <c r="UBR721" s="4"/>
      <c r="UBS721" s="4"/>
      <c r="UBT721" s="4"/>
      <c r="UBU721" s="4"/>
      <c r="UBV721" s="4"/>
      <c r="UBW721" s="4"/>
      <c r="UBX721" s="4"/>
      <c r="UBY721" s="4"/>
      <c r="UBZ721" s="4"/>
      <c r="UCA721" s="4"/>
      <c r="UCB721" s="4"/>
      <c r="UCC721" s="4"/>
      <c r="UCD721" s="4"/>
      <c r="UCE721" s="4"/>
      <c r="UCF721" s="4"/>
      <c r="UCG721" s="4"/>
      <c r="UCH721" s="4"/>
      <c r="UCI721" s="4"/>
      <c r="UCJ721" s="4"/>
      <c r="UCK721" s="4"/>
      <c r="UCL721" s="4"/>
      <c r="UCM721" s="4"/>
      <c r="UCN721" s="4"/>
      <c r="UCO721" s="4"/>
      <c r="UCP721" s="4"/>
      <c r="UCQ721" s="4"/>
      <c r="UCR721" s="4"/>
      <c r="UCS721" s="4"/>
      <c r="UCT721" s="4"/>
      <c r="UCU721" s="4"/>
      <c r="UCV721" s="4"/>
      <c r="UCW721" s="4"/>
      <c r="UCX721" s="4"/>
      <c r="UCY721" s="4"/>
      <c r="UCZ721" s="4"/>
      <c r="UDA721" s="4"/>
      <c r="UDB721" s="4"/>
      <c r="UDC721" s="4"/>
      <c r="UDD721" s="4"/>
      <c r="UDE721" s="4"/>
      <c r="UDF721" s="4"/>
      <c r="UDG721" s="4"/>
      <c r="UDH721" s="4"/>
      <c r="UDI721" s="4"/>
      <c r="UDJ721" s="4"/>
      <c r="UDK721" s="4"/>
      <c r="UDL721" s="4"/>
      <c r="UDM721" s="4"/>
      <c r="UDN721" s="4"/>
      <c r="UDO721" s="4"/>
      <c r="UDP721" s="4"/>
      <c r="UDQ721" s="4"/>
      <c r="UDR721" s="4"/>
      <c r="UDS721" s="4"/>
      <c r="UDT721" s="4"/>
      <c r="UDU721" s="4"/>
      <c r="UDV721" s="4"/>
      <c r="UDW721" s="4"/>
      <c r="UDX721" s="4"/>
      <c r="UDY721" s="4"/>
      <c r="UDZ721" s="4"/>
      <c r="UEA721" s="4"/>
      <c r="UEB721" s="4"/>
      <c r="UEC721" s="4"/>
      <c r="UED721" s="4"/>
      <c r="UEE721" s="4"/>
      <c r="UEF721" s="4"/>
      <c r="UEG721" s="4"/>
      <c r="UEH721" s="4"/>
      <c r="UEI721" s="4"/>
      <c r="UEJ721" s="4"/>
      <c r="UEK721" s="4"/>
      <c r="UEL721" s="4"/>
      <c r="UEM721" s="4"/>
      <c r="UEN721" s="4"/>
      <c r="UEO721" s="4"/>
      <c r="UEP721" s="4"/>
      <c r="UEQ721" s="4"/>
      <c r="UER721" s="4"/>
      <c r="UES721" s="4"/>
      <c r="UET721" s="4"/>
      <c r="UEU721" s="4"/>
      <c r="UEV721" s="4"/>
      <c r="UEW721" s="4"/>
      <c r="UEX721" s="4"/>
      <c r="UEY721" s="4"/>
      <c r="UEZ721" s="4"/>
      <c r="UFA721" s="4"/>
      <c r="UFB721" s="4"/>
      <c r="UFC721" s="4"/>
      <c r="UFD721" s="4"/>
      <c r="UFE721" s="4"/>
      <c r="UFF721" s="4"/>
      <c r="UFG721" s="4"/>
      <c r="UFH721" s="4"/>
      <c r="UFI721" s="4"/>
      <c r="UFJ721" s="4"/>
      <c r="UFK721" s="4"/>
      <c r="UFL721" s="4"/>
      <c r="UFM721" s="4"/>
      <c r="UFN721" s="4"/>
      <c r="UFO721" s="4"/>
      <c r="UFP721" s="4"/>
      <c r="UFQ721" s="4"/>
      <c r="UFR721" s="4"/>
      <c r="UFS721" s="4"/>
      <c r="UFT721" s="4"/>
      <c r="UFU721" s="4"/>
      <c r="UFV721" s="4"/>
      <c r="UFW721" s="4"/>
      <c r="UFX721" s="4"/>
      <c r="UFY721" s="4"/>
      <c r="UFZ721" s="4"/>
      <c r="UGA721" s="4"/>
      <c r="UGB721" s="4"/>
      <c r="UGC721" s="4"/>
      <c r="UGD721" s="4"/>
      <c r="UGE721" s="4"/>
      <c r="UGF721" s="4"/>
      <c r="UGG721" s="4"/>
      <c r="UGH721" s="4"/>
      <c r="UGI721" s="4"/>
      <c r="UGJ721" s="4"/>
      <c r="UGK721" s="4"/>
      <c r="UGL721" s="4"/>
      <c r="UGM721" s="4"/>
      <c r="UGN721" s="4"/>
      <c r="UGO721" s="4"/>
      <c r="UGP721" s="4"/>
      <c r="UGQ721" s="4"/>
      <c r="UGR721" s="4"/>
      <c r="UGS721" s="4"/>
      <c r="UGT721" s="4"/>
      <c r="UGU721" s="4"/>
      <c r="UGV721" s="4"/>
      <c r="UGW721" s="4"/>
      <c r="UGX721" s="4"/>
      <c r="UGY721" s="4"/>
      <c r="UGZ721" s="4"/>
      <c r="UHA721" s="4"/>
      <c r="UHB721" s="4"/>
      <c r="UHC721" s="4"/>
      <c r="UHD721" s="4"/>
      <c r="UHE721" s="4"/>
      <c r="UHF721" s="4"/>
      <c r="UHG721" s="4"/>
      <c r="UHH721" s="4"/>
      <c r="UHI721" s="4"/>
      <c r="UHJ721" s="4"/>
      <c r="UHK721" s="4"/>
      <c r="UHL721" s="4"/>
      <c r="UHM721" s="4"/>
      <c r="UHN721" s="4"/>
      <c r="UHO721" s="4"/>
      <c r="UHP721" s="4"/>
      <c r="UHQ721" s="4"/>
      <c r="UHR721" s="4"/>
      <c r="UHS721" s="4"/>
      <c r="UHT721" s="4"/>
      <c r="UHU721" s="4"/>
      <c r="UHV721" s="4"/>
      <c r="UHW721" s="4"/>
      <c r="UHX721" s="4"/>
      <c r="UHY721" s="4"/>
      <c r="UHZ721" s="4"/>
      <c r="UIA721" s="4"/>
      <c r="UIB721" s="4"/>
      <c r="UIC721" s="4"/>
      <c r="UID721" s="4"/>
      <c r="UIE721" s="4"/>
      <c r="UIF721" s="4"/>
      <c r="UIG721" s="4"/>
      <c r="UIH721" s="4"/>
      <c r="UII721" s="4"/>
      <c r="UIJ721" s="4"/>
      <c r="UIK721" s="4"/>
      <c r="UIL721" s="4"/>
      <c r="UIM721" s="4"/>
      <c r="UIN721" s="4"/>
      <c r="UIO721" s="4"/>
      <c r="UIP721" s="4"/>
      <c r="UIQ721" s="4"/>
      <c r="UIR721" s="4"/>
      <c r="UIS721" s="4"/>
      <c r="UIT721" s="4"/>
      <c r="UIU721" s="4"/>
      <c r="UIV721" s="4"/>
      <c r="UIW721" s="4"/>
      <c r="UIX721" s="4"/>
      <c r="UIY721" s="4"/>
      <c r="UIZ721" s="4"/>
      <c r="UJA721" s="4"/>
      <c r="UJB721" s="4"/>
      <c r="UJC721" s="4"/>
      <c r="UJD721" s="4"/>
      <c r="UJE721" s="4"/>
      <c r="UJF721" s="4"/>
      <c r="UJG721" s="4"/>
      <c r="UJH721" s="4"/>
      <c r="UJI721" s="4"/>
      <c r="UJJ721" s="4"/>
      <c r="UJK721" s="4"/>
      <c r="UJL721" s="4"/>
      <c r="UJM721" s="4"/>
      <c r="UJN721" s="4"/>
      <c r="UJO721" s="4"/>
      <c r="UJP721" s="4"/>
      <c r="UJQ721" s="4"/>
      <c r="UJR721" s="4"/>
      <c r="UJS721" s="4"/>
      <c r="UJT721" s="4"/>
      <c r="UJU721" s="4"/>
      <c r="UJV721" s="4"/>
      <c r="UJW721" s="4"/>
      <c r="UJX721" s="4"/>
      <c r="UJY721" s="4"/>
      <c r="UJZ721" s="4"/>
      <c r="UKA721" s="4"/>
      <c r="UKB721" s="4"/>
      <c r="UKC721" s="4"/>
      <c r="UKD721" s="4"/>
      <c r="UKE721" s="4"/>
      <c r="UKF721" s="4"/>
      <c r="UKG721" s="4"/>
      <c r="UKH721" s="4"/>
      <c r="UKI721" s="4"/>
      <c r="UKJ721" s="4"/>
      <c r="UKK721" s="4"/>
      <c r="UKL721" s="4"/>
      <c r="UKM721" s="4"/>
      <c r="UKN721" s="4"/>
      <c r="UKO721" s="4"/>
      <c r="UKP721" s="4"/>
      <c r="UKQ721" s="4"/>
      <c r="UKR721" s="4"/>
      <c r="UKS721" s="4"/>
      <c r="UKT721" s="4"/>
      <c r="UKU721" s="4"/>
      <c r="UKV721" s="4"/>
      <c r="UKW721" s="4"/>
      <c r="UKX721" s="4"/>
      <c r="UKY721" s="4"/>
      <c r="UKZ721" s="4"/>
      <c r="ULA721" s="4"/>
      <c r="ULB721" s="4"/>
      <c r="ULC721" s="4"/>
      <c r="ULD721" s="4"/>
      <c r="ULE721" s="4"/>
      <c r="ULF721" s="4"/>
      <c r="ULG721" s="4"/>
      <c r="ULH721" s="4"/>
      <c r="ULI721" s="4"/>
      <c r="ULJ721" s="4"/>
      <c r="ULK721" s="4"/>
      <c r="ULL721" s="4"/>
      <c r="ULM721" s="4"/>
      <c r="ULN721" s="4"/>
      <c r="ULO721" s="4"/>
      <c r="ULP721" s="4"/>
      <c r="ULQ721" s="4"/>
      <c r="ULR721" s="4"/>
      <c r="ULS721" s="4"/>
      <c r="ULT721" s="4"/>
      <c r="ULU721" s="4"/>
      <c r="ULV721" s="4"/>
      <c r="ULW721" s="4"/>
      <c r="ULX721" s="4"/>
      <c r="ULY721" s="4"/>
      <c r="ULZ721" s="4"/>
      <c r="UMA721" s="4"/>
      <c r="UMB721" s="4"/>
      <c r="UMC721" s="4"/>
      <c r="UMD721" s="4"/>
      <c r="UME721" s="4"/>
      <c r="UMF721" s="4"/>
      <c r="UMG721" s="4"/>
      <c r="UMH721" s="4"/>
      <c r="UMI721" s="4"/>
      <c r="UMJ721" s="4"/>
      <c r="UMK721" s="4"/>
      <c r="UML721" s="4"/>
      <c r="UMM721" s="4"/>
      <c r="UMN721" s="4"/>
      <c r="UMO721" s="4"/>
      <c r="UMP721" s="4"/>
      <c r="UMQ721" s="4"/>
      <c r="UMR721" s="4"/>
      <c r="UMS721" s="4"/>
      <c r="UMT721" s="4"/>
      <c r="UMU721" s="4"/>
      <c r="UMV721" s="4"/>
      <c r="UMW721" s="4"/>
      <c r="UMX721" s="4"/>
      <c r="UMY721" s="4"/>
      <c r="UMZ721" s="4"/>
      <c r="UNA721" s="4"/>
      <c r="UNB721" s="4"/>
      <c r="UNC721" s="4"/>
      <c r="UND721" s="4"/>
      <c r="UNE721" s="4"/>
      <c r="UNF721" s="4"/>
      <c r="UNG721" s="4"/>
      <c r="UNH721" s="4"/>
      <c r="UNI721" s="4"/>
      <c r="UNJ721" s="4"/>
      <c r="UNK721" s="4"/>
      <c r="UNL721" s="4"/>
      <c r="UNM721" s="4"/>
      <c r="UNN721" s="4"/>
      <c r="UNO721" s="4"/>
      <c r="UNP721" s="4"/>
      <c r="UNQ721" s="4"/>
      <c r="UNR721" s="4"/>
      <c r="UNS721" s="4"/>
      <c r="UNT721" s="4"/>
      <c r="UNU721" s="4"/>
      <c r="UNV721" s="4"/>
      <c r="UNW721" s="4"/>
      <c r="UNX721" s="4"/>
      <c r="UNY721" s="4"/>
      <c r="UNZ721" s="4"/>
      <c r="UOA721" s="4"/>
      <c r="UOB721" s="4"/>
      <c r="UOC721" s="4"/>
      <c r="UOD721" s="4"/>
      <c r="UOE721" s="4"/>
      <c r="UOF721" s="4"/>
      <c r="UOG721" s="4"/>
      <c r="UOH721" s="4"/>
      <c r="UOI721" s="4"/>
      <c r="UOJ721" s="4"/>
      <c r="UOK721" s="4"/>
      <c r="UOL721" s="4"/>
      <c r="UOM721" s="4"/>
      <c r="UON721" s="4"/>
      <c r="UOO721" s="4"/>
      <c r="UOP721" s="4"/>
      <c r="UOQ721" s="4"/>
      <c r="UOR721" s="4"/>
      <c r="UOS721" s="4"/>
      <c r="UOT721" s="4"/>
      <c r="UOU721" s="4"/>
      <c r="UOV721" s="4"/>
      <c r="UOW721" s="4"/>
      <c r="UOX721" s="4"/>
      <c r="UOY721" s="4"/>
      <c r="UOZ721" s="4"/>
      <c r="UPA721" s="4"/>
      <c r="UPB721" s="4"/>
      <c r="UPC721" s="4"/>
      <c r="UPD721" s="4"/>
      <c r="UPE721" s="4"/>
      <c r="UPF721" s="4"/>
      <c r="UPG721" s="4"/>
      <c r="UPH721" s="4"/>
      <c r="UPI721" s="4"/>
      <c r="UPJ721" s="4"/>
      <c r="UPK721" s="4"/>
      <c r="UPL721" s="4"/>
      <c r="UPM721" s="4"/>
      <c r="UPN721" s="4"/>
      <c r="UPO721" s="4"/>
      <c r="UPP721" s="4"/>
      <c r="UPQ721" s="4"/>
      <c r="UPR721" s="4"/>
      <c r="UPS721" s="4"/>
      <c r="UPT721" s="4"/>
      <c r="UPU721" s="4"/>
      <c r="UPV721" s="4"/>
      <c r="UPW721" s="4"/>
      <c r="UPX721" s="4"/>
      <c r="UPY721" s="4"/>
      <c r="UPZ721" s="4"/>
      <c r="UQA721" s="4"/>
      <c r="UQB721" s="4"/>
      <c r="UQC721" s="4"/>
      <c r="UQD721" s="4"/>
      <c r="UQE721" s="4"/>
      <c r="UQF721" s="4"/>
      <c r="UQG721" s="4"/>
      <c r="UQH721" s="4"/>
      <c r="UQI721" s="4"/>
      <c r="UQJ721" s="4"/>
      <c r="UQK721" s="4"/>
      <c r="UQL721" s="4"/>
      <c r="UQM721" s="4"/>
      <c r="UQN721" s="4"/>
      <c r="UQO721" s="4"/>
      <c r="UQP721" s="4"/>
      <c r="UQQ721" s="4"/>
      <c r="UQR721" s="4"/>
      <c r="UQS721" s="4"/>
      <c r="UQT721" s="4"/>
      <c r="UQU721" s="4"/>
      <c r="UQV721" s="4"/>
      <c r="UQW721" s="4"/>
      <c r="UQX721" s="4"/>
      <c r="UQY721" s="4"/>
      <c r="UQZ721" s="4"/>
      <c r="URA721" s="4"/>
      <c r="URB721" s="4"/>
      <c r="URC721" s="4"/>
      <c r="URD721" s="4"/>
      <c r="URE721" s="4"/>
      <c r="URF721" s="4"/>
      <c r="URG721" s="4"/>
      <c r="URH721" s="4"/>
      <c r="URI721" s="4"/>
      <c r="URJ721" s="4"/>
      <c r="URK721" s="4"/>
      <c r="URL721" s="4"/>
      <c r="URM721" s="4"/>
      <c r="URN721" s="4"/>
      <c r="URO721" s="4"/>
      <c r="URP721" s="4"/>
      <c r="URQ721" s="4"/>
      <c r="URR721" s="4"/>
      <c r="URS721" s="4"/>
      <c r="URT721" s="4"/>
      <c r="URU721" s="4"/>
      <c r="URV721" s="4"/>
      <c r="URW721" s="4"/>
      <c r="URX721" s="4"/>
      <c r="URY721" s="4"/>
      <c r="URZ721" s="4"/>
      <c r="USA721" s="4"/>
      <c r="USB721" s="4"/>
      <c r="USC721" s="4"/>
      <c r="USD721" s="4"/>
      <c r="USE721" s="4"/>
      <c r="USF721" s="4"/>
      <c r="USG721" s="4"/>
      <c r="USH721" s="4"/>
      <c r="USI721" s="4"/>
      <c r="USJ721" s="4"/>
      <c r="USK721" s="4"/>
      <c r="USL721" s="4"/>
      <c r="USM721" s="4"/>
      <c r="USN721" s="4"/>
      <c r="USO721" s="4"/>
      <c r="USP721" s="4"/>
      <c r="USQ721" s="4"/>
      <c r="USR721" s="4"/>
      <c r="USS721" s="4"/>
      <c r="UST721" s="4"/>
      <c r="USU721" s="4"/>
      <c r="USV721" s="4"/>
      <c r="USW721" s="4"/>
      <c r="USX721" s="4"/>
      <c r="USY721" s="4"/>
      <c r="USZ721" s="4"/>
      <c r="UTA721" s="4"/>
      <c r="UTB721" s="4"/>
      <c r="UTC721" s="4"/>
      <c r="UTD721" s="4"/>
      <c r="UTE721" s="4"/>
      <c r="UTF721" s="4"/>
      <c r="UTG721" s="4"/>
      <c r="UTH721" s="4"/>
      <c r="UTI721" s="4"/>
      <c r="UTJ721" s="4"/>
      <c r="UTK721" s="4"/>
      <c r="UTL721" s="4"/>
      <c r="UTM721" s="4"/>
      <c r="UTN721" s="4"/>
      <c r="UTO721" s="4"/>
      <c r="UTP721" s="4"/>
      <c r="UTQ721" s="4"/>
      <c r="UTR721" s="4"/>
      <c r="UTS721" s="4"/>
      <c r="UTT721" s="4"/>
      <c r="UTU721" s="4"/>
      <c r="UTV721" s="4"/>
      <c r="UTW721" s="4"/>
      <c r="UTX721" s="4"/>
      <c r="UTY721" s="4"/>
      <c r="UTZ721" s="4"/>
      <c r="UUA721" s="4"/>
      <c r="UUB721" s="4"/>
      <c r="UUC721" s="4"/>
      <c r="UUD721" s="4"/>
      <c r="UUE721" s="4"/>
      <c r="UUF721" s="4"/>
      <c r="UUG721" s="4"/>
      <c r="UUH721" s="4"/>
      <c r="UUI721" s="4"/>
      <c r="UUJ721" s="4"/>
      <c r="UUK721" s="4"/>
      <c r="UUL721" s="4"/>
      <c r="UUM721" s="4"/>
      <c r="UUN721" s="4"/>
      <c r="UUO721" s="4"/>
      <c r="UUP721" s="4"/>
      <c r="UUQ721" s="4"/>
      <c r="UUR721" s="4"/>
      <c r="UUS721" s="4"/>
      <c r="UUT721" s="4"/>
      <c r="UUU721" s="4"/>
      <c r="UUV721" s="4"/>
      <c r="UUW721" s="4"/>
      <c r="UUX721" s="4"/>
      <c r="UUY721" s="4"/>
      <c r="UUZ721" s="4"/>
      <c r="UVA721" s="4"/>
      <c r="UVB721" s="4"/>
      <c r="UVC721" s="4"/>
      <c r="UVD721" s="4"/>
      <c r="UVE721" s="4"/>
      <c r="UVF721" s="4"/>
      <c r="UVG721" s="4"/>
      <c r="UVH721" s="4"/>
      <c r="UVI721" s="4"/>
      <c r="UVJ721" s="4"/>
      <c r="UVK721" s="4"/>
      <c r="UVL721" s="4"/>
      <c r="UVM721" s="4"/>
      <c r="UVN721" s="4"/>
      <c r="UVO721" s="4"/>
      <c r="UVP721" s="4"/>
      <c r="UVQ721" s="4"/>
      <c r="UVR721" s="4"/>
      <c r="UVS721" s="4"/>
      <c r="UVT721" s="4"/>
      <c r="UVU721" s="4"/>
      <c r="UVV721" s="4"/>
      <c r="UVW721" s="4"/>
      <c r="UVX721" s="4"/>
      <c r="UVY721" s="4"/>
      <c r="UVZ721" s="4"/>
      <c r="UWA721" s="4"/>
      <c r="UWB721" s="4"/>
      <c r="UWC721" s="4"/>
      <c r="UWD721" s="4"/>
      <c r="UWE721" s="4"/>
      <c r="UWF721" s="4"/>
      <c r="UWG721" s="4"/>
      <c r="UWH721" s="4"/>
      <c r="UWI721" s="4"/>
      <c r="UWJ721" s="4"/>
      <c r="UWK721" s="4"/>
      <c r="UWL721" s="4"/>
      <c r="UWM721" s="4"/>
      <c r="UWN721" s="4"/>
      <c r="UWO721" s="4"/>
      <c r="UWP721" s="4"/>
      <c r="UWQ721" s="4"/>
      <c r="UWR721" s="4"/>
      <c r="UWS721" s="4"/>
      <c r="UWT721" s="4"/>
      <c r="UWU721" s="4"/>
      <c r="UWV721" s="4"/>
      <c r="UWW721" s="4"/>
      <c r="UWX721" s="4"/>
      <c r="UWY721" s="4"/>
      <c r="UWZ721" s="4"/>
      <c r="UXA721" s="4"/>
      <c r="UXB721" s="4"/>
      <c r="UXC721" s="4"/>
      <c r="UXD721" s="4"/>
      <c r="UXE721" s="4"/>
      <c r="UXF721" s="4"/>
      <c r="UXG721" s="4"/>
      <c r="UXH721" s="4"/>
      <c r="UXI721" s="4"/>
      <c r="UXJ721" s="4"/>
      <c r="UXK721" s="4"/>
      <c r="UXL721" s="4"/>
      <c r="UXM721" s="4"/>
      <c r="UXN721" s="4"/>
      <c r="UXO721" s="4"/>
      <c r="UXP721" s="4"/>
      <c r="UXQ721" s="4"/>
      <c r="UXR721" s="4"/>
      <c r="UXS721" s="4"/>
      <c r="UXT721" s="4"/>
      <c r="UXU721" s="4"/>
      <c r="UXV721" s="4"/>
      <c r="UXW721" s="4"/>
      <c r="UXX721" s="4"/>
      <c r="UXY721" s="4"/>
      <c r="UXZ721" s="4"/>
      <c r="UYA721" s="4"/>
      <c r="UYB721" s="4"/>
      <c r="UYC721" s="4"/>
      <c r="UYD721" s="4"/>
      <c r="UYE721" s="4"/>
      <c r="UYF721" s="4"/>
      <c r="UYG721" s="4"/>
      <c r="UYH721" s="4"/>
      <c r="UYI721" s="4"/>
      <c r="UYJ721" s="4"/>
      <c r="UYK721" s="4"/>
      <c r="UYL721" s="4"/>
      <c r="UYM721" s="4"/>
      <c r="UYN721" s="4"/>
      <c r="UYO721" s="4"/>
      <c r="UYP721" s="4"/>
      <c r="UYQ721" s="4"/>
      <c r="UYR721" s="4"/>
      <c r="UYS721" s="4"/>
      <c r="UYT721" s="4"/>
      <c r="UYU721" s="4"/>
      <c r="UYV721" s="4"/>
      <c r="UYW721" s="4"/>
      <c r="UYX721" s="4"/>
      <c r="UYY721" s="4"/>
      <c r="UYZ721" s="4"/>
      <c r="UZA721" s="4"/>
      <c r="UZB721" s="4"/>
      <c r="UZC721" s="4"/>
      <c r="UZD721" s="4"/>
      <c r="UZE721" s="4"/>
      <c r="UZF721" s="4"/>
      <c r="UZG721" s="4"/>
      <c r="UZH721" s="4"/>
      <c r="UZI721" s="4"/>
      <c r="UZJ721" s="4"/>
      <c r="UZK721" s="4"/>
      <c r="UZL721" s="4"/>
      <c r="UZM721" s="4"/>
      <c r="UZN721" s="4"/>
      <c r="UZO721" s="4"/>
      <c r="UZP721" s="4"/>
      <c r="UZQ721" s="4"/>
      <c r="UZR721" s="4"/>
      <c r="UZS721" s="4"/>
      <c r="UZT721" s="4"/>
      <c r="UZU721" s="4"/>
      <c r="UZV721" s="4"/>
      <c r="UZW721" s="4"/>
      <c r="UZX721" s="4"/>
      <c r="UZY721" s="4"/>
      <c r="UZZ721" s="4"/>
      <c r="VAA721" s="4"/>
      <c r="VAB721" s="4"/>
      <c r="VAC721" s="4"/>
      <c r="VAD721" s="4"/>
      <c r="VAE721" s="4"/>
      <c r="VAF721" s="4"/>
      <c r="VAG721" s="4"/>
      <c r="VAH721" s="4"/>
      <c r="VAI721" s="4"/>
      <c r="VAJ721" s="4"/>
      <c r="VAK721" s="4"/>
      <c r="VAL721" s="4"/>
      <c r="VAM721" s="4"/>
      <c r="VAN721" s="4"/>
      <c r="VAO721" s="4"/>
      <c r="VAP721" s="4"/>
      <c r="VAQ721" s="4"/>
      <c r="VAR721" s="4"/>
      <c r="VAS721" s="4"/>
      <c r="VAT721" s="4"/>
      <c r="VAU721" s="4"/>
      <c r="VAV721" s="4"/>
      <c r="VAW721" s="4"/>
      <c r="VAX721" s="4"/>
      <c r="VAY721" s="4"/>
      <c r="VAZ721" s="4"/>
      <c r="VBA721" s="4"/>
      <c r="VBB721" s="4"/>
      <c r="VBC721" s="4"/>
      <c r="VBD721" s="4"/>
      <c r="VBE721" s="4"/>
      <c r="VBF721" s="4"/>
      <c r="VBG721" s="4"/>
      <c r="VBH721" s="4"/>
      <c r="VBI721" s="4"/>
      <c r="VBJ721" s="4"/>
      <c r="VBK721" s="4"/>
      <c r="VBL721" s="4"/>
      <c r="VBM721" s="4"/>
      <c r="VBN721" s="4"/>
      <c r="VBO721" s="4"/>
      <c r="VBP721" s="4"/>
      <c r="VBQ721" s="4"/>
      <c r="VBR721" s="4"/>
      <c r="VBS721" s="4"/>
      <c r="VBT721" s="4"/>
      <c r="VBU721" s="4"/>
      <c r="VBV721" s="4"/>
      <c r="VBW721" s="4"/>
      <c r="VBX721" s="4"/>
      <c r="VBY721" s="4"/>
      <c r="VBZ721" s="4"/>
      <c r="VCA721" s="4"/>
      <c r="VCB721" s="4"/>
      <c r="VCC721" s="4"/>
      <c r="VCD721" s="4"/>
      <c r="VCE721" s="4"/>
      <c r="VCF721" s="4"/>
      <c r="VCG721" s="4"/>
      <c r="VCH721" s="4"/>
      <c r="VCI721" s="4"/>
      <c r="VCJ721" s="4"/>
      <c r="VCK721" s="4"/>
      <c r="VCL721" s="4"/>
      <c r="VCM721" s="4"/>
      <c r="VCN721" s="4"/>
      <c r="VCO721" s="4"/>
      <c r="VCP721" s="4"/>
      <c r="VCQ721" s="4"/>
      <c r="VCR721" s="4"/>
      <c r="VCS721" s="4"/>
      <c r="VCT721" s="4"/>
      <c r="VCU721" s="4"/>
      <c r="VCV721" s="4"/>
      <c r="VCW721" s="4"/>
      <c r="VCX721" s="4"/>
      <c r="VCY721" s="4"/>
      <c r="VCZ721" s="4"/>
      <c r="VDA721" s="4"/>
      <c r="VDB721" s="4"/>
      <c r="VDC721" s="4"/>
      <c r="VDD721" s="4"/>
      <c r="VDE721" s="4"/>
      <c r="VDF721" s="4"/>
      <c r="VDG721" s="4"/>
      <c r="VDH721" s="4"/>
      <c r="VDI721" s="4"/>
      <c r="VDJ721" s="4"/>
      <c r="VDK721" s="4"/>
      <c r="VDL721" s="4"/>
      <c r="VDM721" s="4"/>
      <c r="VDN721" s="4"/>
      <c r="VDO721" s="4"/>
      <c r="VDP721" s="4"/>
      <c r="VDQ721" s="4"/>
      <c r="VDR721" s="4"/>
      <c r="VDS721" s="4"/>
      <c r="VDT721" s="4"/>
      <c r="VDU721" s="4"/>
      <c r="VDV721" s="4"/>
      <c r="VDW721" s="4"/>
      <c r="VDX721" s="4"/>
      <c r="VDY721" s="4"/>
      <c r="VDZ721" s="4"/>
      <c r="VEA721" s="4"/>
      <c r="VEB721" s="4"/>
      <c r="VEC721" s="4"/>
      <c r="VED721" s="4"/>
      <c r="VEE721" s="4"/>
      <c r="VEF721" s="4"/>
      <c r="VEG721" s="4"/>
      <c r="VEH721" s="4"/>
      <c r="VEI721" s="4"/>
      <c r="VEJ721" s="4"/>
      <c r="VEK721" s="4"/>
      <c r="VEL721" s="4"/>
      <c r="VEM721" s="4"/>
      <c r="VEN721" s="4"/>
      <c r="VEO721" s="4"/>
      <c r="VEP721" s="4"/>
      <c r="VEQ721" s="4"/>
      <c r="VER721" s="4"/>
      <c r="VES721" s="4"/>
      <c r="VET721" s="4"/>
      <c r="VEU721" s="4"/>
      <c r="VEV721" s="4"/>
      <c r="VEW721" s="4"/>
      <c r="VEX721" s="4"/>
      <c r="VEY721" s="4"/>
      <c r="VEZ721" s="4"/>
      <c r="VFA721" s="4"/>
      <c r="VFB721" s="4"/>
      <c r="VFC721" s="4"/>
      <c r="VFD721" s="4"/>
      <c r="VFE721" s="4"/>
      <c r="VFF721" s="4"/>
      <c r="VFG721" s="4"/>
      <c r="VFH721" s="4"/>
      <c r="VFI721" s="4"/>
      <c r="VFJ721" s="4"/>
      <c r="VFK721" s="4"/>
      <c r="VFL721" s="4"/>
      <c r="VFM721" s="4"/>
      <c r="VFN721" s="4"/>
      <c r="VFO721" s="4"/>
      <c r="VFP721" s="4"/>
      <c r="VFQ721" s="4"/>
      <c r="VFR721" s="4"/>
      <c r="VFS721" s="4"/>
      <c r="VFT721" s="4"/>
      <c r="VFU721" s="4"/>
      <c r="VFV721" s="4"/>
      <c r="VFW721" s="4"/>
      <c r="VFX721" s="4"/>
      <c r="VFY721" s="4"/>
      <c r="VFZ721" s="4"/>
      <c r="VGA721" s="4"/>
      <c r="VGB721" s="4"/>
      <c r="VGC721" s="4"/>
      <c r="VGD721" s="4"/>
      <c r="VGE721" s="4"/>
      <c r="VGF721" s="4"/>
      <c r="VGG721" s="4"/>
      <c r="VGH721" s="4"/>
      <c r="VGI721" s="4"/>
      <c r="VGJ721" s="4"/>
      <c r="VGK721" s="4"/>
      <c r="VGL721" s="4"/>
      <c r="VGM721" s="4"/>
      <c r="VGN721" s="4"/>
      <c r="VGO721" s="4"/>
      <c r="VGP721" s="4"/>
      <c r="VGQ721" s="4"/>
      <c r="VGR721" s="4"/>
      <c r="VGS721" s="4"/>
      <c r="VGT721" s="4"/>
      <c r="VGU721" s="4"/>
      <c r="VGV721" s="4"/>
      <c r="VGW721" s="4"/>
      <c r="VGX721" s="4"/>
      <c r="VGY721" s="4"/>
      <c r="VGZ721" s="4"/>
      <c r="VHA721" s="4"/>
      <c r="VHB721" s="4"/>
      <c r="VHC721" s="4"/>
      <c r="VHD721" s="4"/>
      <c r="VHE721" s="4"/>
      <c r="VHF721" s="4"/>
      <c r="VHG721" s="4"/>
      <c r="VHH721" s="4"/>
      <c r="VHI721" s="4"/>
      <c r="VHJ721" s="4"/>
      <c r="VHK721" s="4"/>
      <c r="VHL721" s="4"/>
      <c r="VHM721" s="4"/>
      <c r="VHN721" s="4"/>
      <c r="VHO721" s="4"/>
      <c r="VHP721" s="4"/>
      <c r="VHQ721" s="4"/>
      <c r="VHR721" s="4"/>
      <c r="VHS721" s="4"/>
      <c r="VHT721" s="4"/>
      <c r="VHU721" s="4"/>
      <c r="VHV721" s="4"/>
      <c r="VHW721" s="4"/>
      <c r="VHX721" s="4"/>
      <c r="VHY721" s="4"/>
      <c r="VHZ721" s="4"/>
      <c r="VIA721" s="4"/>
      <c r="VIB721" s="4"/>
      <c r="VIC721" s="4"/>
      <c r="VID721" s="4"/>
      <c r="VIE721" s="4"/>
      <c r="VIF721" s="4"/>
      <c r="VIG721" s="4"/>
      <c r="VIH721" s="4"/>
      <c r="VII721" s="4"/>
      <c r="VIJ721" s="4"/>
      <c r="VIK721" s="4"/>
      <c r="VIL721" s="4"/>
      <c r="VIM721" s="4"/>
      <c r="VIN721" s="4"/>
      <c r="VIO721" s="4"/>
      <c r="VIP721" s="4"/>
      <c r="VIQ721" s="4"/>
      <c r="VIR721" s="4"/>
      <c r="VIS721" s="4"/>
      <c r="VIT721" s="4"/>
      <c r="VIU721" s="4"/>
      <c r="VIV721" s="4"/>
      <c r="VIW721" s="4"/>
      <c r="VIX721" s="4"/>
      <c r="VIY721" s="4"/>
      <c r="VIZ721" s="4"/>
      <c r="VJA721" s="4"/>
      <c r="VJB721" s="4"/>
      <c r="VJC721" s="4"/>
      <c r="VJD721" s="4"/>
      <c r="VJE721" s="4"/>
      <c r="VJF721" s="4"/>
      <c r="VJG721" s="4"/>
      <c r="VJH721" s="4"/>
      <c r="VJI721" s="4"/>
      <c r="VJJ721" s="4"/>
      <c r="VJK721" s="4"/>
      <c r="VJL721" s="4"/>
      <c r="VJM721" s="4"/>
      <c r="VJN721" s="4"/>
      <c r="VJO721" s="4"/>
      <c r="VJP721" s="4"/>
      <c r="VJQ721" s="4"/>
      <c r="VJR721" s="4"/>
      <c r="VJS721" s="4"/>
      <c r="VJT721" s="4"/>
      <c r="VJU721" s="4"/>
      <c r="VJV721" s="4"/>
      <c r="VJW721" s="4"/>
      <c r="VJX721" s="4"/>
      <c r="VJY721" s="4"/>
      <c r="VJZ721" s="4"/>
      <c r="VKA721" s="4"/>
      <c r="VKB721" s="4"/>
      <c r="VKC721" s="4"/>
      <c r="VKD721" s="4"/>
      <c r="VKE721" s="4"/>
      <c r="VKF721" s="4"/>
      <c r="VKG721" s="4"/>
      <c r="VKH721" s="4"/>
      <c r="VKI721" s="4"/>
      <c r="VKJ721" s="4"/>
      <c r="VKK721" s="4"/>
      <c r="VKL721" s="4"/>
      <c r="VKM721" s="4"/>
      <c r="VKN721" s="4"/>
      <c r="VKO721" s="4"/>
      <c r="VKP721" s="4"/>
      <c r="VKQ721" s="4"/>
      <c r="VKR721" s="4"/>
      <c r="VKS721" s="4"/>
      <c r="VKT721" s="4"/>
      <c r="VKU721" s="4"/>
      <c r="VKV721" s="4"/>
      <c r="VKW721" s="4"/>
      <c r="VKX721" s="4"/>
      <c r="VKY721" s="4"/>
      <c r="VKZ721" s="4"/>
      <c r="VLA721" s="4"/>
      <c r="VLB721" s="4"/>
      <c r="VLC721" s="4"/>
      <c r="VLD721" s="4"/>
      <c r="VLE721" s="4"/>
      <c r="VLF721" s="4"/>
      <c r="VLG721" s="4"/>
      <c r="VLH721" s="4"/>
      <c r="VLI721" s="4"/>
      <c r="VLJ721" s="4"/>
      <c r="VLK721" s="4"/>
      <c r="VLL721" s="4"/>
      <c r="VLM721" s="4"/>
      <c r="VLN721" s="4"/>
      <c r="VLO721" s="4"/>
      <c r="VLP721" s="4"/>
      <c r="VLQ721" s="4"/>
      <c r="VLR721" s="4"/>
      <c r="VLS721" s="4"/>
      <c r="VLT721" s="4"/>
      <c r="VLU721" s="4"/>
      <c r="VLV721" s="4"/>
      <c r="VLW721" s="4"/>
      <c r="VLX721" s="4"/>
      <c r="VLY721" s="4"/>
      <c r="VLZ721" s="4"/>
      <c r="VMA721" s="4"/>
      <c r="VMB721" s="4"/>
      <c r="VMC721" s="4"/>
      <c r="VMD721" s="4"/>
      <c r="VME721" s="4"/>
      <c r="VMF721" s="4"/>
      <c r="VMG721" s="4"/>
      <c r="VMH721" s="4"/>
      <c r="VMI721" s="4"/>
      <c r="VMJ721" s="4"/>
      <c r="VMK721" s="4"/>
      <c r="VML721" s="4"/>
      <c r="VMM721" s="4"/>
      <c r="VMN721" s="4"/>
      <c r="VMO721" s="4"/>
      <c r="VMP721" s="4"/>
      <c r="VMQ721" s="4"/>
      <c r="VMR721" s="4"/>
      <c r="VMS721" s="4"/>
      <c r="VMT721" s="4"/>
      <c r="VMU721" s="4"/>
      <c r="VMV721" s="4"/>
      <c r="VMW721" s="4"/>
      <c r="VMX721" s="4"/>
      <c r="VMY721" s="4"/>
      <c r="VMZ721" s="4"/>
      <c r="VNA721" s="4"/>
      <c r="VNB721" s="4"/>
      <c r="VNC721" s="4"/>
      <c r="VND721" s="4"/>
      <c r="VNE721" s="4"/>
      <c r="VNF721" s="4"/>
      <c r="VNG721" s="4"/>
      <c r="VNH721" s="4"/>
      <c r="VNI721" s="4"/>
      <c r="VNJ721" s="4"/>
      <c r="VNK721" s="4"/>
      <c r="VNL721" s="4"/>
      <c r="VNM721" s="4"/>
      <c r="VNN721" s="4"/>
      <c r="VNO721" s="4"/>
      <c r="VNP721" s="4"/>
      <c r="VNQ721" s="4"/>
      <c r="VNR721" s="4"/>
      <c r="VNS721" s="4"/>
      <c r="VNT721" s="4"/>
      <c r="VNU721" s="4"/>
      <c r="VNV721" s="4"/>
      <c r="VNW721" s="4"/>
      <c r="VNX721" s="4"/>
      <c r="VNY721" s="4"/>
      <c r="VNZ721" s="4"/>
      <c r="VOA721" s="4"/>
      <c r="VOB721" s="4"/>
      <c r="VOC721" s="4"/>
      <c r="VOD721" s="4"/>
      <c r="VOE721" s="4"/>
      <c r="VOF721" s="4"/>
      <c r="VOG721" s="4"/>
      <c r="VOH721" s="4"/>
      <c r="VOI721" s="4"/>
      <c r="VOJ721" s="4"/>
      <c r="VOK721" s="4"/>
      <c r="VOL721" s="4"/>
      <c r="VOM721" s="4"/>
      <c r="VON721" s="4"/>
      <c r="VOO721" s="4"/>
      <c r="VOP721" s="4"/>
      <c r="VOQ721" s="4"/>
      <c r="VOR721" s="4"/>
      <c r="VOS721" s="4"/>
      <c r="VOT721" s="4"/>
      <c r="VOU721" s="4"/>
      <c r="VOV721" s="4"/>
      <c r="VOW721" s="4"/>
      <c r="VOX721" s="4"/>
      <c r="VOY721" s="4"/>
      <c r="VOZ721" s="4"/>
      <c r="VPA721" s="4"/>
      <c r="VPB721" s="4"/>
      <c r="VPC721" s="4"/>
      <c r="VPD721" s="4"/>
      <c r="VPE721" s="4"/>
      <c r="VPF721" s="4"/>
      <c r="VPG721" s="4"/>
      <c r="VPH721" s="4"/>
      <c r="VPI721" s="4"/>
      <c r="VPJ721" s="4"/>
      <c r="VPK721" s="4"/>
      <c r="VPL721" s="4"/>
      <c r="VPM721" s="4"/>
      <c r="VPN721" s="4"/>
      <c r="VPO721" s="4"/>
      <c r="VPP721" s="4"/>
      <c r="VPQ721" s="4"/>
      <c r="VPR721" s="4"/>
      <c r="VPS721" s="4"/>
      <c r="VPT721" s="4"/>
      <c r="VPU721" s="4"/>
      <c r="VPV721" s="4"/>
      <c r="VPW721" s="4"/>
      <c r="VPX721" s="4"/>
      <c r="VPY721" s="4"/>
      <c r="VPZ721" s="4"/>
      <c r="VQA721" s="4"/>
      <c r="VQB721" s="4"/>
      <c r="VQC721" s="4"/>
      <c r="VQD721" s="4"/>
      <c r="VQE721" s="4"/>
      <c r="VQF721" s="4"/>
      <c r="VQG721" s="4"/>
      <c r="VQH721" s="4"/>
      <c r="VQI721" s="4"/>
      <c r="VQJ721" s="4"/>
      <c r="VQK721" s="4"/>
      <c r="VQL721" s="4"/>
      <c r="VQM721" s="4"/>
      <c r="VQN721" s="4"/>
      <c r="VQO721" s="4"/>
      <c r="VQP721" s="4"/>
      <c r="VQQ721" s="4"/>
      <c r="VQR721" s="4"/>
      <c r="VQS721" s="4"/>
      <c r="VQT721" s="4"/>
      <c r="VQU721" s="4"/>
      <c r="VQV721" s="4"/>
      <c r="VQW721" s="4"/>
      <c r="VQX721" s="4"/>
      <c r="VQY721" s="4"/>
      <c r="VQZ721" s="4"/>
      <c r="VRA721" s="4"/>
      <c r="VRB721" s="4"/>
      <c r="VRC721" s="4"/>
      <c r="VRD721" s="4"/>
      <c r="VRE721" s="4"/>
      <c r="VRF721" s="4"/>
      <c r="VRG721" s="4"/>
      <c r="VRH721" s="4"/>
      <c r="VRI721" s="4"/>
      <c r="VRJ721" s="4"/>
      <c r="VRK721" s="4"/>
      <c r="VRL721" s="4"/>
      <c r="VRM721" s="4"/>
      <c r="VRN721" s="4"/>
      <c r="VRO721" s="4"/>
      <c r="VRP721" s="4"/>
      <c r="VRQ721" s="4"/>
      <c r="VRR721" s="4"/>
      <c r="VRS721" s="4"/>
      <c r="VRT721" s="4"/>
      <c r="VRU721" s="4"/>
      <c r="VRV721" s="4"/>
      <c r="VRW721" s="4"/>
      <c r="VRX721" s="4"/>
      <c r="VRY721" s="4"/>
      <c r="VRZ721" s="4"/>
      <c r="VSA721" s="4"/>
      <c r="VSB721" s="4"/>
      <c r="VSC721" s="4"/>
      <c r="VSD721" s="4"/>
      <c r="VSE721" s="4"/>
      <c r="VSF721" s="4"/>
      <c r="VSG721" s="4"/>
      <c r="VSH721" s="4"/>
      <c r="VSI721" s="4"/>
      <c r="VSJ721" s="4"/>
      <c r="VSK721" s="4"/>
      <c r="VSL721" s="4"/>
      <c r="VSM721" s="4"/>
      <c r="VSN721" s="4"/>
      <c r="VSO721" s="4"/>
      <c r="VSP721" s="4"/>
      <c r="VSQ721" s="4"/>
      <c r="VSR721" s="4"/>
      <c r="VSS721" s="4"/>
      <c r="VST721" s="4"/>
      <c r="VSU721" s="4"/>
      <c r="VSV721" s="4"/>
      <c r="VSW721" s="4"/>
      <c r="VSX721" s="4"/>
      <c r="VSY721" s="4"/>
      <c r="VSZ721" s="4"/>
      <c r="VTA721" s="4"/>
      <c r="VTB721" s="4"/>
      <c r="VTC721" s="4"/>
      <c r="VTD721" s="4"/>
      <c r="VTE721" s="4"/>
      <c r="VTF721" s="4"/>
      <c r="VTG721" s="4"/>
      <c r="VTH721" s="4"/>
      <c r="VTI721" s="4"/>
      <c r="VTJ721" s="4"/>
      <c r="VTK721" s="4"/>
      <c r="VTL721" s="4"/>
      <c r="VTM721" s="4"/>
      <c r="VTN721" s="4"/>
      <c r="VTO721" s="4"/>
      <c r="VTP721" s="4"/>
      <c r="VTQ721" s="4"/>
      <c r="VTR721" s="4"/>
      <c r="VTS721" s="4"/>
      <c r="VTT721" s="4"/>
      <c r="VTU721" s="4"/>
      <c r="VTV721" s="4"/>
      <c r="VTW721" s="4"/>
      <c r="VTX721" s="4"/>
      <c r="VTY721" s="4"/>
      <c r="VTZ721" s="4"/>
      <c r="VUA721" s="4"/>
      <c r="VUB721" s="4"/>
      <c r="VUC721" s="4"/>
      <c r="VUD721" s="4"/>
      <c r="VUE721" s="4"/>
      <c r="VUF721" s="4"/>
      <c r="VUG721" s="4"/>
      <c r="VUH721" s="4"/>
      <c r="VUI721" s="4"/>
      <c r="VUJ721" s="4"/>
      <c r="VUK721" s="4"/>
      <c r="VUL721" s="4"/>
      <c r="VUM721" s="4"/>
      <c r="VUN721" s="4"/>
      <c r="VUO721" s="4"/>
      <c r="VUP721" s="4"/>
      <c r="VUQ721" s="4"/>
      <c r="VUR721" s="4"/>
      <c r="VUS721" s="4"/>
      <c r="VUT721" s="4"/>
      <c r="VUU721" s="4"/>
      <c r="VUV721" s="4"/>
      <c r="VUW721" s="4"/>
      <c r="VUX721" s="4"/>
      <c r="VUY721" s="4"/>
      <c r="VUZ721" s="4"/>
      <c r="VVA721" s="4"/>
      <c r="VVB721" s="4"/>
      <c r="VVC721" s="4"/>
      <c r="VVD721" s="4"/>
      <c r="VVE721" s="4"/>
      <c r="VVF721" s="4"/>
      <c r="VVG721" s="4"/>
      <c r="VVH721" s="4"/>
      <c r="VVI721" s="4"/>
      <c r="VVJ721" s="4"/>
      <c r="VVK721" s="4"/>
      <c r="VVL721" s="4"/>
      <c r="VVM721" s="4"/>
      <c r="VVN721" s="4"/>
      <c r="VVO721" s="4"/>
      <c r="VVP721" s="4"/>
      <c r="VVQ721" s="4"/>
      <c r="VVR721" s="4"/>
      <c r="VVS721" s="4"/>
      <c r="VVT721" s="4"/>
      <c r="VVU721" s="4"/>
      <c r="VVV721" s="4"/>
      <c r="VVW721" s="4"/>
      <c r="VVX721" s="4"/>
      <c r="VVY721" s="4"/>
      <c r="VVZ721" s="4"/>
      <c r="VWA721" s="4"/>
      <c r="VWB721" s="4"/>
      <c r="VWC721" s="4"/>
      <c r="VWD721" s="4"/>
      <c r="VWE721" s="4"/>
      <c r="VWF721" s="4"/>
      <c r="VWG721" s="4"/>
      <c r="VWH721" s="4"/>
      <c r="VWI721" s="4"/>
      <c r="VWJ721" s="4"/>
      <c r="VWK721" s="4"/>
      <c r="VWL721" s="4"/>
      <c r="VWM721" s="4"/>
      <c r="VWN721" s="4"/>
      <c r="VWO721" s="4"/>
      <c r="VWP721" s="4"/>
      <c r="VWQ721" s="4"/>
      <c r="VWR721" s="4"/>
      <c r="VWS721" s="4"/>
      <c r="VWT721" s="4"/>
      <c r="VWU721" s="4"/>
      <c r="VWV721" s="4"/>
      <c r="VWW721" s="4"/>
      <c r="VWX721" s="4"/>
      <c r="VWY721" s="4"/>
      <c r="VWZ721" s="4"/>
      <c r="VXA721" s="4"/>
      <c r="VXB721" s="4"/>
      <c r="VXC721" s="4"/>
      <c r="VXD721" s="4"/>
      <c r="VXE721" s="4"/>
      <c r="VXF721" s="4"/>
      <c r="VXG721" s="4"/>
      <c r="VXH721" s="4"/>
      <c r="VXI721" s="4"/>
      <c r="VXJ721" s="4"/>
      <c r="VXK721" s="4"/>
      <c r="VXL721" s="4"/>
      <c r="VXM721" s="4"/>
      <c r="VXN721" s="4"/>
      <c r="VXO721" s="4"/>
      <c r="VXP721" s="4"/>
      <c r="VXQ721" s="4"/>
      <c r="VXR721" s="4"/>
      <c r="VXS721" s="4"/>
      <c r="VXT721" s="4"/>
      <c r="VXU721" s="4"/>
      <c r="VXV721" s="4"/>
      <c r="VXW721" s="4"/>
      <c r="VXX721" s="4"/>
      <c r="VXY721" s="4"/>
      <c r="VXZ721" s="4"/>
      <c r="VYA721" s="4"/>
      <c r="VYB721" s="4"/>
      <c r="VYC721" s="4"/>
      <c r="VYD721" s="4"/>
      <c r="VYE721" s="4"/>
      <c r="VYF721" s="4"/>
      <c r="VYG721" s="4"/>
      <c r="VYH721" s="4"/>
      <c r="VYI721" s="4"/>
      <c r="VYJ721" s="4"/>
      <c r="VYK721" s="4"/>
      <c r="VYL721" s="4"/>
      <c r="VYM721" s="4"/>
      <c r="VYN721" s="4"/>
      <c r="VYO721" s="4"/>
      <c r="VYP721" s="4"/>
      <c r="VYQ721" s="4"/>
      <c r="VYR721" s="4"/>
      <c r="VYS721" s="4"/>
      <c r="VYT721" s="4"/>
      <c r="VYU721" s="4"/>
      <c r="VYV721" s="4"/>
      <c r="VYW721" s="4"/>
      <c r="VYX721" s="4"/>
      <c r="VYY721" s="4"/>
      <c r="VYZ721" s="4"/>
      <c r="VZA721" s="4"/>
      <c r="VZB721" s="4"/>
      <c r="VZC721" s="4"/>
      <c r="VZD721" s="4"/>
      <c r="VZE721" s="4"/>
      <c r="VZF721" s="4"/>
      <c r="VZG721" s="4"/>
      <c r="VZH721" s="4"/>
      <c r="VZI721" s="4"/>
      <c r="VZJ721" s="4"/>
      <c r="VZK721" s="4"/>
      <c r="VZL721" s="4"/>
      <c r="VZM721" s="4"/>
      <c r="VZN721" s="4"/>
      <c r="VZO721" s="4"/>
      <c r="VZP721" s="4"/>
      <c r="VZQ721" s="4"/>
      <c r="VZR721" s="4"/>
      <c r="VZS721" s="4"/>
      <c r="VZT721" s="4"/>
      <c r="VZU721" s="4"/>
      <c r="VZV721" s="4"/>
      <c r="VZW721" s="4"/>
      <c r="VZX721" s="4"/>
      <c r="VZY721" s="4"/>
      <c r="VZZ721" s="4"/>
      <c r="WAA721" s="4"/>
      <c r="WAB721" s="4"/>
      <c r="WAC721" s="4"/>
      <c r="WAD721" s="4"/>
      <c r="WAE721" s="4"/>
      <c r="WAF721" s="4"/>
      <c r="WAG721" s="4"/>
      <c r="WAH721" s="4"/>
      <c r="WAI721" s="4"/>
      <c r="WAJ721" s="4"/>
      <c r="WAK721" s="4"/>
      <c r="WAL721" s="4"/>
      <c r="WAM721" s="4"/>
      <c r="WAN721" s="4"/>
      <c r="WAO721" s="4"/>
      <c r="WAP721" s="4"/>
      <c r="WAQ721" s="4"/>
      <c r="WAR721" s="4"/>
      <c r="WAS721" s="4"/>
      <c r="WAT721" s="4"/>
      <c r="WAU721" s="4"/>
      <c r="WAV721" s="4"/>
      <c r="WAW721" s="4"/>
      <c r="WAX721" s="4"/>
      <c r="WAY721" s="4"/>
      <c r="WAZ721" s="4"/>
      <c r="WBA721" s="4"/>
      <c r="WBB721" s="4"/>
      <c r="WBC721" s="4"/>
      <c r="WBD721" s="4"/>
      <c r="WBE721" s="4"/>
      <c r="WBF721" s="4"/>
      <c r="WBG721" s="4"/>
      <c r="WBH721" s="4"/>
      <c r="WBI721" s="4"/>
      <c r="WBJ721" s="4"/>
      <c r="WBK721" s="4"/>
      <c r="WBL721" s="4"/>
      <c r="WBM721" s="4"/>
      <c r="WBN721" s="4"/>
      <c r="WBO721" s="4"/>
      <c r="WBP721" s="4"/>
      <c r="WBQ721" s="4"/>
      <c r="WBR721" s="4"/>
      <c r="WBS721" s="4"/>
      <c r="WBT721" s="4"/>
      <c r="WBU721" s="4"/>
      <c r="WBV721" s="4"/>
      <c r="WBW721" s="4"/>
      <c r="WBX721" s="4"/>
      <c r="WBY721" s="4"/>
      <c r="WBZ721" s="4"/>
      <c r="WCA721" s="4"/>
      <c r="WCB721" s="4"/>
      <c r="WCC721" s="4"/>
      <c r="WCD721" s="4"/>
      <c r="WCE721" s="4"/>
      <c r="WCF721" s="4"/>
      <c r="WCG721" s="4"/>
      <c r="WCH721" s="4"/>
      <c r="WCI721" s="4"/>
      <c r="WCJ721" s="4"/>
      <c r="WCK721" s="4"/>
      <c r="WCL721" s="4"/>
      <c r="WCM721" s="4"/>
      <c r="WCN721" s="4"/>
      <c r="WCO721" s="4"/>
      <c r="WCP721" s="4"/>
      <c r="WCQ721" s="4"/>
      <c r="WCR721" s="4"/>
      <c r="WCS721" s="4"/>
      <c r="WCT721" s="4"/>
      <c r="WCU721" s="4"/>
      <c r="WCV721" s="4"/>
      <c r="WCW721" s="4"/>
      <c r="WCX721" s="4"/>
      <c r="WCY721" s="4"/>
      <c r="WCZ721" s="4"/>
      <c r="WDA721" s="4"/>
      <c r="WDB721" s="4"/>
      <c r="WDC721" s="4"/>
      <c r="WDD721" s="4"/>
      <c r="WDE721" s="4"/>
      <c r="WDF721" s="4"/>
      <c r="WDG721" s="4"/>
      <c r="WDH721" s="4"/>
      <c r="WDI721" s="4"/>
      <c r="WDJ721" s="4"/>
      <c r="WDK721" s="4"/>
      <c r="WDL721" s="4"/>
      <c r="WDM721" s="4"/>
      <c r="WDN721" s="4"/>
      <c r="WDO721" s="4"/>
      <c r="WDP721" s="4"/>
      <c r="WDQ721" s="4"/>
      <c r="WDR721" s="4"/>
      <c r="WDS721" s="4"/>
      <c r="WDT721" s="4"/>
      <c r="WDU721" s="4"/>
      <c r="WDV721" s="4"/>
      <c r="WDW721" s="4"/>
      <c r="WDX721" s="4"/>
      <c r="WDY721" s="4"/>
      <c r="WDZ721" s="4"/>
      <c r="WEA721" s="4"/>
      <c r="WEB721" s="4"/>
      <c r="WEC721" s="4"/>
      <c r="WED721" s="4"/>
      <c r="WEE721" s="4"/>
      <c r="WEF721" s="4"/>
      <c r="WEG721" s="4"/>
      <c r="WEH721" s="4"/>
      <c r="WEI721" s="4"/>
      <c r="WEJ721" s="4"/>
      <c r="WEK721" s="4"/>
      <c r="WEL721" s="4"/>
      <c r="WEM721" s="4"/>
      <c r="WEN721" s="4"/>
      <c r="WEO721" s="4"/>
      <c r="WEP721" s="4"/>
      <c r="WEQ721" s="4"/>
      <c r="WER721" s="4"/>
      <c r="WES721" s="4"/>
      <c r="WET721" s="4"/>
      <c r="WEU721" s="4"/>
      <c r="WEV721" s="4"/>
      <c r="WEW721" s="4"/>
      <c r="WEX721" s="4"/>
      <c r="WEY721" s="4"/>
      <c r="WEZ721" s="4"/>
      <c r="WFA721" s="4"/>
      <c r="WFB721" s="4"/>
      <c r="WFC721" s="4"/>
      <c r="WFD721" s="4"/>
      <c r="WFE721" s="4"/>
      <c r="WFF721" s="4"/>
      <c r="WFG721" s="4"/>
      <c r="WFH721" s="4"/>
      <c r="WFI721" s="4"/>
      <c r="WFJ721" s="4"/>
      <c r="WFK721" s="4"/>
      <c r="WFL721" s="4"/>
      <c r="WFM721" s="4"/>
      <c r="WFN721" s="4"/>
      <c r="WFO721" s="4"/>
      <c r="WFP721" s="4"/>
      <c r="WFQ721" s="4"/>
      <c r="WFR721" s="4"/>
      <c r="WFS721" s="4"/>
      <c r="WFT721" s="4"/>
      <c r="WFU721" s="4"/>
      <c r="WFV721" s="4"/>
      <c r="WFW721" s="4"/>
      <c r="WFX721" s="4"/>
      <c r="WFY721" s="4"/>
      <c r="WFZ721" s="4"/>
      <c r="WGA721" s="4"/>
      <c r="WGB721" s="4"/>
      <c r="WGC721" s="4"/>
      <c r="WGD721" s="4"/>
      <c r="WGE721" s="4"/>
      <c r="WGF721" s="4"/>
      <c r="WGG721" s="4"/>
      <c r="WGH721" s="4"/>
      <c r="WGI721" s="4"/>
      <c r="WGJ721" s="4"/>
      <c r="WGK721" s="4"/>
      <c r="WGL721" s="4"/>
      <c r="WGM721" s="4"/>
      <c r="WGN721" s="4"/>
      <c r="WGO721" s="4"/>
      <c r="WGP721" s="4"/>
      <c r="WGQ721" s="4"/>
      <c r="WGR721" s="4"/>
      <c r="WGS721" s="4"/>
      <c r="WGT721" s="4"/>
      <c r="WGU721" s="4"/>
      <c r="WGV721" s="4"/>
      <c r="WGW721" s="4"/>
      <c r="WGX721" s="4"/>
      <c r="WGY721" s="4"/>
      <c r="WGZ721" s="4"/>
      <c r="WHA721" s="4"/>
      <c r="WHB721" s="4"/>
      <c r="WHC721" s="4"/>
      <c r="WHD721" s="4"/>
      <c r="WHE721" s="4"/>
      <c r="WHF721" s="4"/>
      <c r="WHG721" s="4"/>
      <c r="WHH721" s="4"/>
      <c r="WHI721" s="4"/>
      <c r="WHJ721" s="4"/>
      <c r="WHK721" s="4"/>
      <c r="WHL721" s="4"/>
      <c r="WHM721" s="4"/>
      <c r="WHN721" s="4"/>
      <c r="WHO721" s="4"/>
      <c r="WHP721" s="4"/>
      <c r="WHQ721" s="4"/>
      <c r="WHR721" s="4"/>
      <c r="WHS721" s="4"/>
      <c r="WHT721" s="4"/>
      <c r="WHU721" s="4"/>
      <c r="WHV721" s="4"/>
      <c r="WHW721" s="4"/>
      <c r="WHX721" s="4"/>
      <c r="WHY721" s="4"/>
      <c r="WHZ721" s="4"/>
      <c r="WIA721" s="4"/>
      <c r="WIB721" s="4"/>
      <c r="WIC721" s="4"/>
      <c r="WID721" s="4"/>
      <c r="WIE721" s="4"/>
      <c r="WIF721" s="4"/>
      <c r="WIG721" s="4"/>
      <c r="WIH721" s="4"/>
      <c r="WII721" s="4"/>
      <c r="WIJ721" s="4"/>
      <c r="WIK721" s="4"/>
      <c r="WIL721" s="4"/>
      <c r="WIM721" s="4"/>
      <c r="WIN721" s="4"/>
      <c r="WIO721" s="4"/>
      <c r="WIP721" s="4"/>
      <c r="WIQ721" s="4"/>
      <c r="WIR721" s="4"/>
      <c r="WIS721" s="4"/>
      <c r="WIT721" s="4"/>
      <c r="WIU721" s="4"/>
      <c r="WIV721" s="4"/>
      <c r="WIW721" s="4"/>
      <c r="WIX721" s="4"/>
      <c r="WIY721" s="4"/>
      <c r="WIZ721" s="4"/>
      <c r="WJA721" s="4"/>
      <c r="WJB721" s="4"/>
      <c r="WJC721" s="4"/>
      <c r="WJD721" s="4"/>
      <c r="WJE721" s="4"/>
      <c r="WJF721" s="4"/>
      <c r="WJG721" s="4"/>
      <c r="WJH721" s="4"/>
      <c r="WJI721" s="4"/>
      <c r="WJJ721" s="4"/>
      <c r="WJK721" s="4"/>
      <c r="WJL721" s="4"/>
      <c r="WJM721" s="4"/>
      <c r="WJN721" s="4"/>
      <c r="WJO721" s="4"/>
      <c r="WJP721" s="4"/>
      <c r="WJQ721" s="4"/>
      <c r="WJR721" s="4"/>
      <c r="WJS721" s="4"/>
      <c r="WJT721" s="4"/>
      <c r="WJU721" s="4"/>
      <c r="WJV721" s="4"/>
      <c r="WJW721" s="4"/>
      <c r="WJX721" s="4"/>
      <c r="WJY721" s="4"/>
      <c r="WJZ721" s="4"/>
      <c r="WKA721" s="4"/>
      <c r="WKB721" s="4"/>
      <c r="WKC721" s="4"/>
      <c r="WKD721" s="4"/>
      <c r="WKE721" s="4"/>
      <c r="WKF721" s="4"/>
      <c r="WKG721" s="4"/>
      <c r="WKH721" s="4"/>
      <c r="WKI721" s="4"/>
      <c r="WKJ721" s="4"/>
      <c r="WKK721" s="4"/>
      <c r="WKL721" s="4"/>
      <c r="WKM721" s="4"/>
      <c r="WKN721" s="4"/>
      <c r="WKO721" s="4"/>
      <c r="WKP721" s="4"/>
      <c r="WKQ721" s="4"/>
      <c r="WKR721" s="4"/>
      <c r="WKS721" s="4"/>
      <c r="WKT721" s="4"/>
      <c r="WKU721" s="4"/>
      <c r="WKV721" s="4"/>
      <c r="WKW721" s="4"/>
      <c r="WKX721" s="4"/>
      <c r="WKY721" s="4"/>
      <c r="WKZ721" s="4"/>
      <c r="WLA721" s="4"/>
      <c r="WLB721" s="4"/>
      <c r="WLC721" s="4"/>
      <c r="WLD721" s="4"/>
      <c r="WLE721" s="4"/>
      <c r="WLF721" s="4"/>
      <c r="WLG721" s="4"/>
      <c r="WLH721" s="4"/>
      <c r="WLI721" s="4"/>
      <c r="WLJ721" s="4"/>
      <c r="WLK721" s="4"/>
      <c r="WLL721" s="4"/>
      <c r="WLM721" s="4"/>
      <c r="WLN721" s="4"/>
      <c r="WLO721" s="4"/>
      <c r="WLP721" s="4"/>
      <c r="WLQ721" s="4"/>
      <c r="WLR721" s="4"/>
      <c r="WLS721" s="4"/>
      <c r="WLT721" s="4"/>
      <c r="WLU721" s="4"/>
      <c r="WLV721" s="4"/>
      <c r="WLW721" s="4"/>
      <c r="WLX721" s="4"/>
      <c r="WLY721" s="4"/>
      <c r="WLZ721" s="4"/>
      <c r="WMA721" s="4"/>
      <c r="WMB721" s="4"/>
      <c r="WMC721" s="4"/>
      <c r="WMD721" s="4"/>
      <c r="WME721" s="4"/>
      <c r="WMF721" s="4"/>
      <c r="WMG721" s="4"/>
      <c r="WMH721" s="4"/>
      <c r="WMI721" s="4"/>
      <c r="WMJ721" s="4"/>
      <c r="WMK721" s="4"/>
      <c r="WML721" s="4"/>
      <c r="WMM721" s="4"/>
      <c r="WMN721" s="4"/>
      <c r="WMO721" s="4"/>
      <c r="WMP721" s="4"/>
      <c r="WMQ721" s="4"/>
      <c r="WMR721" s="4"/>
      <c r="WMS721" s="4"/>
      <c r="WMT721" s="4"/>
      <c r="WMU721" s="4"/>
      <c r="WMV721" s="4"/>
      <c r="WMW721" s="4"/>
      <c r="WMX721" s="4"/>
      <c r="WMY721" s="4"/>
      <c r="WMZ721" s="4"/>
      <c r="WNA721" s="4"/>
      <c r="WNB721" s="4"/>
      <c r="WNC721" s="4"/>
      <c r="WND721" s="4"/>
      <c r="WNE721" s="4"/>
      <c r="WNF721" s="4"/>
      <c r="WNG721" s="4"/>
      <c r="WNH721" s="4"/>
      <c r="WNI721" s="4"/>
      <c r="WNJ721" s="4"/>
      <c r="WNK721" s="4"/>
      <c r="WNL721" s="4"/>
      <c r="WNM721" s="4"/>
      <c r="WNN721" s="4"/>
      <c r="WNO721" s="4"/>
      <c r="WNP721" s="4"/>
      <c r="WNQ721" s="4"/>
      <c r="WNR721" s="4"/>
      <c r="WNS721" s="4"/>
      <c r="WNT721" s="4"/>
      <c r="WNU721" s="4"/>
      <c r="WNV721" s="4"/>
      <c r="WNW721" s="4"/>
      <c r="WNX721" s="4"/>
      <c r="WNY721" s="4"/>
      <c r="WNZ721" s="4"/>
      <c r="WOA721" s="4"/>
      <c r="WOB721" s="4"/>
      <c r="WOC721" s="4"/>
      <c r="WOD721" s="4"/>
      <c r="WOE721" s="4"/>
      <c r="WOF721" s="4"/>
      <c r="WOG721" s="4"/>
      <c r="WOH721" s="4"/>
      <c r="WOI721" s="4"/>
      <c r="WOJ721" s="4"/>
      <c r="WOK721" s="4"/>
      <c r="WOL721" s="4"/>
      <c r="WOM721" s="4"/>
      <c r="WON721" s="4"/>
      <c r="WOO721" s="4"/>
      <c r="WOP721" s="4"/>
      <c r="WOQ721" s="4"/>
      <c r="WOR721" s="4"/>
      <c r="WOS721" s="4"/>
      <c r="WOT721" s="4"/>
      <c r="WOU721" s="4"/>
      <c r="WOV721" s="4"/>
      <c r="WOW721" s="4"/>
      <c r="WOX721" s="4"/>
      <c r="WOY721" s="4"/>
      <c r="WOZ721" s="4"/>
      <c r="WPA721" s="4"/>
      <c r="WPB721" s="4"/>
      <c r="WPC721" s="4"/>
      <c r="WPD721" s="4"/>
      <c r="WPE721" s="4"/>
      <c r="WPF721" s="4"/>
      <c r="WPG721" s="4"/>
      <c r="WPH721" s="4"/>
      <c r="WPI721" s="4"/>
      <c r="WPJ721" s="4"/>
      <c r="WPK721" s="4"/>
      <c r="WPL721" s="4"/>
      <c r="WPM721" s="4"/>
      <c r="WPN721" s="4"/>
      <c r="WPO721" s="4"/>
      <c r="WPP721" s="4"/>
      <c r="WPQ721" s="4"/>
      <c r="WPR721" s="4"/>
      <c r="WPS721" s="4"/>
      <c r="WPT721" s="4"/>
      <c r="WPU721" s="4"/>
      <c r="WPV721" s="4"/>
      <c r="WPW721" s="4"/>
      <c r="WPX721" s="4"/>
      <c r="WPY721" s="4"/>
      <c r="WPZ721" s="4"/>
      <c r="WQA721" s="4"/>
      <c r="WQB721" s="4"/>
      <c r="WQC721" s="4"/>
      <c r="WQD721" s="4"/>
      <c r="WQE721" s="4"/>
      <c r="WQF721" s="4"/>
      <c r="WQG721" s="4"/>
      <c r="WQH721" s="4"/>
      <c r="WQI721" s="4"/>
      <c r="WQJ721" s="4"/>
      <c r="WQK721" s="4"/>
      <c r="WQL721" s="4"/>
      <c r="WQM721" s="4"/>
      <c r="WQN721" s="4"/>
      <c r="WQO721" s="4"/>
      <c r="WQP721" s="4"/>
      <c r="WQQ721" s="4"/>
      <c r="WQR721" s="4"/>
      <c r="WQS721" s="4"/>
      <c r="WQT721" s="4"/>
      <c r="WQU721" s="4"/>
      <c r="WQV721" s="4"/>
      <c r="WQW721" s="4"/>
      <c r="WQX721" s="4"/>
      <c r="WQY721" s="4"/>
      <c r="WQZ721" s="4"/>
      <c r="WRA721" s="4"/>
      <c r="WRB721" s="4"/>
      <c r="WRC721" s="4"/>
      <c r="WRD721" s="4"/>
      <c r="WRE721" s="4"/>
      <c r="WRF721" s="4"/>
      <c r="WRG721" s="4"/>
      <c r="WRH721" s="4"/>
      <c r="WRI721" s="4"/>
      <c r="WRJ721" s="4"/>
      <c r="WRK721" s="4"/>
      <c r="WRL721" s="4"/>
      <c r="WRM721" s="4"/>
      <c r="WRN721" s="4"/>
      <c r="WRO721" s="4"/>
      <c r="WRP721" s="4"/>
      <c r="WRQ721" s="4"/>
      <c r="WRR721" s="4"/>
      <c r="WRS721" s="4"/>
      <c r="WRT721" s="4"/>
      <c r="WRU721" s="4"/>
      <c r="WRV721" s="4"/>
      <c r="WRW721" s="4"/>
      <c r="WRX721" s="4"/>
      <c r="WRY721" s="4"/>
      <c r="WRZ721" s="4"/>
      <c r="WSA721" s="4"/>
      <c r="WSB721" s="4"/>
      <c r="WSC721" s="4"/>
      <c r="WSD721" s="4"/>
      <c r="WSE721" s="4"/>
      <c r="WSF721" s="4"/>
      <c r="WSG721" s="4"/>
      <c r="WSH721" s="4"/>
      <c r="WSI721" s="4"/>
      <c r="WSJ721" s="4"/>
      <c r="WSK721" s="4"/>
      <c r="WSL721" s="4"/>
      <c r="WSM721" s="4"/>
      <c r="WSN721" s="4"/>
      <c r="WSO721" s="4"/>
      <c r="WSP721" s="4"/>
      <c r="WSQ721" s="4"/>
      <c r="WSR721" s="4"/>
      <c r="WSS721" s="4"/>
      <c r="WST721" s="4"/>
      <c r="WSU721" s="4"/>
      <c r="WSV721" s="4"/>
      <c r="WSW721" s="4"/>
      <c r="WSX721" s="4"/>
      <c r="WSY721" s="4"/>
      <c r="WSZ721" s="4"/>
      <c r="WTA721" s="4"/>
      <c r="WTB721" s="4"/>
      <c r="WTC721" s="4"/>
      <c r="WTD721" s="4"/>
      <c r="WTE721" s="4"/>
      <c r="WTF721" s="4"/>
      <c r="WTG721" s="4"/>
      <c r="WTH721" s="4"/>
      <c r="WTI721" s="4"/>
      <c r="WTJ721" s="4"/>
      <c r="WTK721" s="4"/>
      <c r="WTL721" s="4"/>
      <c r="WTM721" s="4"/>
      <c r="WTN721" s="4"/>
      <c r="WTO721" s="4"/>
      <c r="WTP721" s="4"/>
      <c r="WTQ721" s="4"/>
      <c r="WTR721" s="4"/>
      <c r="WTS721" s="4"/>
      <c r="WTT721" s="4"/>
      <c r="WTU721" s="4"/>
      <c r="WTV721" s="4"/>
      <c r="WTW721" s="4"/>
      <c r="WTX721" s="4"/>
      <c r="WTY721" s="4"/>
      <c r="WTZ721" s="4"/>
      <c r="WUA721" s="4"/>
      <c r="WUB721" s="4"/>
      <c r="WUC721" s="4"/>
      <c r="WUD721" s="4"/>
      <c r="WUE721" s="4"/>
      <c r="WUF721" s="4"/>
      <c r="WUG721" s="4"/>
      <c r="WUH721" s="4"/>
      <c r="WUI721" s="4"/>
      <c r="WUJ721" s="4"/>
      <c r="WUK721" s="4"/>
      <c r="WUL721" s="4"/>
      <c r="WUM721" s="4"/>
      <c r="WUN721" s="4"/>
      <c r="WUO721" s="4"/>
      <c r="WUP721" s="4"/>
      <c r="WUQ721" s="4"/>
      <c r="WUR721" s="4"/>
      <c r="WUS721" s="4"/>
      <c r="WUT721" s="4"/>
      <c r="WUU721" s="4"/>
      <c r="WUV721" s="4"/>
      <c r="WUW721" s="4"/>
      <c r="WUX721" s="4"/>
      <c r="WUY721" s="4"/>
      <c r="WUZ721" s="4"/>
      <c r="WVA721" s="4"/>
      <c r="WVB721" s="4"/>
      <c r="WVC721" s="4"/>
      <c r="WVD721" s="4"/>
      <c r="WVE721" s="4"/>
      <c r="WVF721" s="4"/>
      <c r="WVG721" s="4"/>
      <c r="WVH721" s="4"/>
      <c r="WVI721" s="4"/>
      <c r="WVJ721" s="4"/>
      <c r="WVK721" s="4"/>
      <c r="WVL721" s="4"/>
      <c r="WVM721" s="4"/>
      <c r="WVN721" s="4"/>
      <c r="WVO721" s="4"/>
      <c r="WVP721" s="4"/>
      <c r="WVQ721" s="4"/>
      <c r="WVR721" s="4"/>
      <c r="WVS721" s="4"/>
      <c r="WVT721" s="4"/>
      <c r="WVU721" s="4"/>
      <c r="WVV721" s="4"/>
      <c r="WVW721" s="4"/>
      <c r="WVX721" s="4"/>
      <c r="WVY721" s="4"/>
      <c r="WVZ721" s="4"/>
      <c r="WWA721" s="4"/>
      <c r="WWB721" s="4"/>
      <c r="WWC721" s="4"/>
      <c r="WWD721" s="4"/>
      <c r="WWE721" s="4"/>
      <c r="WWF721" s="4"/>
      <c r="WWG721" s="4"/>
      <c r="WWH721" s="4"/>
      <c r="WWI721" s="4"/>
      <c r="WWJ721" s="4"/>
      <c r="WWK721" s="4"/>
      <c r="WWL721" s="4"/>
      <c r="WWM721" s="4"/>
      <c r="WWN721" s="4"/>
      <c r="WWO721" s="4"/>
      <c r="WWP721" s="4"/>
      <c r="WWQ721" s="4"/>
      <c r="WWR721" s="4"/>
      <c r="WWS721" s="4"/>
      <c r="WWT721" s="4"/>
      <c r="WWU721" s="4"/>
      <c r="WWV721" s="4"/>
      <c r="WWW721" s="4"/>
      <c r="WWX721" s="4"/>
      <c r="WWY721" s="4"/>
      <c r="WWZ721" s="4"/>
      <c r="WXA721" s="4"/>
      <c r="WXB721" s="4"/>
      <c r="WXC721" s="4"/>
      <c r="WXD721" s="4"/>
      <c r="WXE721" s="4"/>
      <c r="WXF721" s="4"/>
      <c r="WXG721" s="4"/>
      <c r="WXH721" s="4"/>
      <c r="WXI721" s="4"/>
      <c r="WXJ721" s="4"/>
      <c r="WXK721" s="4"/>
      <c r="WXL721" s="4"/>
      <c r="WXM721" s="4"/>
      <c r="WXN721" s="4"/>
      <c r="WXO721" s="4"/>
      <c r="WXP721" s="4"/>
      <c r="WXQ721" s="4"/>
      <c r="WXR721" s="4"/>
      <c r="WXS721" s="4"/>
      <c r="WXT721" s="4"/>
      <c r="WXU721" s="4"/>
      <c r="WXV721" s="4"/>
      <c r="WXW721" s="4"/>
      <c r="WXX721" s="4"/>
      <c r="WXY721" s="4"/>
      <c r="WXZ721" s="4"/>
      <c r="WYA721" s="4"/>
      <c r="WYB721" s="4"/>
      <c r="WYC721" s="4"/>
      <c r="WYD721" s="4"/>
      <c r="WYE721" s="4"/>
      <c r="WYF721" s="4"/>
      <c r="WYG721" s="4"/>
      <c r="WYH721" s="4"/>
      <c r="WYI721" s="4"/>
      <c r="WYJ721" s="4"/>
      <c r="WYK721" s="4"/>
      <c r="WYL721" s="4"/>
      <c r="WYM721" s="4"/>
      <c r="WYN721" s="4"/>
      <c r="WYO721" s="4"/>
      <c r="WYP721" s="4"/>
      <c r="WYQ721" s="4"/>
      <c r="WYR721" s="4"/>
      <c r="WYS721" s="4"/>
      <c r="WYT721" s="4"/>
      <c r="WYU721" s="4"/>
      <c r="WYV721" s="4"/>
      <c r="WYW721" s="4"/>
      <c r="WYX721" s="4"/>
      <c r="WYY721" s="4"/>
      <c r="WYZ721" s="4"/>
      <c r="WZA721" s="4"/>
      <c r="WZB721" s="4"/>
      <c r="WZC721" s="4"/>
      <c r="WZD721" s="4"/>
      <c r="WZE721" s="4"/>
      <c r="WZF721" s="4"/>
      <c r="WZG721" s="4"/>
      <c r="WZH721" s="4"/>
      <c r="WZI721" s="4"/>
      <c r="WZJ721" s="4"/>
      <c r="WZK721" s="4"/>
      <c r="WZL721" s="4"/>
      <c r="WZM721" s="4"/>
      <c r="WZN721" s="4"/>
      <c r="WZO721" s="4"/>
      <c r="WZP721" s="4"/>
      <c r="WZQ721" s="4"/>
      <c r="WZR721" s="4"/>
      <c r="WZS721" s="4"/>
      <c r="WZT721" s="4"/>
      <c r="WZU721" s="4"/>
      <c r="WZV721" s="4"/>
      <c r="WZW721" s="4"/>
      <c r="WZX721" s="4"/>
      <c r="WZY721" s="4"/>
      <c r="WZZ721" s="4"/>
      <c r="XAA721" s="4"/>
      <c r="XAB721" s="4"/>
      <c r="XAC721" s="4"/>
      <c r="XAD721" s="4"/>
      <c r="XAE721" s="4"/>
      <c r="XAF721" s="4"/>
      <c r="XAG721" s="4"/>
      <c r="XAH721" s="4"/>
      <c r="XAI721" s="4"/>
      <c r="XAJ721" s="4"/>
      <c r="XAK721" s="4"/>
      <c r="XAL721" s="4"/>
      <c r="XAM721" s="4"/>
      <c r="XAN721" s="4"/>
      <c r="XAO721" s="4"/>
      <c r="XAP721" s="4"/>
      <c r="XAQ721" s="4"/>
      <c r="XAR721" s="4"/>
      <c r="XAS721" s="4"/>
      <c r="XAT721" s="4"/>
      <c r="XAU721" s="4"/>
      <c r="XAV721" s="4"/>
      <c r="XAW721" s="4"/>
      <c r="XAX721" s="4"/>
      <c r="XAY721" s="4"/>
      <c r="XAZ721" s="4"/>
      <c r="XBA721" s="4"/>
      <c r="XBB721" s="4"/>
      <c r="XBC721" s="4"/>
      <c r="XBD721" s="4"/>
      <c r="XBE721" s="4"/>
      <c r="XBF721" s="4"/>
      <c r="XBG721" s="4"/>
      <c r="XBH721" s="4"/>
      <c r="XBI721" s="4"/>
      <c r="XBJ721" s="4"/>
      <c r="XBK721" s="4"/>
      <c r="XBL721" s="4"/>
      <c r="XBM721" s="4"/>
      <c r="XBN721" s="4"/>
      <c r="XBO721" s="4"/>
      <c r="XBP721" s="4"/>
      <c r="XBQ721" s="4"/>
      <c r="XBR721" s="4"/>
      <c r="XBS721" s="4"/>
      <c r="XBT721" s="4"/>
      <c r="XBU721" s="4"/>
      <c r="XBV721" s="4"/>
      <c r="XBW721" s="4"/>
      <c r="XBX721" s="4"/>
      <c r="XBY721" s="4"/>
      <c r="XBZ721" s="4"/>
      <c r="XCA721" s="4"/>
      <c r="XCB721" s="4"/>
      <c r="XCC721" s="4"/>
      <c r="XCD721" s="4"/>
      <c r="XCE721" s="4"/>
      <c r="XCF721" s="4"/>
      <c r="XCG721" s="4"/>
      <c r="XCH721" s="4"/>
      <c r="XCI721" s="4"/>
      <c r="XCJ721" s="4"/>
      <c r="XCK721" s="4"/>
      <c r="XCL721" s="4"/>
      <c r="XCM721" s="4"/>
      <c r="XCN721" s="4"/>
      <c r="XCO721" s="4"/>
      <c r="XCP721" s="4"/>
      <c r="XCQ721" s="4"/>
      <c r="XCR721" s="4"/>
      <c r="XCS721" s="4"/>
      <c r="XCT721" s="4"/>
      <c r="XCU721" s="4"/>
      <c r="XCV721" s="4"/>
      <c r="XCW721" s="4"/>
      <c r="XCX721" s="4"/>
      <c r="XCY721" s="4"/>
      <c r="XCZ721" s="4"/>
      <c r="XDA721" s="4"/>
      <c r="XDB721" s="4"/>
      <c r="XDC721" s="4"/>
      <c r="XDD721" s="4"/>
      <c r="XDE721" s="4"/>
      <c r="XDF721" s="4"/>
      <c r="XDG721" s="4"/>
      <c r="XDH721" s="4"/>
      <c r="XDI721" s="4"/>
      <c r="XDJ721" s="4"/>
      <c r="XDK721" s="4"/>
      <c r="XDL721" s="4"/>
      <c r="XDM721" s="4"/>
      <c r="XDN721" s="4"/>
      <c r="XDO721" s="4"/>
      <c r="XDP721" s="4"/>
      <c r="XDQ721" s="4"/>
      <c r="XDR721" s="4"/>
      <c r="XDS721" s="4"/>
      <c r="XDT721" s="4"/>
      <c r="XDU721" s="4"/>
      <c r="XDV721" s="4"/>
      <c r="XDW721" s="4"/>
      <c r="XDX721" s="4"/>
      <c r="XDY721" s="4"/>
      <c r="XDZ721" s="4"/>
      <c r="XEA721" s="4"/>
      <c r="XEB721" s="4"/>
      <c r="XEC721" s="4"/>
      <c r="XED721" s="4"/>
      <c r="XEE721" s="4"/>
      <c r="XEF721" s="4"/>
      <c r="XEG721" s="4"/>
      <c r="XEH721" s="4"/>
      <c r="XEI721" s="4"/>
      <c r="XEJ721" s="4"/>
      <c r="XEK721" s="4"/>
      <c r="XEL721" s="4"/>
      <c r="XEM721" s="4"/>
      <c r="XEN721" s="4"/>
    </row>
    <row r="722" spans="1:16368" s="196" customFormat="1" x14ac:dyDescent="0.25">
      <c r="A722" s="132" t="s">
        <v>883</v>
      </c>
      <c r="B722" s="24">
        <v>912</v>
      </c>
      <c r="C722" s="25" t="s">
        <v>68</v>
      </c>
      <c r="D722" s="25" t="s">
        <v>54</v>
      </c>
      <c r="E722" s="25" t="s">
        <v>881</v>
      </c>
      <c r="F722" s="25"/>
      <c r="G722" s="75">
        <f t="shared" si="10"/>
        <v>147531.4</v>
      </c>
    </row>
    <row r="723" spans="1:16368" s="196" customFormat="1" x14ac:dyDescent="0.25">
      <c r="A723" s="190" t="s">
        <v>783</v>
      </c>
      <c r="B723" s="32">
        <v>912</v>
      </c>
      <c r="C723" s="109" t="s">
        <v>68</v>
      </c>
      <c r="D723" s="109" t="s">
        <v>54</v>
      </c>
      <c r="E723" s="193" t="s">
        <v>881</v>
      </c>
      <c r="F723" s="193" t="s">
        <v>786</v>
      </c>
      <c r="G723" s="72">
        <f t="shared" si="10"/>
        <v>147531.4</v>
      </c>
    </row>
    <row r="724" spans="1:16368" s="196" customFormat="1" x14ac:dyDescent="0.25">
      <c r="A724" s="61" t="s">
        <v>784</v>
      </c>
      <c r="B724" s="32">
        <v>912</v>
      </c>
      <c r="C724" s="109" t="s">
        <v>68</v>
      </c>
      <c r="D724" s="109" t="s">
        <v>54</v>
      </c>
      <c r="E724" s="193" t="s">
        <v>881</v>
      </c>
      <c r="F724" s="193" t="s">
        <v>787</v>
      </c>
      <c r="G724" s="72">
        <v>147531.4</v>
      </c>
    </row>
    <row r="725" spans="1:16368" ht="31.4" x14ac:dyDescent="0.25">
      <c r="A725" s="47" t="s">
        <v>512</v>
      </c>
      <c r="B725" s="20">
        <v>912</v>
      </c>
      <c r="C725" s="21" t="s">
        <v>68</v>
      </c>
      <c r="D725" s="21" t="s">
        <v>54</v>
      </c>
      <c r="E725" s="21" t="s">
        <v>266</v>
      </c>
      <c r="F725" s="21"/>
      <c r="G725" s="22">
        <f>G726+G739</f>
        <v>15556</v>
      </c>
    </row>
    <row r="726" spans="1:16368" ht="31.4" x14ac:dyDescent="0.25">
      <c r="A726" s="47" t="s">
        <v>272</v>
      </c>
      <c r="B726" s="20">
        <v>912</v>
      </c>
      <c r="C726" s="21" t="s">
        <v>68</v>
      </c>
      <c r="D726" s="21" t="s">
        <v>54</v>
      </c>
      <c r="E726" s="20" t="s">
        <v>273</v>
      </c>
      <c r="F726" s="47"/>
      <c r="G726" s="22">
        <f>G727+G731</f>
        <v>7442</v>
      </c>
    </row>
    <row r="727" spans="1:16368" ht="31.4" x14ac:dyDescent="0.25">
      <c r="A727" s="23" t="s">
        <v>491</v>
      </c>
      <c r="B727" s="24">
        <v>912</v>
      </c>
      <c r="C727" s="25" t="s">
        <v>68</v>
      </c>
      <c r="D727" s="25" t="s">
        <v>54</v>
      </c>
      <c r="E727" s="25" t="s">
        <v>492</v>
      </c>
      <c r="F727" s="24"/>
      <c r="G727" s="26">
        <f>G728</f>
        <v>5312</v>
      </c>
    </row>
    <row r="728" spans="1:16368" x14ac:dyDescent="0.25">
      <c r="A728" s="189" t="s">
        <v>22</v>
      </c>
      <c r="B728" s="32">
        <v>912</v>
      </c>
      <c r="C728" s="193" t="s">
        <v>68</v>
      </c>
      <c r="D728" s="193" t="s">
        <v>54</v>
      </c>
      <c r="E728" s="193" t="s">
        <v>492</v>
      </c>
      <c r="F728" s="32">
        <v>200</v>
      </c>
      <c r="G728" s="29">
        <f>G729</f>
        <v>5312</v>
      </c>
    </row>
    <row r="729" spans="1:16368" ht="31.4" x14ac:dyDescent="0.25">
      <c r="A729" s="189" t="s">
        <v>17</v>
      </c>
      <c r="B729" s="32">
        <v>912</v>
      </c>
      <c r="C729" s="109" t="s">
        <v>68</v>
      </c>
      <c r="D729" s="109" t="s">
        <v>54</v>
      </c>
      <c r="E729" s="193" t="s">
        <v>492</v>
      </c>
      <c r="F729" s="32">
        <v>240</v>
      </c>
      <c r="G729" s="29">
        <f>G730</f>
        <v>5312</v>
      </c>
    </row>
    <row r="730" spans="1:16368" ht="31.4" x14ac:dyDescent="0.25">
      <c r="A730" s="190" t="s">
        <v>130</v>
      </c>
      <c r="B730" s="32">
        <v>912</v>
      </c>
      <c r="C730" s="109" t="s">
        <v>68</v>
      </c>
      <c r="D730" s="109" t="s">
        <v>54</v>
      </c>
      <c r="E730" s="193" t="s">
        <v>492</v>
      </c>
      <c r="F730" s="32">
        <v>244</v>
      </c>
      <c r="G730" s="29">
        <f>4000+2370-1058</f>
        <v>5312</v>
      </c>
    </row>
    <row r="731" spans="1:16368" ht="47.05" x14ac:dyDescent="0.25">
      <c r="A731" s="23" t="s">
        <v>218</v>
      </c>
      <c r="B731" s="24">
        <v>912</v>
      </c>
      <c r="C731" s="25" t="s">
        <v>68</v>
      </c>
      <c r="D731" s="25" t="s">
        <v>54</v>
      </c>
      <c r="E731" s="25" t="s">
        <v>386</v>
      </c>
      <c r="F731" s="24"/>
      <c r="G731" s="26">
        <f>G732+G736</f>
        <v>2130</v>
      </c>
    </row>
    <row r="732" spans="1:16368" ht="47.05" x14ac:dyDescent="0.25">
      <c r="A732" s="189" t="s">
        <v>29</v>
      </c>
      <c r="B732" s="32">
        <v>912</v>
      </c>
      <c r="C732" s="193" t="s">
        <v>68</v>
      </c>
      <c r="D732" s="193" t="s">
        <v>54</v>
      </c>
      <c r="E732" s="193" t="s">
        <v>386</v>
      </c>
      <c r="F732" s="188" t="s">
        <v>30</v>
      </c>
      <c r="G732" s="198">
        <f>G733</f>
        <v>578</v>
      </c>
    </row>
    <row r="733" spans="1:16368" x14ac:dyDescent="0.25">
      <c r="A733" s="189" t="s">
        <v>32</v>
      </c>
      <c r="B733" s="32">
        <v>912</v>
      </c>
      <c r="C733" s="109" t="s">
        <v>68</v>
      </c>
      <c r="D733" s="109" t="s">
        <v>54</v>
      </c>
      <c r="E733" s="193" t="s">
        <v>386</v>
      </c>
      <c r="F733" s="188" t="s">
        <v>31</v>
      </c>
      <c r="G733" s="198">
        <f>SUM(G734:G735)</f>
        <v>578</v>
      </c>
    </row>
    <row r="734" spans="1:16368" x14ac:dyDescent="0.25">
      <c r="A734" s="190" t="s">
        <v>235</v>
      </c>
      <c r="B734" s="32">
        <v>912</v>
      </c>
      <c r="C734" s="109" t="s">
        <v>68</v>
      </c>
      <c r="D734" s="109" t="s">
        <v>54</v>
      </c>
      <c r="E734" s="193" t="s">
        <v>386</v>
      </c>
      <c r="F734" s="188" t="s">
        <v>138</v>
      </c>
      <c r="G734" s="198">
        <v>444</v>
      </c>
    </row>
    <row r="735" spans="1:16368" ht="31.4" x14ac:dyDescent="0.25">
      <c r="A735" s="190" t="s">
        <v>241</v>
      </c>
      <c r="B735" s="24">
        <v>912</v>
      </c>
      <c r="C735" s="193" t="s">
        <v>68</v>
      </c>
      <c r="D735" s="193" t="s">
        <v>54</v>
      </c>
      <c r="E735" s="193" t="s">
        <v>386</v>
      </c>
      <c r="F735" s="188" t="s">
        <v>255</v>
      </c>
      <c r="G735" s="198">
        <v>134</v>
      </c>
    </row>
    <row r="736" spans="1:16368" x14ac:dyDescent="0.25">
      <c r="A736" s="189" t="s">
        <v>22</v>
      </c>
      <c r="B736" s="32">
        <v>912</v>
      </c>
      <c r="C736" s="193" t="s">
        <v>68</v>
      </c>
      <c r="D736" s="193" t="s">
        <v>54</v>
      </c>
      <c r="E736" s="193" t="s">
        <v>386</v>
      </c>
      <c r="F736" s="32">
        <v>200</v>
      </c>
      <c r="G736" s="29">
        <f>G737</f>
        <v>1552</v>
      </c>
    </row>
    <row r="737" spans="1:16372" ht="31.4" x14ac:dyDescent="0.25">
      <c r="A737" s="189" t="s">
        <v>17</v>
      </c>
      <c r="B737" s="32">
        <v>912</v>
      </c>
      <c r="C737" s="193" t="s">
        <v>68</v>
      </c>
      <c r="D737" s="193" t="s">
        <v>54</v>
      </c>
      <c r="E737" s="193" t="s">
        <v>386</v>
      </c>
      <c r="F737" s="32">
        <v>240</v>
      </c>
      <c r="G737" s="29">
        <f>G738</f>
        <v>1552</v>
      </c>
    </row>
    <row r="738" spans="1:16372" ht="31.4" x14ac:dyDescent="0.25">
      <c r="A738" s="190" t="s">
        <v>130</v>
      </c>
      <c r="B738" s="32">
        <v>912</v>
      </c>
      <c r="C738" s="193" t="s">
        <v>68</v>
      </c>
      <c r="D738" s="193" t="s">
        <v>54</v>
      </c>
      <c r="E738" s="193" t="s">
        <v>386</v>
      </c>
      <c r="F738" s="32">
        <v>244</v>
      </c>
      <c r="G738" s="29">
        <f>2130-578</f>
        <v>1552</v>
      </c>
    </row>
    <row r="739" spans="1:16372" x14ac:dyDescent="0.25">
      <c r="A739" s="47" t="s">
        <v>279</v>
      </c>
      <c r="B739" s="20">
        <v>912</v>
      </c>
      <c r="C739" s="21" t="s">
        <v>68</v>
      </c>
      <c r="D739" s="21" t="s">
        <v>54</v>
      </c>
      <c r="E739" s="21" t="s">
        <v>280</v>
      </c>
      <c r="F739" s="20"/>
      <c r="G739" s="70">
        <f>G740</f>
        <v>8114</v>
      </c>
    </row>
    <row r="740" spans="1:16372" x14ac:dyDescent="0.25">
      <c r="A740" s="23" t="s">
        <v>285</v>
      </c>
      <c r="B740" s="24">
        <v>912</v>
      </c>
      <c r="C740" s="25" t="s">
        <v>68</v>
      </c>
      <c r="D740" s="25" t="s">
        <v>54</v>
      </c>
      <c r="E740" s="25" t="s">
        <v>286</v>
      </c>
      <c r="F740" s="25"/>
      <c r="G740" s="75">
        <f>G741+G745+G748</f>
        <v>8114</v>
      </c>
    </row>
    <row r="741" spans="1:16372" ht="47.05" x14ac:dyDescent="0.25">
      <c r="A741" s="189" t="s">
        <v>29</v>
      </c>
      <c r="B741" s="32">
        <v>912</v>
      </c>
      <c r="C741" s="193" t="s">
        <v>68</v>
      </c>
      <c r="D741" s="193" t="s">
        <v>54</v>
      </c>
      <c r="E741" s="193" t="s">
        <v>286</v>
      </c>
      <c r="F741" s="193" t="s">
        <v>30</v>
      </c>
      <c r="G741" s="72">
        <f>G742</f>
        <v>3569</v>
      </c>
    </row>
    <row r="742" spans="1:16372" x14ac:dyDescent="0.25">
      <c r="A742" s="189" t="s">
        <v>32</v>
      </c>
      <c r="B742" s="32">
        <v>912</v>
      </c>
      <c r="C742" s="109" t="s">
        <v>68</v>
      </c>
      <c r="D742" s="109" t="s">
        <v>54</v>
      </c>
      <c r="E742" s="193" t="s">
        <v>286</v>
      </c>
      <c r="F742" s="193" t="s">
        <v>31</v>
      </c>
      <c r="G742" s="72">
        <f>SUM(G743:G744)</f>
        <v>3569</v>
      </c>
    </row>
    <row r="743" spans="1:16372" x14ac:dyDescent="0.25">
      <c r="A743" s="190" t="s">
        <v>235</v>
      </c>
      <c r="B743" s="32">
        <v>912</v>
      </c>
      <c r="C743" s="109" t="s">
        <v>68</v>
      </c>
      <c r="D743" s="109" t="s">
        <v>54</v>
      </c>
      <c r="E743" s="193" t="s">
        <v>286</v>
      </c>
      <c r="F743" s="193" t="s">
        <v>138</v>
      </c>
      <c r="G743" s="72">
        <v>2741</v>
      </c>
    </row>
    <row r="744" spans="1:16372" ht="31.4" x14ac:dyDescent="0.25">
      <c r="A744" s="190" t="s">
        <v>241</v>
      </c>
      <c r="B744" s="32">
        <v>912</v>
      </c>
      <c r="C744" s="193" t="s">
        <v>68</v>
      </c>
      <c r="D744" s="193" t="s">
        <v>54</v>
      </c>
      <c r="E744" s="193" t="s">
        <v>286</v>
      </c>
      <c r="F744" s="193" t="s">
        <v>255</v>
      </c>
      <c r="G744" s="72">
        <v>828</v>
      </c>
    </row>
    <row r="745" spans="1:16372" x14ac:dyDescent="0.25">
      <c r="A745" s="189" t="s">
        <v>22</v>
      </c>
      <c r="B745" s="32">
        <v>912</v>
      </c>
      <c r="C745" s="193" t="s">
        <v>68</v>
      </c>
      <c r="D745" s="193" t="s">
        <v>54</v>
      </c>
      <c r="E745" s="193" t="s">
        <v>286</v>
      </c>
      <c r="F745" s="193" t="s">
        <v>15</v>
      </c>
      <c r="G745" s="72">
        <f>G746</f>
        <v>4516</v>
      </c>
    </row>
    <row r="746" spans="1:16372" ht="31.4" x14ac:dyDescent="0.25">
      <c r="A746" s="189" t="s">
        <v>17</v>
      </c>
      <c r="B746" s="32">
        <v>912</v>
      </c>
      <c r="C746" s="193" t="s">
        <v>68</v>
      </c>
      <c r="D746" s="193" t="s">
        <v>54</v>
      </c>
      <c r="E746" s="193" t="s">
        <v>286</v>
      </c>
      <c r="F746" s="193" t="s">
        <v>16</v>
      </c>
      <c r="G746" s="72">
        <f>G747</f>
        <v>4516</v>
      </c>
    </row>
    <row r="747" spans="1:16372" ht="31.4" x14ac:dyDescent="0.25">
      <c r="A747" s="190" t="s">
        <v>130</v>
      </c>
      <c r="B747" s="32">
        <v>912</v>
      </c>
      <c r="C747" s="193" t="s">
        <v>68</v>
      </c>
      <c r="D747" s="193" t="s">
        <v>54</v>
      </c>
      <c r="E747" s="193" t="s">
        <v>286</v>
      </c>
      <c r="F747" s="193" t="s">
        <v>134</v>
      </c>
      <c r="G747" s="72">
        <f>4331+185</f>
        <v>4516</v>
      </c>
    </row>
    <row r="748" spans="1:16372" x14ac:dyDescent="0.25">
      <c r="A748" s="35" t="s">
        <v>13</v>
      </c>
      <c r="B748" s="32">
        <v>912</v>
      </c>
      <c r="C748" s="193" t="s">
        <v>68</v>
      </c>
      <c r="D748" s="193" t="s">
        <v>54</v>
      </c>
      <c r="E748" s="193" t="s">
        <v>286</v>
      </c>
      <c r="F748" s="193" t="s">
        <v>14</v>
      </c>
      <c r="G748" s="72">
        <f>G749</f>
        <v>29</v>
      </c>
    </row>
    <row r="749" spans="1:16372" x14ac:dyDescent="0.25">
      <c r="A749" s="190" t="s">
        <v>34</v>
      </c>
      <c r="B749" s="32">
        <v>912</v>
      </c>
      <c r="C749" s="193" t="s">
        <v>68</v>
      </c>
      <c r="D749" s="193" t="s">
        <v>54</v>
      </c>
      <c r="E749" s="193" t="s">
        <v>286</v>
      </c>
      <c r="F749" s="193" t="s">
        <v>33</v>
      </c>
      <c r="G749" s="72">
        <f>G750</f>
        <v>29</v>
      </c>
    </row>
    <row r="750" spans="1:16372" x14ac:dyDescent="0.25">
      <c r="A750" s="190" t="s">
        <v>140</v>
      </c>
      <c r="B750" s="32">
        <v>912</v>
      </c>
      <c r="C750" s="193" t="s">
        <v>68</v>
      </c>
      <c r="D750" s="193" t="s">
        <v>54</v>
      </c>
      <c r="E750" s="193" t="s">
        <v>286</v>
      </c>
      <c r="F750" s="193" t="s">
        <v>141</v>
      </c>
      <c r="G750" s="72">
        <v>29</v>
      </c>
    </row>
    <row r="751" spans="1:16372" ht="31.4" x14ac:dyDescent="0.25">
      <c r="A751" s="40" t="s">
        <v>815</v>
      </c>
      <c r="B751" s="20">
        <v>912</v>
      </c>
      <c r="C751" s="21" t="s">
        <v>68</v>
      </c>
      <c r="D751" s="20" t="s">
        <v>54</v>
      </c>
      <c r="E751" s="21" t="s">
        <v>423</v>
      </c>
      <c r="F751" s="21"/>
      <c r="G751" s="22">
        <f>G752</f>
        <v>492771.4</v>
      </c>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c r="AR751" s="56"/>
      <c r="AS751" s="56"/>
      <c r="AT751" s="56"/>
      <c r="AU751" s="56"/>
      <c r="AV751" s="56"/>
      <c r="AW751" s="56"/>
      <c r="AX751" s="56"/>
      <c r="AY751" s="56"/>
      <c r="AZ751" s="56"/>
      <c r="BA751" s="56"/>
      <c r="BB751" s="56"/>
      <c r="BC751" s="56"/>
      <c r="BD751" s="56"/>
      <c r="BE751" s="56"/>
      <c r="BF751" s="56"/>
      <c r="BG751" s="56"/>
      <c r="BH751" s="56"/>
      <c r="BI751" s="56"/>
      <c r="BJ751" s="56"/>
      <c r="BK751" s="56"/>
      <c r="BL751" s="56"/>
      <c r="BM751" s="56"/>
      <c r="BN751" s="56"/>
      <c r="BO751" s="56"/>
      <c r="BP751" s="56"/>
      <c r="BQ751" s="56"/>
      <c r="BR751" s="56"/>
      <c r="BS751" s="56"/>
      <c r="BT751" s="56"/>
      <c r="BU751" s="56"/>
      <c r="BV751" s="56"/>
      <c r="BW751" s="56"/>
      <c r="BX751" s="56"/>
      <c r="BY751" s="56"/>
      <c r="BZ751" s="56"/>
      <c r="CA751" s="56"/>
      <c r="CB751" s="56"/>
      <c r="CC751" s="56"/>
      <c r="CD751" s="56"/>
      <c r="CE751" s="56"/>
      <c r="CF751" s="56"/>
      <c r="CG751" s="56"/>
      <c r="CH751" s="56"/>
      <c r="CI751" s="56"/>
      <c r="CJ751" s="56"/>
      <c r="CK751" s="56"/>
      <c r="CL751" s="56"/>
      <c r="CM751" s="56"/>
      <c r="CN751" s="56"/>
      <c r="CO751" s="56"/>
      <c r="CP751" s="56"/>
      <c r="CQ751" s="56"/>
      <c r="CR751" s="56"/>
      <c r="CS751" s="56"/>
      <c r="CT751" s="56"/>
      <c r="CU751" s="56"/>
      <c r="CV751" s="56"/>
      <c r="CW751" s="56"/>
      <c r="CX751" s="56"/>
      <c r="CY751" s="56"/>
      <c r="CZ751" s="56"/>
      <c r="DA751" s="56"/>
      <c r="DB751" s="56"/>
      <c r="DC751" s="56"/>
      <c r="DD751" s="56"/>
      <c r="DE751" s="56"/>
      <c r="DF751" s="56"/>
      <c r="DG751" s="56"/>
      <c r="DH751" s="56"/>
      <c r="DI751" s="56"/>
      <c r="DJ751" s="56"/>
      <c r="DK751" s="56"/>
      <c r="DL751" s="56"/>
      <c r="DM751" s="56"/>
      <c r="DN751" s="56"/>
      <c r="DO751" s="56"/>
      <c r="DP751" s="56"/>
      <c r="DQ751" s="56"/>
      <c r="DR751" s="56"/>
      <c r="DS751" s="56"/>
      <c r="DT751" s="56"/>
      <c r="DU751" s="56"/>
      <c r="DV751" s="56"/>
      <c r="DW751" s="56"/>
      <c r="DX751" s="56"/>
      <c r="DY751" s="56"/>
      <c r="DZ751" s="56"/>
      <c r="EA751" s="56"/>
      <c r="EB751" s="56"/>
      <c r="EC751" s="56"/>
      <c r="ED751" s="56"/>
      <c r="EE751" s="56"/>
      <c r="EF751" s="56"/>
      <c r="EG751" s="56"/>
      <c r="EH751" s="56"/>
      <c r="EI751" s="56"/>
      <c r="EJ751" s="56"/>
      <c r="EK751" s="56"/>
      <c r="EL751" s="56"/>
      <c r="EM751" s="56"/>
      <c r="EN751" s="56"/>
      <c r="EO751" s="56"/>
      <c r="EP751" s="56"/>
      <c r="EQ751" s="56"/>
      <c r="ER751" s="56"/>
      <c r="ES751" s="56"/>
      <c r="ET751" s="56"/>
      <c r="EU751" s="56"/>
      <c r="EV751" s="56"/>
      <c r="EW751" s="56"/>
      <c r="EX751" s="56"/>
      <c r="EY751" s="56"/>
      <c r="EZ751" s="56"/>
      <c r="FA751" s="56"/>
      <c r="FB751" s="56"/>
      <c r="FC751" s="56"/>
      <c r="FD751" s="56"/>
      <c r="FE751" s="56"/>
      <c r="FF751" s="56"/>
      <c r="FG751" s="56"/>
      <c r="FH751" s="56"/>
      <c r="FI751" s="56"/>
      <c r="FJ751" s="56"/>
      <c r="FK751" s="56"/>
      <c r="FL751" s="56"/>
      <c r="FM751" s="56"/>
      <c r="FN751" s="56"/>
      <c r="FO751" s="56"/>
      <c r="FP751" s="56"/>
      <c r="FQ751" s="56"/>
      <c r="FR751" s="56"/>
      <c r="FS751" s="56"/>
      <c r="FT751" s="56"/>
      <c r="FU751" s="56"/>
      <c r="FV751" s="56"/>
      <c r="FW751" s="56"/>
      <c r="FX751" s="56"/>
      <c r="FY751" s="56"/>
      <c r="FZ751" s="56"/>
      <c r="GA751" s="56"/>
      <c r="GB751" s="56"/>
      <c r="GC751" s="56"/>
      <c r="GD751" s="56"/>
      <c r="GE751" s="56"/>
      <c r="GF751" s="56"/>
      <c r="GG751" s="56"/>
      <c r="GH751" s="56"/>
      <c r="GI751" s="56"/>
      <c r="GJ751" s="56"/>
      <c r="GK751" s="56"/>
      <c r="GL751" s="56"/>
      <c r="GM751" s="56"/>
      <c r="GN751" s="56"/>
      <c r="GO751" s="56"/>
      <c r="GP751" s="56"/>
      <c r="GQ751" s="56"/>
      <c r="GR751" s="56"/>
      <c r="GS751" s="56"/>
      <c r="GT751" s="56"/>
      <c r="GU751" s="56"/>
      <c r="GV751" s="56"/>
      <c r="GW751" s="56"/>
      <c r="GX751" s="56"/>
      <c r="GY751" s="56"/>
      <c r="GZ751" s="56"/>
      <c r="HA751" s="56"/>
      <c r="HB751" s="56"/>
      <c r="HC751" s="56"/>
      <c r="HD751" s="56"/>
      <c r="HE751" s="56"/>
      <c r="HF751" s="56"/>
      <c r="HG751" s="56"/>
      <c r="HH751" s="56"/>
      <c r="HI751" s="56"/>
      <c r="HJ751" s="56"/>
      <c r="HK751" s="56"/>
      <c r="HL751" s="56"/>
      <c r="HM751" s="56"/>
      <c r="HN751" s="56"/>
      <c r="HO751" s="56"/>
      <c r="HP751" s="56"/>
      <c r="HQ751" s="56"/>
      <c r="HR751" s="56"/>
      <c r="HS751" s="56"/>
      <c r="HT751" s="56"/>
      <c r="HU751" s="56"/>
      <c r="HV751" s="56"/>
      <c r="HW751" s="56"/>
      <c r="HX751" s="56"/>
      <c r="HY751" s="56"/>
      <c r="HZ751" s="56"/>
      <c r="IA751" s="56"/>
      <c r="IB751" s="56"/>
      <c r="IC751" s="56"/>
      <c r="ID751" s="56"/>
      <c r="IE751" s="56"/>
      <c r="IF751" s="56"/>
      <c r="IG751" s="56"/>
      <c r="IH751" s="56"/>
      <c r="II751" s="56"/>
      <c r="IJ751" s="56"/>
      <c r="IK751" s="56"/>
      <c r="IL751" s="56"/>
      <c r="IM751" s="56"/>
      <c r="IN751" s="56"/>
      <c r="IO751" s="56"/>
      <c r="IP751" s="56"/>
      <c r="IQ751" s="56"/>
      <c r="IR751" s="56"/>
      <c r="IS751" s="56"/>
      <c r="IT751" s="56"/>
      <c r="IU751" s="56"/>
      <c r="IV751" s="56"/>
      <c r="IW751" s="56"/>
      <c r="IX751" s="56"/>
      <c r="IY751" s="56"/>
      <c r="IZ751" s="56"/>
      <c r="JA751" s="56"/>
      <c r="JB751" s="56"/>
      <c r="JC751" s="56"/>
      <c r="JD751" s="56"/>
      <c r="JE751" s="56"/>
      <c r="JF751" s="56"/>
      <c r="JG751" s="56"/>
      <c r="JH751" s="56"/>
      <c r="JI751" s="56"/>
      <c r="JJ751" s="56"/>
      <c r="JK751" s="56"/>
      <c r="JL751" s="56"/>
      <c r="JM751" s="56"/>
      <c r="JN751" s="56"/>
      <c r="JO751" s="56"/>
      <c r="JP751" s="56"/>
      <c r="JQ751" s="56"/>
      <c r="JR751" s="56"/>
      <c r="JS751" s="56"/>
      <c r="JT751" s="56"/>
      <c r="JU751" s="56"/>
      <c r="JV751" s="56"/>
      <c r="JW751" s="56"/>
      <c r="JX751" s="56"/>
      <c r="JY751" s="56"/>
      <c r="JZ751" s="56"/>
      <c r="KA751" s="56"/>
      <c r="KB751" s="56"/>
      <c r="KC751" s="56"/>
      <c r="KD751" s="56"/>
      <c r="KE751" s="56"/>
      <c r="KF751" s="56"/>
      <c r="KG751" s="56"/>
      <c r="KH751" s="56"/>
      <c r="KI751" s="56"/>
      <c r="KJ751" s="56"/>
      <c r="KK751" s="56"/>
      <c r="KL751" s="56"/>
      <c r="KM751" s="56"/>
      <c r="KN751" s="56"/>
      <c r="KO751" s="56"/>
      <c r="KP751" s="56"/>
      <c r="KQ751" s="56"/>
      <c r="KR751" s="56"/>
      <c r="KS751" s="56"/>
      <c r="KT751" s="56"/>
      <c r="KU751" s="56"/>
      <c r="KV751" s="56"/>
      <c r="KW751" s="56"/>
      <c r="KX751" s="56"/>
      <c r="KY751" s="56"/>
      <c r="KZ751" s="56"/>
      <c r="LA751" s="56"/>
      <c r="LB751" s="56"/>
      <c r="LC751" s="56"/>
      <c r="LD751" s="56"/>
      <c r="LE751" s="56"/>
      <c r="LF751" s="56"/>
      <c r="LG751" s="56"/>
      <c r="LH751" s="56"/>
      <c r="LI751" s="56"/>
      <c r="LJ751" s="56"/>
      <c r="LK751" s="56"/>
      <c r="LL751" s="56"/>
      <c r="LM751" s="56"/>
      <c r="LN751" s="56"/>
      <c r="LO751" s="56"/>
      <c r="LP751" s="56"/>
      <c r="LQ751" s="56"/>
      <c r="LR751" s="56"/>
      <c r="LS751" s="56"/>
      <c r="LT751" s="56"/>
      <c r="LU751" s="56"/>
      <c r="LV751" s="56"/>
      <c r="LW751" s="56"/>
      <c r="LX751" s="56"/>
      <c r="LY751" s="56"/>
      <c r="LZ751" s="56"/>
      <c r="MA751" s="56"/>
      <c r="MB751" s="56"/>
      <c r="MC751" s="56"/>
      <c r="MD751" s="56"/>
      <c r="ME751" s="56"/>
      <c r="MF751" s="56"/>
      <c r="MG751" s="56"/>
      <c r="MH751" s="56"/>
      <c r="MI751" s="56"/>
      <c r="MJ751" s="56"/>
      <c r="MK751" s="56"/>
      <c r="ML751" s="56"/>
      <c r="MM751" s="56"/>
      <c r="MN751" s="56"/>
      <c r="MO751" s="56"/>
      <c r="MP751" s="56"/>
      <c r="MQ751" s="56"/>
      <c r="MR751" s="56"/>
      <c r="MS751" s="56"/>
      <c r="MT751" s="56"/>
      <c r="MU751" s="56"/>
      <c r="MV751" s="56"/>
      <c r="MW751" s="56"/>
      <c r="MX751" s="56"/>
      <c r="MY751" s="56"/>
      <c r="MZ751" s="56"/>
      <c r="NA751" s="56"/>
      <c r="NB751" s="56"/>
      <c r="NC751" s="56"/>
      <c r="ND751" s="56"/>
      <c r="NE751" s="56"/>
      <c r="NF751" s="56"/>
      <c r="NG751" s="56"/>
      <c r="NH751" s="56"/>
      <c r="NI751" s="56"/>
      <c r="NJ751" s="56"/>
      <c r="NK751" s="56"/>
      <c r="NL751" s="56"/>
      <c r="NM751" s="56"/>
      <c r="NN751" s="56"/>
      <c r="NO751" s="56"/>
      <c r="NP751" s="56"/>
      <c r="NQ751" s="56"/>
      <c r="NR751" s="56"/>
      <c r="NS751" s="56"/>
      <c r="NT751" s="56"/>
      <c r="NU751" s="56"/>
      <c r="NV751" s="56"/>
      <c r="NW751" s="56"/>
      <c r="NX751" s="56"/>
      <c r="NY751" s="56"/>
      <c r="NZ751" s="56"/>
      <c r="OA751" s="56"/>
      <c r="OB751" s="56"/>
      <c r="OC751" s="56"/>
      <c r="OD751" s="56"/>
      <c r="OE751" s="56"/>
      <c r="OF751" s="56"/>
      <c r="OG751" s="56"/>
      <c r="OH751" s="56"/>
      <c r="OI751" s="56"/>
      <c r="OJ751" s="56"/>
      <c r="OK751" s="56"/>
      <c r="OL751" s="56"/>
      <c r="OM751" s="56"/>
      <c r="ON751" s="56"/>
      <c r="OO751" s="56"/>
      <c r="OP751" s="56"/>
      <c r="OQ751" s="56"/>
      <c r="OR751" s="56"/>
      <c r="OS751" s="56"/>
      <c r="OT751" s="56"/>
      <c r="OU751" s="56"/>
      <c r="OV751" s="56"/>
      <c r="OW751" s="56"/>
      <c r="OX751" s="56"/>
      <c r="OY751" s="56"/>
      <c r="OZ751" s="56"/>
      <c r="PA751" s="56"/>
      <c r="PB751" s="56"/>
      <c r="PC751" s="56"/>
      <c r="PD751" s="56"/>
      <c r="PE751" s="56"/>
      <c r="PF751" s="56"/>
      <c r="PG751" s="56"/>
      <c r="PH751" s="56"/>
      <c r="PI751" s="56"/>
      <c r="PJ751" s="56"/>
      <c r="PK751" s="56"/>
      <c r="PL751" s="56"/>
      <c r="PM751" s="56"/>
      <c r="PN751" s="56"/>
      <c r="PO751" s="56"/>
      <c r="PP751" s="56"/>
      <c r="PQ751" s="56"/>
      <c r="PR751" s="56"/>
      <c r="PS751" s="56"/>
      <c r="PT751" s="56"/>
      <c r="PU751" s="56"/>
      <c r="PV751" s="56"/>
      <c r="PW751" s="56"/>
      <c r="PX751" s="56"/>
      <c r="PY751" s="56"/>
      <c r="PZ751" s="56"/>
      <c r="QA751" s="56"/>
      <c r="QB751" s="56"/>
      <c r="QC751" s="56"/>
      <c r="QD751" s="56"/>
      <c r="QE751" s="56"/>
      <c r="QF751" s="56"/>
      <c r="QG751" s="56"/>
      <c r="QH751" s="56"/>
      <c r="QI751" s="56"/>
      <c r="QJ751" s="56"/>
      <c r="QK751" s="56"/>
      <c r="QL751" s="56"/>
      <c r="QM751" s="56"/>
      <c r="QN751" s="56"/>
      <c r="QO751" s="56"/>
      <c r="QP751" s="56"/>
      <c r="QQ751" s="56"/>
      <c r="QR751" s="56"/>
      <c r="QS751" s="56"/>
      <c r="QT751" s="56"/>
      <c r="QU751" s="56"/>
      <c r="QV751" s="56"/>
      <c r="QW751" s="56"/>
      <c r="QX751" s="56"/>
      <c r="QY751" s="56"/>
      <c r="QZ751" s="56"/>
      <c r="RA751" s="56"/>
      <c r="RB751" s="56"/>
      <c r="RC751" s="56"/>
      <c r="RD751" s="56"/>
      <c r="RE751" s="56"/>
      <c r="RF751" s="56"/>
      <c r="RG751" s="56"/>
      <c r="RH751" s="56"/>
      <c r="RI751" s="56"/>
      <c r="RJ751" s="56"/>
      <c r="RK751" s="56"/>
      <c r="RL751" s="56"/>
      <c r="RM751" s="56"/>
      <c r="RN751" s="56"/>
      <c r="RO751" s="56"/>
      <c r="RP751" s="56"/>
      <c r="RQ751" s="56"/>
      <c r="RR751" s="56"/>
      <c r="RS751" s="56"/>
      <c r="RT751" s="56"/>
      <c r="RU751" s="56"/>
      <c r="RV751" s="56"/>
      <c r="RW751" s="56"/>
      <c r="RX751" s="56"/>
      <c r="RY751" s="56"/>
      <c r="RZ751" s="56"/>
      <c r="SA751" s="56"/>
      <c r="SB751" s="56"/>
      <c r="SC751" s="56"/>
      <c r="SD751" s="56"/>
      <c r="SE751" s="56"/>
      <c r="SF751" s="56"/>
      <c r="SG751" s="56"/>
      <c r="SH751" s="56"/>
      <c r="SI751" s="56"/>
      <c r="SJ751" s="56"/>
      <c r="SK751" s="56"/>
      <c r="SL751" s="56"/>
      <c r="SM751" s="56"/>
      <c r="SN751" s="56"/>
      <c r="SO751" s="56"/>
      <c r="SP751" s="56"/>
      <c r="SQ751" s="56"/>
      <c r="SR751" s="56"/>
      <c r="SS751" s="56"/>
      <c r="ST751" s="56"/>
      <c r="SU751" s="56"/>
      <c r="SV751" s="56"/>
      <c r="SW751" s="56"/>
      <c r="SX751" s="56"/>
      <c r="SY751" s="56"/>
      <c r="SZ751" s="56"/>
      <c r="TA751" s="56"/>
      <c r="TB751" s="56"/>
      <c r="TC751" s="56"/>
      <c r="TD751" s="56"/>
      <c r="TE751" s="56"/>
      <c r="TF751" s="56"/>
      <c r="TG751" s="56"/>
      <c r="TH751" s="56"/>
      <c r="TI751" s="56"/>
      <c r="TJ751" s="56"/>
      <c r="TK751" s="56"/>
      <c r="TL751" s="56"/>
      <c r="TM751" s="56"/>
      <c r="TN751" s="56"/>
      <c r="TO751" s="56"/>
      <c r="TP751" s="56"/>
      <c r="TQ751" s="56"/>
      <c r="TR751" s="56"/>
      <c r="TS751" s="56"/>
      <c r="TT751" s="56"/>
      <c r="TU751" s="56"/>
      <c r="TV751" s="56"/>
      <c r="TW751" s="56"/>
      <c r="TX751" s="56"/>
      <c r="TY751" s="56"/>
      <c r="TZ751" s="56"/>
      <c r="UA751" s="56"/>
      <c r="UB751" s="56"/>
      <c r="UC751" s="56"/>
      <c r="UD751" s="56"/>
      <c r="UE751" s="56"/>
      <c r="UF751" s="56"/>
      <c r="UG751" s="56"/>
      <c r="UH751" s="56"/>
      <c r="UI751" s="56"/>
      <c r="UJ751" s="56"/>
      <c r="UK751" s="56"/>
      <c r="UL751" s="56"/>
      <c r="UM751" s="56"/>
      <c r="UN751" s="56"/>
      <c r="UO751" s="56"/>
      <c r="UP751" s="56"/>
      <c r="UQ751" s="56"/>
      <c r="UR751" s="56"/>
      <c r="US751" s="56"/>
      <c r="UT751" s="56"/>
      <c r="UU751" s="56"/>
      <c r="UV751" s="56"/>
      <c r="UW751" s="56"/>
      <c r="UX751" s="56"/>
      <c r="UY751" s="56"/>
      <c r="UZ751" s="56"/>
      <c r="VA751" s="56"/>
      <c r="VB751" s="56"/>
      <c r="VC751" s="56"/>
      <c r="VD751" s="56"/>
      <c r="VE751" s="56"/>
      <c r="VF751" s="56"/>
      <c r="VG751" s="56"/>
      <c r="VH751" s="56"/>
      <c r="VI751" s="56"/>
      <c r="VJ751" s="56"/>
      <c r="VK751" s="56"/>
      <c r="VL751" s="56"/>
      <c r="VM751" s="56"/>
      <c r="VN751" s="56"/>
      <c r="VO751" s="56"/>
      <c r="VP751" s="56"/>
      <c r="VQ751" s="56"/>
      <c r="VR751" s="56"/>
      <c r="VS751" s="56"/>
      <c r="VT751" s="56"/>
      <c r="VU751" s="56"/>
      <c r="VV751" s="56"/>
      <c r="VW751" s="56"/>
      <c r="VX751" s="56"/>
      <c r="VY751" s="56"/>
      <c r="VZ751" s="56"/>
      <c r="WA751" s="56"/>
      <c r="WB751" s="56"/>
      <c r="WC751" s="56"/>
      <c r="WD751" s="56"/>
      <c r="WE751" s="56"/>
      <c r="WF751" s="56"/>
      <c r="WG751" s="56"/>
      <c r="WH751" s="56"/>
      <c r="WI751" s="56"/>
      <c r="WJ751" s="56"/>
      <c r="WK751" s="56"/>
      <c r="WL751" s="56"/>
      <c r="WM751" s="56"/>
      <c r="WN751" s="56"/>
      <c r="WO751" s="56"/>
      <c r="WP751" s="56"/>
      <c r="WQ751" s="56"/>
      <c r="WR751" s="56"/>
      <c r="WS751" s="56"/>
      <c r="WT751" s="56"/>
      <c r="WU751" s="56"/>
      <c r="WV751" s="56"/>
      <c r="WW751" s="56"/>
      <c r="WX751" s="56"/>
      <c r="WY751" s="56"/>
      <c r="WZ751" s="56"/>
      <c r="XA751" s="56"/>
      <c r="XB751" s="56"/>
      <c r="XC751" s="56"/>
      <c r="XD751" s="56"/>
      <c r="XE751" s="56"/>
      <c r="XF751" s="56"/>
      <c r="XG751" s="56"/>
      <c r="XH751" s="56"/>
      <c r="XI751" s="56"/>
      <c r="XJ751" s="56"/>
      <c r="XK751" s="56"/>
      <c r="XL751" s="56"/>
      <c r="XM751" s="56"/>
      <c r="XN751" s="56"/>
      <c r="XO751" s="56"/>
      <c r="XP751" s="56"/>
      <c r="XQ751" s="56"/>
      <c r="XR751" s="56"/>
      <c r="XS751" s="56"/>
      <c r="XT751" s="56"/>
      <c r="XU751" s="56"/>
      <c r="XV751" s="56"/>
      <c r="XW751" s="56"/>
      <c r="XX751" s="56"/>
      <c r="XY751" s="56"/>
      <c r="XZ751" s="56"/>
      <c r="YA751" s="56"/>
      <c r="YB751" s="56"/>
      <c r="YC751" s="56"/>
      <c r="YD751" s="56"/>
      <c r="YE751" s="56"/>
      <c r="YF751" s="56"/>
      <c r="YG751" s="56"/>
      <c r="YH751" s="56"/>
      <c r="YI751" s="56"/>
      <c r="YJ751" s="56"/>
      <c r="YK751" s="56"/>
      <c r="YL751" s="56"/>
      <c r="YM751" s="56"/>
      <c r="YN751" s="56"/>
      <c r="YO751" s="56"/>
      <c r="YP751" s="56"/>
      <c r="YQ751" s="56"/>
      <c r="YR751" s="56"/>
      <c r="YS751" s="56"/>
      <c r="YT751" s="56"/>
      <c r="YU751" s="56"/>
      <c r="YV751" s="56"/>
      <c r="YW751" s="56"/>
      <c r="YX751" s="56"/>
      <c r="YY751" s="56"/>
      <c r="YZ751" s="56"/>
      <c r="ZA751" s="56"/>
      <c r="ZB751" s="56"/>
      <c r="ZC751" s="56"/>
      <c r="ZD751" s="56"/>
      <c r="ZE751" s="56"/>
      <c r="ZF751" s="56"/>
      <c r="ZG751" s="56"/>
      <c r="ZH751" s="56"/>
      <c r="ZI751" s="56"/>
      <c r="ZJ751" s="56"/>
      <c r="ZK751" s="56"/>
      <c r="ZL751" s="56"/>
      <c r="ZM751" s="56"/>
      <c r="ZN751" s="56"/>
      <c r="ZO751" s="56"/>
      <c r="ZP751" s="56"/>
      <c r="ZQ751" s="56"/>
      <c r="ZR751" s="56"/>
      <c r="ZS751" s="56"/>
      <c r="ZT751" s="56"/>
      <c r="ZU751" s="56"/>
      <c r="ZV751" s="56"/>
      <c r="ZW751" s="56"/>
      <c r="ZX751" s="56"/>
      <c r="ZY751" s="56"/>
      <c r="ZZ751" s="56"/>
      <c r="AAA751" s="56"/>
      <c r="AAB751" s="56"/>
      <c r="AAC751" s="56"/>
      <c r="AAD751" s="56"/>
      <c r="AAE751" s="56"/>
      <c r="AAF751" s="56"/>
      <c r="AAG751" s="56"/>
      <c r="AAH751" s="56"/>
      <c r="AAI751" s="56"/>
      <c r="AAJ751" s="56"/>
      <c r="AAK751" s="56"/>
      <c r="AAL751" s="56"/>
      <c r="AAM751" s="56"/>
      <c r="AAN751" s="56"/>
      <c r="AAO751" s="56"/>
      <c r="AAP751" s="56"/>
      <c r="AAQ751" s="56"/>
      <c r="AAR751" s="56"/>
      <c r="AAS751" s="56"/>
      <c r="AAT751" s="56"/>
      <c r="AAU751" s="56"/>
      <c r="AAV751" s="56"/>
      <c r="AAW751" s="56"/>
      <c r="AAX751" s="56"/>
      <c r="AAY751" s="56"/>
      <c r="AAZ751" s="56"/>
      <c r="ABA751" s="56"/>
      <c r="ABB751" s="56"/>
      <c r="ABC751" s="56"/>
      <c r="ABD751" s="56"/>
      <c r="ABE751" s="56"/>
      <c r="ABF751" s="56"/>
      <c r="ABG751" s="56"/>
      <c r="ABH751" s="56"/>
      <c r="ABI751" s="56"/>
      <c r="ABJ751" s="56"/>
      <c r="ABK751" s="56"/>
      <c r="ABL751" s="56"/>
      <c r="ABM751" s="56"/>
      <c r="ABN751" s="56"/>
      <c r="ABO751" s="56"/>
      <c r="ABP751" s="56"/>
      <c r="ABQ751" s="56"/>
      <c r="ABR751" s="56"/>
      <c r="ABS751" s="56"/>
      <c r="ABT751" s="56"/>
      <c r="ABU751" s="56"/>
      <c r="ABV751" s="56"/>
      <c r="ABW751" s="56"/>
      <c r="ABX751" s="56"/>
      <c r="ABY751" s="56"/>
      <c r="ABZ751" s="56"/>
      <c r="ACA751" s="56"/>
      <c r="ACB751" s="56"/>
      <c r="ACC751" s="56"/>
      <c r="ACD751" s="56"/>
      <c r="ACE751" s="56"/>
      <c r="ACF751" s="56"/>
      <c r="ACG751" s="56"/>
      <c r="ACH751" s="56"/>
      <c r="ACI751" s="56"/>
      <c r="ACJ751" s="56"/>
      <c r="ACK751" s="56"/>
      <c r="ACL751" s="56"/>
      <c r="ACM751" s="56"/>
      <c r="ACN751" s="56"/>
      <c r="ACO751" s="56"/>
      <c r="ACP751" s="56"/>
      <c r="ACQ751" s="56"/>
      <c r="ACR751" s="56"/>
      <c r="ACS751" s="56"/>
      <c r="ACT751" s="56"/>
      <c r="ACU751" s="56"/>
      <c r="ACV751" s="56"/>
      <c r="ACW751" s="56"/>
      <c r="ACX751" s="56"/>
      <c r="ACY751" s="56"/>
      <c r="ACZ751" s="56"/>
      <c r="ADA751" s="56"/>
      <c r="ADB751" s="56"/>
      <c r="ADC751" s="56"/>
      <c r="ADD751" s="56"/>
      <c r="ADE751" s="56"/>
      <c r="ADF751" s="56"/>
      <c r="ADG751" s="56"/>
      <c r="ADH751" s="56"/>
      <c r="ADI751" s="56"/>
      <c r="ADJ751" s="56"/>
      <c r="ADK751" s="56"/>
      <c r="ADL751" s="56"/>
      <c r="ADM751" s="56"/>
      <c r="ADN751" s="56"/>
      <c r="ADO751" s="56"/>
      <c r="ADP751" s="56"/>
      <c r="ADQ751" s="56"/>
      <c r="ADR751" s="56"/>
      <c r="ADS751" s="56"/>
      <c r="ADT751" s="56"/>
      <c r="ADU751" s="56"/>
      <c r="ADV751" s="56"/>
      <c r="ADW751" s="56"/>
      <c r="ADX751" s="56"/>
      <c r="ADY751" s="56"/>
      <c r="ADZ751" s="56"/>
      <c r="AEA751" s="56"/>
      <c r="AEB751" s="56"/>
      <c r="AEC751" s="56"/>
      <c r="AED751" s="56"/>
      <c r="AEE751" s="56"/>
      <c r="AEF751" s="56"/>
      <c r="AEG751" s="56"/>
      <c r="AEH751" s="56"/>
      <c r="AEI751" s="56"/>
      <c r="AEJ751" s="56"/>
      <c r="AEK751" s="56"/>
      <c r="AEL751" s="56"/>
      <c r="AEM751" s="56"/>
      <c r="AEN751" s="56"/>
      <c r="AEO751" s="56"/>
      <c r="AEP751" s="56"/>
      <c r="AEQ751" s="56"/>
      <c r="AER751" s="56"/>
      <c r="AES751" s="56"/>
      <c r="AET751" s="56"/>
      <c r="AEU751" s="56"/>
      <c r="AEV751" s="56"/>
      <c r="AEW751" s="56"/>
      <c r="AEX751" s="56"/>
      <c r="AEY751" s="56"/>
      <c r="AEZ751" s="56"/>
      <c r="AFA751" s="56"/>
      <c r="AFB751" s="56"/>
      <c r="AFC751" s="56"/>
      <c r="AFD751" s="56"/>
      <c r="AFE751" s="56"/>
      <c r="AFF751" s="56"/>
      <c r="AFG751" s="56"/>
      <c r="AFH751" s="56"/>
      <c r="AFI751" s="56"/>
      <c r="AFJ751" s="56"/>
      <c r="AFK751" s="56"/>
      <c r="AFL751" s="56"/>
      <c r="AFM751" s="56"/>
      <c r="AFN751" s="56"/>
      <c r="AFO751" s="56"/>
      <c r="AFP751" s="56"/>
      <c r="AFQ751" s="56"/>
      <c r="AFR751" s="56"/>
      <c r="AFS751" s="56"/>
      <c r="AFT751" s="56"/>
      <c r="AFU751" s="56"/>
      <c r="AFV751" s="56"/>
      <c r="AFW751" s="56"/>
      <c r="AFX751" s="56"/>
      <c r="AFY751" s="56"/>
      <c r="AFZ751" s="56"/>
      <c r="AGA751" s="56"/>
      <c r="AGB751" s="56"/>
      <c r="AGC751" s="56"/>
      <c r="AGD751" s="56"/>
      <c r="AGE751" s="56"/>
      <c r="AGF751" s="56"/>
      <c r="AGG751" s="56"/>
      <c r="AGH751" s="56"/>
      <c r="AGI751" s="56"/>
      <c r="AGJ751" s="56"/>
      <c r="AGK751" s="56"/>
      <c r="AGL751" s="56"/>
      <c r="AGM751" s="56"/>
      <c r="AGN751" s="56"/>
      <c r="AGO751" s="56"/>
      <c r="AGP751" s="56"/>
      <c r="AGQ751" s="56"/>
      <c r="AGR751" s="56"/>
      <c r="AGS751" s="56"/>
      <c r="AGT751" s="56"/>
      <c r="AGU751" s="56"/>
      <c r="AGV751" s="56"/>
      <c r="AGW751" s="56"/>
      <c r="AGX751" s="56"/>
      <c r="AGY751" s="56"/>
      <c r="AGZ751" s="56"/>
      <c r="AHA751" s="56"/>
      <c r="AHB751" s="56"/>
      <c r="AHC751" s="56"/>
      <c r="AHD751" s="56"/>
      <c r="AHE751" s="56"/>
      <c r="AHF751" s="56"/>
      <c r="AHG751" s="56"/>
      <c r="AHH751" s="56"/>
      <c r="AHI751" s="56"/>
      <c r="AHJ751" s="56"/>
      <c r="AHK751" s="56"/>
      <c r="AHL751" s="56"/>
      <c r="AHM751" s="56"/>
      <c r="AHN751" s="56"/>
      <c r="AHO751" s="56"/>
      <c r="AHP751" s="56"/>
      <c r="AHQ751" s="56"/>
      <c r="AHR751" s="56"/>
      <c r="AHS751" s="56"/>
      <c r="AHT751" s="56"/>
      <c r="AHU751" s="56"/>
      <c r="AHV751" s="56"/>
      <c r="AHW751" s="56"/>
      <c r="AHX751" s="56"/>
      <c r="AHY751" s="56"/>
      <c r="AHZ751" s="56"/>
      <c r="AIA751" s="56"/>
      <c r="AIB751" s="56"/>
      <c r="AIC751" s="56"/>
      <c r="AID751" s="56"/>
      <c r="AIE751" s="56"/>
      <c r="AIF751" s="56"/>
      <c r="AIG751" s="56"/>
      <c r="AIH751" s="56"/>
      <c r="AII751" s="56"/>
      <c r="AIJ751" s="56"/>
      <c r="AIK751" s="56"/>
      <c r="AIL751" s="56"/>
      <c r="AIM751" s="56"/>
      <c r="AIN751" s="56"/>
      <c r="AIO751" s="56"/>
      <c r="AIP751" s="56"/>
      <c r="AIQ751" s="56"/>
      <c r="AIR751" s="56"/>
      <c r="AIS751" s="56"/>
      <c r="AIT751" s="56"/>
      <c r="AIU751" s="56"/>
      <c r="AIV751" s="56"/>
      <c r="AIW751" s="56"/>
      <c r="AIX751" s="56"/>
      <c r="AIY751" s="56"/>
      <c r="AIZ751" s="56"/>
      <c r="AJA751" s="56"/>
      <c r="AJB751" s="56"/>
      <c r="AJC751" s="56"/>
      <c r="AJD751" s="56"/>
      <c r="AJE751" s="56"/>
      <c r="AJF751" s="56"/>
      <c r="AJG751" s="56"/>
      <c r="AJH751" s="56"/>
      <c r="AJI751" s="56"/>
      <c r="AJJ751" s="56"/>
      <c r="AJK751" s="56"/>
      <c r="AJL751" s="56"/>
      <c r="AJM751" s="56"/>
      <c r="AJN751" s="56"/>
      <c r="AJO751" s="56"/>
      <c r="AJP751" s="56"/>
      <c r="AJQ751" s="56"/>
      <c r="AJR751" s="56"/>
      <c r="AJS751" s="56"/>
      <c r="AJT751" s="56"/>
      <c r="AJU751" s="56"/>
      <c r="AJV751" s="56"/>
      <c r="AJW751" s="56"/>
      <c r="AJX751" s="56"/>
      <c r="AJY751" s="56"/>
      <c r="AJZ751" s="56"/>
      <c r="AKA751" s="56"/>
      <c r="AKB751" s="56"/>
      <c r="AKC751" s="56"/>
      <c r="AKD751" s="56"/>
      <c r="AKE751" s="56"/>
      <c r="AKF751" s="56"/>
      <c r="AKG751" s="56"/>
      <c r="AKH751" s="56"/>
      <c r="AKI751" s="56"/>
      <c r="AKJ751" s="56"/>
      <c r="AKK751" s="56"/>
      <c r="AKL751" s="56"/>
      <c r="AKM751" s="56"/>
      <c r="AKN751" s="56"/>
      <c r="AKO751" s="56"/>
      <c r="AKP751" s="56"/>
      <c r="AKQ751" s="56"/>
      <c r="AKR751" s="56"/>
      <c r="AKS751" s="56"/>
      <c r="AKT751" s="56"/>
      <c r="AKU751" s="56"/>
      <c r="AKV751" s="56"/>
      <c r="AKW751" s="56"/>
      <c r="AKX751" s="56"/>
      <c r="AKY751" s="56"/>
      <c r="AKZ751" s="56"/>
      <c r="ALA751" s="56"/>
      <c r="ALB751" s="56"/>
      <c r="ALC751" s="56"/>
      <c r="ALD751" s="56"/>
      <c r="ALE751" s="56"/>
      <c r="ALF751" s="56"/>
      <c r="ALG751" s="56"/>
      <c r="ALH751" s="56"/>
      <c r="ALI751" s="56"/>
      <c r="ALJ751" s="56"/>
      <c r="ALK751" s="56"/>
      <c r="ALL751" s="56"/>
      <c r="ALM751" s="56"/>
      <c r="ALN751" s="56"/>
      <c r="ALO751" s="56"/>
      <c r="ALP751" s="56"/>
      <c r="ALQ751" s="56"/>
      <c r="ALR751" s="56"/>
      <c r="ALS751" s="56"/>
      <c r="ALT751" s="56"/>
      <c r="ALU751" s="56"/>
      <c r="ALV751" s="56"/>
      <c r="ALW751" s="56"/>
      <c r="ALX751" s="56"/>
      <c r="ALY751" s="56"/>
      <c r="ALZ751" s="56"/>
      <c r="AMA751" s="56"/>
      <c r="AMB751" s="56"/>
      <c r="AMC751" s="56"/>
      <c r="AMD751" s="56"/>
      <c r="AME751" s="56"/>
      <c r="AMF751" s="56"/>
      <c r="AMG751" s="56"/>
      <c r="AMH751" s="56"/>
      <c r="AMI751" s="56"/>
      <c r="AMJ751" s="56"/>
      <c r="AMK751" s="56"/>
      <c r="AML751" s="56"/>
      <c r="AMM751" s="56"/>
      <c r="AMN751" s="56"/>
      <c r="AMO751" s="56"/>
      <c r="AMP751" s="56"/>
      <c r="AMQ751" s="56"/>
      <c r="AMR751" s="56"/>
      <c r="AMS751" s="56"/>
      <c r="AMT751" s="56"/>
      <c r="AMU751" s="56"/>
      <c r="AMV751" s="56"/>
      <c r="AMW751" s="56"/>
      <c r="AMX751" s="56"/>
      <c r="AMY751" s="56"/>
      <c r="AMZ751" s="56"/>
      <c r="ANA751" s="56"/>
      <c r="ANB751" s="56"/>
      <c r="ANC751" s="56"/>
      <c r="AND751" s="56"/>
      <c r="ANE751" s="56"/>
      <c r="ANF751" s="56"/>
      <c r="ANG751" s="56"/>
      <c r="ANH751" s="56"/>
      <c r="ANI751" s="56"/>
      <c r="ANJ751" s="56"/>
      <c r="ANK751" s="56"/>
      <c r="ANL751" s="56"/>
      <c r="ANM751" s="56"/>
      <c r="ANN751" s="56"/>
      <c r="ANO751" s="56"/>
      <c r="ANP751" s="56"/>
      <c r="ANQ751" s="56"/>
      <c r="ANR751" s="56"/>
      <c r="ANS751" s="56"/>
      <c r="ANT751" s="56"/>
      <c r="ANU751" s="56"/>
      <c r="ANV751" s="56"/>
      <c r="ANW751" s="56"/>
      <c r="ANX751" s="56"/>
      <c r="ANY751" s="56"/>
      <c r="ANZ751" s="56"/>
      <c r="AOA751" s="56"/>
      <c r="AOB751" s="56"/>
      <c r="AOC751" s="56"/>
      <c r="AOD751" s="56"/>
      <c r="AOE751" s="56"/>
      <c r="AOF751" s="56"/>
      <c r="AOG751" s="56"/>
      <c r="AOH751" s="56"/>
      <c r="AOI751" s="56"/>
      <c r="AOJ751" s="56"/>
      <c r="AOK751" s="56"/>
      <c r="AOL751" s="56"/>
      <c r="AOM751" s="56"/>
      <c r="AON751" s="56"/>
      <c r="AOO751" s="56"/>
      <c r="AOP751" s="56"/>
      <c r="AOQ751" s="56"/>
      <c r="AOR751" s="56"/>
      <c r="AOS751" s="56"/>
      <c r="AOT751" s="56"/>
      <c r="AOU751" s="56"/>
      <c r="AOV751" s="56"/>
      <c r="AOW751" s="56"/>
      <c r="AOX751" s="56"/>
      <c r="AOY751" s="56"/>
      <c r="AOZ751" s="56"/>
      <c r="APA751" s="56"/>
      <c r="APB751" s="56"/>
      <c r="APC751" s="56"/>
      <c r="APD751" s="56"/>
      <c r="APE751" s="56"/>
      <c r="APF751" s="56"/>
      <c r="APG751" s="56"/>
      <c r="APH751" s="56"/>
      <c r="API751" s="56"/>
      <c r="APJ751" s="56"/>
      <c r="APK751" s="56"/>
      <c r="APL751" s="56"/>
      <c r="APM751" s="56"/>
      <c r="APN751" s="56"/>
      <c r="APO751" s="56"/>
      <c r="APP751" s="56"/>
      <c r="APQ751" s="56"/>
      <c r="APR751" s="56"/>
      <c r="APS751" s="56"/>
      <c r="APT751" s="56"/>
      <c r="APU751" s="56"/>
      <c r="APV751" s="56"/>
      <c r="APW751" s="56"/>
      <c r="APX751" s="56"/>
      <c r="APY751" s="56"/>
      <c r="APZ751" s="56"/>
      <c r="AQA751" s="56"/>
      <c r="AQB751" s="56"/>
      <c r="AQC751" s="56"/>
      <c r="AQD751" s="56"/>
      <c r="AQE751" s="56"/>
      <c r="AQF751" s="56"/>
      <c r="AQG751" s="56"/>
      <c r="AQH751" s="56"/>
      <c r="AQI751" s="56"/>
      <c r="AQJ751" s="56"/>
      <c r="AQK751" s="56"/>
      <c r="AQL751" s="56"/>
      <c r="AQM751" s="56"/>
      <c r="AQN751" s="56"/>
      <c r="AQO751" s="56"/>
      <c r="AQP751" s="56"/>
      <c r="AQQ751" s="56"/>
      <c r="AQR751" s="56"/>
      <c r="AQS751" s="56"/>
      <c r="AQT751" s="56"/>
      <c r="AQU751" s="56"/>
      <c r="AQV751" s="56"/>
      <c r="AQW751" s="56"/>
      <c r="AQX751" s="56"/>
      <c r="AQY751" s="56"/>
      <c r="AQZ751" s="56"/>
      <c r="ARA751" s="56"/>
      <c r="ARB751" s="56"/>
      <c r="ARC751" s="56"/>
      <c r="ARD751" s="56"/>
      <c r="ARE751" s="56"/>
      <c r="ARF751" s="56"/>
      <c r="ARG751" s="56"/>
      <c r="ARH751" s="56"/>
      <c r="ARI751" s="56"/>
      <c r="ARJ751" s="56"/>
      <c r="ARK751" s="56"/>
      <c r="ARL751" s="56"/>
      <c r="ARM751" s="56"/>
      <c r="ARN751" s="56"/>
      <c r="ARO751" s="56"/>
      <c r="ARP751" s="56"/>
      <c r="ARQ751" s="56"/>
      <c r="ARR751" s="56"/>
      <c r="ARS751" s="56"/>
      <c r="ART751" s="56"/>
      <c r="ARU751" s="56"/>
      <c r="ARV751" s="56"/>
      <c r="ARW751" s="56"/>
      <c r="ARX751" s="56"/>
      <c r="ARY751" s="56"/>
      <c r="ARZ751" s="56"/>
      <c r="ASA751" s="56"/>
      <c r="ASB751" s="56"/>
      <c r="ASC751" s="56"/>
      <c r="ASD751" s="56"/>
      <c r="ASE751" s="56"/>
      <c r="ASF751" s="56"/>
      <c r="ASG751" s="56"/>
      <c r="ASH751" s="56"/>
      <c r="ASI751" s="56"/>
      <c r="ASJ751" s="56"/>
      <c r="ASK751" s="56"/>
      <c r="ASL751" s="56"/>
      <c r="ASM751" s="56"/>
      <c r="ASN751" s="56"/>
      <c r="ASO751" s="56"/>
      <c r="ASP751" s="56"/>
      <c r="ASQ751" s="56"/>
      <c r="ASR751" s="56"/>
      <c r="ASS751" s="56"/>
      <c r="AST751" s="56"/>
      <c r="ASU751" s="56"/>
      <c r="ASV751" s="56"/>
      <c r="ASW751" s="56"/>
      <c r="ASX751" s="56"/>
      <c r="ASY751" s="56"/>
      <c r="ASZ751" s="56"/>
      <c r="ATA751" s="56"/>
      <c r="ATB751" s="56"/>
      <c r="ATC751" s="56"/>
      <c r="ATD751" s="56"/>
      <c r="ATE751" s="56"/>
      <c r="ATF751" s="56"/>
      <c r="ATG751" s="56"/>
      <c r="ATH751" s="56"/>
      <c r="ATI751" s="56"/>
      <c r="ATJ751" s="56"/>
      <c r="ATK751" s="56"/>
      <c r="ATL751" s="56"/>
      <c r="ATM751" s="56"/>
      <c r="ATN751" s="56"/>
      <c r="ATO751" s="56"/>
      <c r="ATP751" s="56"/>
      <c r="ATQ751" s="56"/>
      <c r="ATR751" s="56"/>
      <c r="ATS751" s="56"/>
      <c r="ATT751" s="56"/>
      <c r="ATU751" s="56"/>
      <c r="ATV751" s="56"/>
      <c r="ATW751" s="56"/>
      <c r="ATX751" s="56"/>
      <c r="ATY751" s="56"/>
      <c r="ATZ751" s="56"/>
      <c r="AUA751" s="56"/>
      <c r="AUB751" s="56"/>
      <c r="AUC751" s="56"/>
      <c r="AUD751" s="56"/>
      <c r="AUE751" s="56"/>
      <c r="AUF751" s="56"/>
      <c r="AUG751" s="56"/>
      <c r="AUH751" s="56"/>
      <c r="AUI751" s="56"/>
      <c r="AUJ751" s="56"/>
      <c r="AUK751" s="56"/>
      <c r="AUL751" s="56"/>
      <c r="AUM751" s="56"/>
      <c r="AUN751" s="56"/>
      <c r="AUO751" s="56"/>
      <c r="AUP751" s="56"/>
      <c r="AUQ751" s="56"/>
      <c r="AUR751" s="56"/>
      <c r="AUS751" s="56"/>
      <c r="AUT751" s="56"/>
      <c r="AUU751" s="56"/>
      <c r="AUV751" s="56"/>
      <c r="AUW751" s="56"/>
      <c r="AUX751" s="56"/>
      <c r="AUY751" s="56"/>
      <c r="AUZ751" s="56"/>
      <c r="AVA751" s="56"/>
      <c r="AVB751" s="56"/>
      <c r="AVC751" s="56"/>
      <c r="AVD751" s="56"/>
      <c r="AVE751" s="56"/>
      <c r="AVF751" s="56"/>
      <c r="AVG751" s="56"/>
      <c r="AVH751" s="56"/>
      <c r="AVI751" s="56"/>
      <c r="AVJ751" s="56"/>
      <c r="AVK751" s="56"/>
      <c r="AVL751" s="56"/>
      <c r="AVM751" s="56"/>
      <c r="AVN751" s="56"/>
      <c r="AVO751" s="56"/>
      <c r="AVP751" s="56"/>
      <c r="AVQ751" s="56"/>
      <c r="AVR751" s="56"/>
      <c r="AVS751" s="56"/>
      <c r="AVT751" s="56"/>
      <c r="AVU751" s="56"/>
      <c r="AVV751" s="56"/>
      <c r="AVW751" s="56"/>
      <c r="AVX751" s="56"/>
      <c r="AVY751" s="56"/>
      <c r="AVZ751" s="56"/>
      <c r="AWA751" s="56"/>
      <c r="AWB751" s="56"/>
      <c r="AWC751" s="56"/>
      <c r="AWD751" s="56"/>
      <c r="AWE751" s="56"/>
      <c r="AWF751" s="56"/>
      <c r="AWG751" s="56"/>
      <c r="AWH751" s="56"/>
      <c r="AWI751" s="56"/>
      <c r="AWJ751" s="56"/>
      <c r="AWK751" s="56"/>
      <c r="AWL751" s="56"/>
      <c r="AWM751" s="56"/>
      <c r="AWN751" s="56"/>
      <c r="AWO751" s="56"/>
      <c r="AWP751" s="56"/>
      <c r="AWQ751" s="56"/>
      <c r="AWR751" s="56"/>
      <c r="AWS751" s="56"/>
      <c r="AWT751" s="56"/>
      <c r="AWU751" s="56"/>
      <c r="AWV751" s="56"/>
      <c r="AWW751" s="56"/>
      <c r="AWX751" s="56"/>
      <c r="AWY751" s="56"/>
      <c r="AWZ751" s="56"/>
      <c r="AXA751" s="56"/>
      <c r="AXB751" s="56"/>
      <c r="AXC751" s="56"/>
      <c r="AXD751" s="56"/>
      <c r="AXE751" s="56"/>
      <c r="AXF751" s="56"/>
      <c r="AXG751" s="56"/>
      <c r="AXH751" s="56"/>
      <c r="AXI751" s="56"/>
      <c r="AXJ751" s="56"/>
      <c r="AXK751" s="56"/>
      <c r="AXL751" s="56"/>
      <c r="AXM751" s="56"/>
      <c r="AXN751" s="56"/>
      <c r="AXO751" s="56"/>
      <c r="AXP751" s="56"/>
      <c r="AXQ751" s="56"/>
      <c r="AXR751" s="56"/>
      <c r="AXS751" s="56"/>
      <c r="AXT751" s="56"/>
      <c r="AXU751" s="56"/>
      <c r="AXV751" s="56"/>
      <c r="AXW751" s="56"/>
      <c r="AXX751" s="56"/>
      <c r="AXY751" s="56"/>
      <c r="AXZ751" s="56"/>
      <c r="AYA751" s="56"/>
      <c r="AYB751" s="56"/>
      <c r="AYC751" s="56"/>
      <c r="AYD751" s="56"/>
      <c r="AYE751" s="56"/>
      <c r="AYF751" s="56"/>
      <c r="AYG751" s="56"/>
      <c r="AYH751" s="56"/>
      <c r="AYI751" s="56"/>
      <c r="AYJ751" s="56"/>
      <c r="AYK751" s="56"/>
      <c r="AYL751" s="56"/>
      <c r="AYM751" s="56"/>
      <c r="AYN751" s="56"/>
      <c r="AYO751" s="56"/>
      <c r="AYP751" s="56"/>
      <c r="AYQ751" s="56"/>
      <c r="AYR751" s="56"/>
      <c r="AYS751" s="56"/>
      <c r="AYT751" s="56"/>
      <c r="AYU751" s="56"/>
      <c r="AYV751" s="56"/>
      <c r="AYW751" s="56"/>
      <c r="AYX751" s="56"/>
      <c r="AYY751" s="56"/>
      <c r="AYZ751" s="56"/>
      <c r="AZA751" s="56"/>
      <c r="AZB751" s="56"/>
      <c r="AZC751" s="56"/>
      <c r="AZD751" s="56"/>
      <c r="AZE751" s="56"/>
      <c r="AZF751" s="56"/>
      <c r="AZG751" s="56"/>
      <c r="AZH751" s="56"/>
      <c r="AZI751" s="56"/>
      <c r="AZJ751" s="56"/>
      <c r="AZK751" s="56"/>
      <c r="AZL751" s="56"/>
      <c r="AZM751" s="56"/>
      <c r="AZN751" s="56"/>
      <c r="AZO751" s="56"/>
      <c r="AZP751" s="56"/>
      <c r="AZQ751" s="56"/>
      <c r="AZR751" s="56"/>
      <c r="AZS751" s="56"/>
      <c r="AZT751" s="56"/>
      <c r="AZU751" s="56"/>
      <c r="AZV751" s="56"/>
      <c r="AZW751" s="56"/>
      <c r="AZX751" s="56"/>
      <c r="AZY751" s="56"/>
      <c r="AZZ751" s="56"/>
      <c r="BAA751" s="56"/>
      <c r="BAB751" s="56"/>
      <c r="BAC751" s="56"/>
      <c r="BAD751" s="56"/>
      <c r="BAE751" s="56"/>
      <c r="BAF751" s="56"/>
      <c r="BAG751" s="56"/>
      <c r="BAH751" s="56"/>
      <c r="BAI751" s="56"/>
      <c r="BAJ751" s="56"/>
      <c r="BAK751" s="56"/>
      <c r="BAL751" s="56"/>
      <c r="BAM751" s="56"/>
      <c r="BAN751" s="56"/>
      <c r="BAO751" s="56"/>
      <c r="BAP751" s="56"/>
      <c r="BAQ751" s="56"/>
      <c r="BAR751" s="56"/>
      <c r="BAS751" s="56"/>
      <c r="BAT751" s="56"/>
      <c r="BAU751" s="56"/>
      <c r="BAV751" s="56"/>
      <c r="BAW751" s="56"/>
      <c r="BAX751" s="56"/>
      <c r="BAY751" s="56"/>
      <c r="BAZ751" s="56"/>
      <c r="BBA751" s="56"/>
      <c r="BBB751" s="56"/>
      <c r="BBC751" s="56"/>
      <c r="BBD751" s="56"/>
      <c r="BBE751" s="56"/>
      <c r="BBF751" s="56"/>
      <c r="BBG751" s="56"/>
      <c r="BBH751" s="56"/>
      <c r="BBI751" s="56"/>
      <c r="BBJ751" s="56"/>
      <c r="BBK751" s="56"/>
      <c r="BBL751" s="56"/>
      <c r="BBM751" s="56"/>
      <c r="BBN751" s="56"/>
      <c r="BBO751" s="56"/>
      <c r="BBP751" s="56"/>
      <c r="BBQ751" s="56"/>
      <c r="BBR751" s="56"/>
      <c r="BBS751" s="56"/>
      <c r="BBT751" s="56"/>
      <c r="BBU751" s="56"/>
      <c r="BBV751" s="56"/>
      <c r="BBW751" s="56"/>
      <c r="BBX751" s="56"/>
      <c r="BBY751" s="56"/>
      <c r="BBZ751" s="56"/>
      <c r="BCA751" s="56"/>
      <c r="BCB751" s="56"/>
      <c r="BCC751" s="56"/>
      <c r="BCD751" s="56"/>
      <c r="BCE751" s="56"/>
      <c r="BCF751" s="56"/>
      <c r="BCG751" s="56"/>
      <c r="BCH751" s="56"/>
      <c r="BCI751" s="56"/>
      <c r="BCJ751" s="56"/>
      <c r="BCK751" s="56"/>
      <c r="BCL751" s="56"/>
      <c r="BCM751" s="56"/>
      <c r="BCN751" s="56"/>
      <c r="BCO751" s="56"/>
      <c r="BCP751" s="56"/>
      <c r="BCQ751" s="56"/>
      <c r="BCR751" s="56"/>
      <c r="BCS751" s="56"/>
      <c r="BCT751" s="56"/>
      <c r="BCU751" s="56"/>
      <c r="BCV751" s="56"/>
      <c r="BCW751" s="56"/>
      <c r="BCX751" s="56"/>
      <c r="BCY751" s="56"/>
      <c r="BCZ751" s="56"/>
      <c r="BDA751" s="56"/>
      <c r="BDB751" s="56"/>
      <c r="BDC751" s="56"/>
      <c r="BDD751" s="56"/>
      <c r="BDE751" s="56"/>
      <c r="BDF751" s="56"/>
      <c r="BDG751" s="56"/>
      <c r="BDH751" s="56"/>
      <c r="BDI751" s="56"/>
      <c r="BDJ751" s="56"/>
      <c r="BDK751" s="56"/>
      <c r="BDL751" s="56"/>
      <c r="BDM751" s="56"/>
      <c r="BDN751" s="56"/>
      <c r="BDO751" s="56"/>
      <c r="BDP751" s="56"/>
      <c r="BDQ751" s="56"/>
      <c r="BDR751" s="56"/>
      <c r="BDS751" s="56"/>
      <c r="BDT751" s="56"/>
      <c r="BDU751" s="56"/>
      <c r="BDV751" s="56"/>
      <c r="BDW751" s="56"/>
      <c r="BDX751" s="56"/>
      <c r="BDY751" s="56"/>
      <c r="BDZ751" s="56"/>
      <c r="BEA751" s="56"/>
      <c r="BEB751" s="56"/>
      <c r="BEC751" s="56"/>
      <c r="BED751" s="56"/>
      <c r="BEE751" s="56"/>
      <c r="BEF751" s="56"/>
      <c r="BEG751" s="56"/>
      <c r="BEH751" s="56"/>
      <c r="BEI751" s="56"/>
      <c r="BEJ751" s="56"/>
      <c r="BEK751" s="56"/>
      <c r="BEL751" s="56"/>
      <c r="BEM751" s="56"/>
      <c r="BEN751" s="56"/>
      <c r="BEO751" s="56"/>
      <c r="BEP751" s="56"/>
      <c r="BEQ751" s="56"/>
      <c r="BER751" s="56"/>
      <c r="BES751" s="56"/>
      <c r="BET751" s="56"/>
      <c r="BEU751" s="56"/>
      <c r="BEV751" s="56"/>
      <c r="BEW751" s="56"/>
      <c r="BEX751" s="56"/>
      <c r="BEY751" s="56"/>
      <c r="BEZ751" s="56"/>
      <c r="BFA751" s="56"/>
      <c r="BFB751" s="56"/>
      <c r="BFC751" s="56"/>
      <c r="BFD751" s="56"/>
      <c r="BFE751" s="56"/>
      <c r="BFF751" s="56"/>
      <c r="BFG751" s="56"/>
      <c r="BFH751" s="56"/>
      <c r="BFI751" s="56"/>
      <c r="BFJ751" s="56"/>
      <c r="BFK751" s="56"/>
      <c r="BFL751" s="56"/>
      <c r="BFM751" s="56"/>
      <c r="BFN751" s="56"/>
      <c r="BFO751" s="56"/>
      <c r="BFP751" s="56"/>
      <c r="BFQ751" s="56"/>
      <c r="BFR751" s="56"/>
      <c r="BFS751" s="56"/>
      <c r="BFT751" s="56"/>
      <c r="BFU751" s="56"/>
      <c r="BFV751" s="56"/>
      <c r="BFW751" s="56"/>
      <c r="BFX751" s="56"/>
      <c r="BFY751" s="56"/>
      <c r="BFZ751" s="56"/>
      <c r="BGA751" s="56"/>
      <c r="BGB751" s="56"/>
      <c r="BGC751" s="56"/>
      <c r="BGD751" s="56"/>
      <c r="BGE751" s="56"/>
      <c r="BGF751" s="56"/>
      <c r="BGG751" s="56"/>
      <c r="BGH751" s="56"/>
      <c r="BGI751" s="56"/>
      <c r="BGJ751" s="56"/>
      <c r="BGK751" s="56"/>
      <c r="BGL751" s="56"/>
      <c r="BGM751" s="56"/>
      <c r="BGN751" s="56"/>
      <c r="BGO751" s="56"/>
      <c r="BGP751" s="56"/>
      <c r="BGQ751" s="56"/>
      <c r="BGR751" s="56"/>
      <c r="BGS751" s="56"/>
      <c r="BGT751" s="56"/>
      <c r="BGU751" s="56"/>
      <c r="BGV751" s="56"/>
      <c r="BGW751" s="56"/>
      <c r="BGX751" s="56"/>
      <c r="BGY751" s="56"/>
      <c r="BGZ751" s="56"/>
      <c r="BHA751" s="56"/>
      <c r="BHB751" s="56"/>
      <c r="BHC751" s="56"/>
      <c r="BHD751" s="56"/>
      <c r="BHE751" s="56"/>
      <c r="BHF751" s="56"/>
      <c r="BHG751" s="56"/>
      <c r="BHH751" s="56"/>
      <c r="BHI751" s="56"/>
      <c r="BHJ751" s="56"/>
      <c r="BHK751" s="56"/>
      <c r="BHL751" s="56"/>
      <c r="BHM751" s="56"/>
      <c r="BHN751" s="56"/>
      <c r="BHO751" s="56"/>
      <c r="BHP751" s="56"/>
      <c r="BHQ751" s="56"/>
      <c r="BHR751" s="56"/>
      <c r="BHS751" s="56"/>
      <c r="BHT751" s="56"/>
      <c r="BHU751" s="56"/>
      <c r="BHV751" s="56"/>
      <c r="BHW751" s="56"/>
      <c r="BHX751" s="56"/>
      <c r="BHY751" s="56"/>
      <c r="BHZ751" s="56"/>
      <c r="BIA751" s="56"/>
      <c r="BIB751" s="56"/>
      <c r="BIC751" s="56"/>
      <c r="BID751" s="56"/>
      <c r="BIE751" s="56"/>
      <c r="BIF751" s="56"/>
      <c r="BIG751" s="56"/>
      <c r="BIH751" s="56"/>
      <c r="BII751" s="56"/>
      <c r="BIJ751" s="56"/>
      <c r="BIK751" s="56"/>
      <c r="BIL751" s="56"/>
      <c r="BIM751" s="56"/>
      <c r="BIN751" s="56"/>
      <c r="BIO751" s="56"/>
      <c r="BIP751" s="56"/>
      <c r="BIQ751" s="56"/>
      <c r="BIR751" s="56"/>
      <c r="BIS751" s="56"/>
      <c r="BIT751" s="56"/>
      <c r="BIU751" s="56"/>
      <c r="BIV751" s="56"/>
      <c r="BIW751" s="56"/>
      <c r="BIX751" s="56"/>
      <c r="BIY751" s="56"/>
      <c r="BIZ751" s="56"/>
      <c r="BJA751" s="56"/>
      <c r="BJB751" s="56"/>
      <c r="BJC751" s="56"/>
      <c r="BJD751" s="56"/>
      <c r="BJE751" s="56"/>
      <c r="BJF751" s="56"/>
      <c r="BJG751" s="56"/>
      <c r="BJH751" s="56"/>
      <c r="BJI751" s="56"/>
      <c r="BJJ751" s="56"/>
      <c r="BJK751" s="56"/>
      <c r="BJL751" s="56"/>
      <c r="BJM751" s="56"/>
      <c r="BJN751" s="56"/>
      <c r="BJO751" s="56"/>
      <c r="BJP751" s="56"/>
      <c r="BJQ751" s="56"/>
      <c r="BJR751" s="56"/>
      <c r="BJS751" s="56"/>
      <c r="BJT751" s="56"/>
      <c r="BJU751" s="56"/>
      <c r="BJV751" s="56"/>
      <c r="BJW751" s="56"/>
      <c r="BJX751" s="56"/>
      <c r="BJY751" s="56"/>
      <c r="BJZ751" s="56"/>
      <c r="BKA751" s="56"/>
      <c r="BKB751" s="56"/>
      <c r="BKC751" s="56"/>
      <c r="BKD751" s="56"/>
      <c r="BKE751" s="56"/>
      <c r="BKF751" s="56"/>
      <c r="BKG751" s="56"/>
      <c r="BKH751" s="56"/>
      <c r="BKI751" s="56"/>
      <c r="BKJ751" s="56"/>
      <c r="BKK751" s="56"/>
      <c r="BKL751" s="56"/>
      <c r="BKM751" s="56"/>
      <c r="BKN751" s="56"/>
      <c r="BKO751" s="56"/>
      <c r="BKP751" s="56"/>
      <c r="BKQ751" s="56"/>
      <c r="BKR751" s="56"/>
      <c r="BKS751" s="56"/>
      <c r="BKT751" s="56"/>
      <c r="BKU751" s="56"/>
      <c r="BKV751" s="56"/>
      <c r="BKW751" s="56"/>
      <c r="BKX751" s="56"/>
      <c r="BKY751" s="56"/>
      <c r="BKZ751" s="56"/>
      <c r="BLA751" s="56"/>
      <c r="BLB751" s="56"/>
      <c r="BLC751" s="56"/>
      <c r="BLD751" s="56"/>
      <c r="BLE751" s="56"/>
      <c r="BLF751" s="56"/>
      <c r="BLG751" s="56"/>
      <c r="BLH751" s="56"/>
      <c r="BLI751" s="56"/>
      <c r="BLJ751" s="56"/>
      <c r="BLK751" s="56"/>
      <c r="BLL751" s="56"/>
      <c r="BLM751" s="56"/>
      <c r="BLN751" s="56"/>
      <c r="BLO751" s="56"/>
      <c r="BLP751" s="56"/>
      <c r="BLQ751" s="56"/>
      <c r="BLR751" s="56"/>
      <c r="BLS751" s="56"/>
      <c r="BLT751" s="56"/>
      <c r="BLU751" s="56"/>
      <c r="BLV751" s="56"/>
      <c r="BLW751" s="56"/>
      <c r="BLX751" s="56"/>
      <c r="BLY751" s="56"/>
      <c r="BLZ751" s="56"/>
      <c r="BMA751" s="56"/>
      <c r="BMB751" s="56"/>
      <c r="BMC751" s="56"/>
      <c r="BMD751" s="56"/>
      <c r="BME751" s="56"/>
      <c r="BMF751" s="56"/>
      <c r="BMG751" s="56"/>
      <c r="BMH751" s="56"/>
      <c r="BMI751" s="56"/>
      <c r="BMJ751" s="56"/>
      <c r="BMK751" s="56"/>
      <c r="BML751" s="56"/>
      <c r="BMM751" s="56"/>
      <c r="BMN751" s="56"/>
      <c r="BMO751" s="56"/>
      <c r="BMP751" s="56"/>
      <c r="BMQ751" s="56"/>
      <c r="BMR751" s="56"/>
      <c r="BMS751" s="56"/>
      <c r="BMT751" s="56"/>
      <c r="BMU751" s="56"/>
      <c r="BMV751" s="56"/>
      <c r="BMW751" s="56"/>
      <c r="BMX751" s="56"/>
      <c r="BMY751" s="56"/>
      <c r="BMZ751" s="56"/>
      <c r="BNA751" s="56"/>
      <c r="BNB751" s="56"/>
      <c r="BNC751" s="56"/>
      <c r="BND751" s="56"/>
      <c r="BNE751" s="56"/>
      <c r="BNF751" s="56"/>
      <c r="BNG751" s="56"/>
      <c r="BNH751" s="56"/>
      <c r="BNI751" s="56"/>
      <c r="BNJ751" s="56"/>
      <c r="BNK751" s="56"/>
      <c r="BNL751" s="56"/>
      <c r="BNM751" s="56"/>
      <c r="BNN751" s="56"/>
      <c r="BNO751" s="56"/>
      <c r="BNP751" s="56"/>
      <c r="BNQ751" s="56"/>
      <c r="BNR751" s="56"/>
      <c r="BNS751" s="56"/>
      <c r="BNT751" s="56"/>
      <c r="BNU751" s="56"/>
      <c r="BNV751" s="56"/>
      <c r="BNW751" s="56"/>
      <c r="BNX751" s="56"/>
      <c r="BNY751" s="56"/>
      <c r="BNZ751" s="56"/>
      <c r="BOA751" s="56"/>
      <c r="BOB751" s="56"/>
      <c r="BOC751" s="56"/>
      <c r="BOD751" s="56"/>
      <c r="BOE751" s="56"/>
      <c r="BOF751" s="56"/>
      <c r="BOG751" s="56"/>
      <c r="BOH751" s="56"/>
      <c r="BOI751" s="56"/>
      <c r="BOJ751" s="56"/>
      <c r="BOK751" s="56"/>
      <c r="BOL751" s="56"/>
      <c r="BOM751" s="56"/>
      <c r="BON751" s="56"/>
      <c r="BOO751" s="56"/>
      <c r="BOP751" s="56"/>
      <c r="BOQ751" s="56"/>
      <c r="BOR751" s="56"/>
      <c r="BOS751" s="56"/>
      <c r="BOT751" s="56"/>
      <c r="BOU751" s="56"/>
      <c r="BOV751" s="56"/>
      <c r="BOW751" s="56"/>
      <c r="BOX751" s="56"/>
      <c r="BOY751" s="56"/>
      <c r="BOZ751" s="56"/>
      <c r="BPA751" s="56"/>
      <c r="BPB751" s="56"/>
      <c r="BPC751" s="56"/>
      <c r="BPD751" s="56"/>
      <c r="BPE751" s="56"/>
      <c r="BPF751" s="56"/>
      <c r="BPG751" s="56"/>
      <c r="BPH751" s="56"/>
      <c r="BPI751" s="56"/>
      <c r="BPJ751" s="56"/>
      <c r="BPK751" s="56"/>
      <c r="BPL751" s="56"/>
      <c r="BPM751" s="56"/>
      <c r="BPN751" s="56"/>
      <c r="BPO751" s="56"/>
      <c r="BPP751" s="56"/>
      <c r="BPQ751" s="56"/>
      <c r="BPR751" s="56"/>
      <c r="BPS751" s="56"/>
      <c r="BPT751" s="56"/>
      <c r="BPU751" s="56"/>
      <c r="BPV751" s="56"/>
      <c r="BPW751" s="56"/>
      <c r="BPX751" s="56"/>
      <c r="BPY751" s="56"/>
      <c r="BPZ751" s="56"/>
      <c r="BQA751" s="56"/>
      <c r="BQB751" s="56"/>
      <c r="BQC751" s="56"/>
      <c r="BQD751" s="56"/>
      <c r="BQE751" s="56"/>
      <c r="BQF751" s="56"/>
      <c r="BQG751" s="56"/>
      <c r="BQH751" s="56"/>
      <c r="BQI751" s="56"/>
      <c r="BQJ751" s="56"/>
      <c r="BQK751" s="56"/>
      <c r="BQL751" s="56"/>
      <c r="BQM751" s="56"/>
      <c r="BQN751" s="56"/>
      <c r="BQO751" s="56"/>
      <c r="BQP751" s="56"/>
      <c r="BQQ751" s="56"/>
      <c r="BQR751" s="56"/>
      <c r="BQS751" s="56"/>
      <c r="BQT751" s="56"/>
      <c r="BQU751" s="56"/>
      <c r="BQV751" s="56"/>
      <c r="BQW751" s="56"/>
      <c r="BQX751" s="56"/>
      <c r="BQY751" s="56"/>
      <c r="BQZ751" s="56"/>
      <c r="BRA751" s="56"/>
      <c r="BRB751" s="56"/>
      <c r="BRC751" s="56"/>
      <c r="BRD751" s="56"/>
      <c r="BRE751" s="56"/>
      <c r="BRF751" s="56"/>
      <c r="BRG751" s="56"/>
      <c r="BRH751" s="56"/>
      <c r="BRI751" s="56"/>
      <c r="BRJ751" s="56"/>
      <c r="BRK751" s="56"/>
      <c r="BRL751" s="56"/>
      <c r="BRM751" s="56"/>
      <c r="BRN751" s="56"/>
      <c r="BRO751" s="56"/>
      <c r="BRP751" s="56"/>
      <c r="BRQ751" s="56"/>
      <c r="BRR751" s="56"/>
      <c r="BRS751" s="56"/>
      <c r="BRT751" s="56"/>
      <c r="BRU751" s="56"/>
      <c r="BRV751" s="56"/>
      <c r="BRW751" s="56"/>
      <c r="BRX751" s="56"/>
      <c r="BRY751" s="56"/>
      <c r="BRZ751" s="56"/>
      <c r="BSA751" s="56"/>
      <c r="BSB751" s="56"/>
      <c r="BSC751" s="56"/>
      <c r="BSD751" s="56"/>
      <c r="BSE751" s="56"/>
      <c r="BSF751" s="56"/>
      <c r="BSG751" s="56"/>
      <c r="BSH751" s="56"/>
      <c r="BSI751" s="56"/>
      <c r="BSJ751" s="56"/>
      <c r="BSK751" s="56"/>
      <c r="BSL751" s="56"/>
      <c r="BSM751" s="56"/>
      <c r="BSN751" s="56"/>
      <c r="BSO751" s="56"/>
      <c r="BSP751" s="56"/>
      <c r="BSQ751" s="56"/>
      <c r="BSR751" s="56"/>
      <c r="BSS751" s="56"/>
      <c r="BST751" s="56"/>
      <c r="BSU751" s="56"/>
      <c r="BSV751" s="56"/>
      <c r="BSW751" s="56"/>
      <c r="BSX751" s="56"/>
      <c r="BSY751" s="56"/>
      <c r="BSZ751" s="56"/>
      <c r="BTA751" s="56"/>
      <c r="BTB751" s="56"/>
      <c r="BTC751" s="56"/>
      <c r="BTD751" s="56"/>
      <c r="BTE751" s="56"/>
      <c r="BTF751" s="56"/>
      <c r="BTG751" s="56"/>
      <c r="BTH751" s="56"/>
      <c r="BTI751" s="56"/>
      <c r="BTJ751" s="56"/>
      <c r="BTK751" s="56"/>
      <c r="BTL751" s="56"/>
      <c r="BTM751" s="56"/>
      <c r="BTN751" s="56"/>
      <c r="BTO751" s="56"/>
      <c r="BTP751" s="56"/>
      <c r="BTQ751" s="56"/>
      <c r="BTR751" s="56"/>
      <c r="BTS751" s="56"/>
      <c r="BTT751" s="56"/>
      <c r="BTU751" s="56"/>
      <c r="BTV751" s="56"/>
      <c r="BTW751" s="56"/>
      <c r="BTX751" s="56"/>
      <c r="BTY751" s="56"/>
      <c r="BTZ751" s="56"/>
      <c r="BUA751" s="56"/>
      <c r="BUB751" s="56"/>
      <c r="BUC751" s="56"/>
      <c r="BUD751" s="56"/>
      <c r="BUE751" s="56"/>
      <c r="BUF751" s="56"/>
      <c r="BUG751" s="56"/>
      <c r="BUH751" s="56"/>
      <c r="BUI751" s="56"/>
      <c r="BUJ751" s="56"/>
      <c r="BUK751" s="56"/>
      <c r="BUL751" s="56"/>
      <c r="BUM751" s="56"/>
      <c r="BUN751" s="56"/>
      <c r="BUO751" s="56"/>
      <c r="BUP751" s="56"/>
      <c r="BUQ751" s="56"/>
      <c r="BUR751" s="56"/>
      <c r="BUS751" s="56"/>
      <c r="BUT751" s="56"/>
      <c r="BUU751" s="56"/>
      <c r="BUV751" s="56"/>
      <c r="BUW751" s="56"/>
      <c r="BUX751" s="56"/>
      <c r="BUY751" s="56"/>
      <c r="BUZ751" s="56"/>
      <c r="BVA751" s="56"/>
      <c r="BVB751" s="56"/>
      <c r="BVC751" s="56"/>
      <c r="BVD751" s="56"/>
      <c r="BVE751" s="56"/>
      <c r="BVF751" s="56"/>
      <c r="BVG751" s="56"/>
      <c r="BVH751" s="56"/>
      <c r="BVI751" s="56"/>
      <c r="BVJ751" s="56"/>
      <c r="BVK751" s="56"/>
      <c r="BVL751" s="56"/>
      <c r="BVM751" s="56"/>
      <c r="BVN751" s="56"/>
      <c r="BVO751" s="56"/>
      <c r="BVP751" s="56"/>
      <c r="BVQ751" s="56"/>
      <c r="BVR751" s="56"/>
      <c r="BVS751" s="56"/>
      <c r="BVT751" s="56"/>
      <c r="BVU751" s="56"/>
      <c r="BVV751" s="56"/>
      <c r="BVW751" s="56"/>
      <c r="BVX751" s="56"/>
      <c r="BVY751" s="56"/>
      <c r="BVZ751" s="56"/>
      <c r="BWA751" s="56"/>
      <c r="BWB751" s="56"/>
      <c r="BWC751" s="56"/>
      <c r="BWD751" s="56"/>
      <c r="BWE751" s="56"/>
      <c r="BWF751" s="56"/>
      <c r="BWG751" s="56"/>
      <c r="BWH751" s="56"/>
      <c r="BWI751" s="56"/>
      <c r="BWJ751" s="56"/>
      <c r="BWK751" s="56"/>
      <c r="BWL751" s="56"/>
      <c r="BWM751" s="56"/>
      <c r="BWN751" s="56"/>
      <c r="BWO751" s="56"/>
      <c r="BWP751" s="56"/>
      <c r="BWQ751" s="56"/>
      <c r="BWR751" s="56"/>
      <c r="BWS751" s="56"/>
      <c r="BWT751" s="56"/>
      <c r="BWU751" s="56"/>
      <c r="BWV751" s="56"/>
      <c r="BWW751" s="56"/>
      <c r="BWX751" s="56"/>
      <c r="BWY751" s="56"/>
      <c r="BWZ751" s="56"/>
      <c r="BXA751" s="56"/>
      <c r="BXB751" s="56"/>
      <c r="BXC751" s="56"/>
      <c r="BXD751" s="56"/>
      <c r="BXE751" s="56"/>
      <c r="BXF751" s="56"/>
      <c r="BXG751" s="56"/>
      <c r="BXH751" s="56"/>
      <c r="BXI751" s="56"/>
      <c r="BXJ751" s="56"/>
      <c r="BXK751" s="56"/>
      <c r="BXL751" s="56"/>
      <c r="BXM751" s="56"/>
      <c r="BXN751" s="56"/>
      <c r="BXO751" s="56"/>
      <c r="BXP751" s="56"/>
      <c r="BXQ751" s="56"/>
      <c r="BXR751" s="56"/>
      <c r="BXS751" s="56"/>
      <c r="BXT751" s="56"/>
      <c r="BXU751" s="56"/>
      <c r="BXV751" s="56"/>
      <c r="BXW751" s="56"/>
      <c r="BXX751" s="56"/>
      <c r="BXY751" s="56"/>
      <c r="BXZ751" s="56"/>
      <c r="BYA751" s="56"/>
      <c r="BYB751" s="56"/>
      <c r="BYC751" s="56"/>
      <c r="BYD751" s="56"/>
      <c r="BYE751" s="56"/>
      <c r="BYF751" s="56"/>
      <c r="BYG751" s="56"/>
      <c r="BYH751" s="56"/>
      <c r="BYI751" s="56"/>
      <c r="BYJ751" s="56"/>
      <c r="BYK751" s="56"/>
      <c r="BYL751" s="56"/>
      <c r="BYM751" s="56"/>
      <c r="BYN751" s="56"/>
      <c r="BYO751" s="56"/>
      <c r="BYP751" s="56"/>
      <c r="BYQ751" s="56"/>
      <c r="BYR751" s="56"/>
      <c r="BYS751" s="56"/>
      <c r="BYT751" s="56"/>
      <c r="BYU751" s="56"/>
      <c r="BYV751" s="56"/>
      <c r="BYW751" s="56"/>
      <c r="BYX751" s="56"/>
      <c r="BYY751" s="56"/>
      <c r="BYZ751" s="56"/>
      <c r="BZA751" s="56"/>
      <c r="BZB751" s="56"/>
      <c r="BZC751" s="56"/>
      <c r="BZD751" s="56"/>
      <c r="BZE751" s="56"/>
      <c r="BZF751" s="56"/>
      <c r="BZG751" s="56"/>
      <c r="BZH751" s="56"/>
      <c r="BZI751" s="56"/>
      <c r="BZJ751" s="56"/>
      <c r="BZK751" s="56"/>
      <c r="BZL751" s="56"/>
      <c r="BZM751" s="56"/>
      <c r="BZN751" s="56"/>
      <c r="BZO751" s="56"/>
      <c r="BZP751" s="56"/>
      <c r="BZQ751" s="56"/>
      <c r="BZR751" s="56"/>
      <c r="BZS751" s="56"/>
      <c r="BZT751" s="56"/>
      <c r="BZU751" s="56"/>
      <c r="BZV751" s="56"/>
      <c r="BZW751" s="56"/>
      <c r="BZX751" s="56"/>
      <c r="BZY751" s="56"/>
      <c r="BZZ751" s="56"/>
      <c r="CAA751" s="56"/>
      <c r="CAB751" s="56"/>
      <c r="CAC751" s="56"/>
      <c r="CAD751" s="56"/>
      <c r="CAE751" s="56"/>
      <c r="CAF751" s="56"/>
      <c r="CAG751" s="56"/>
      <c r="CAH751" s="56"/>
      <c r="CAI751" s="56"/>
      <c r="CAJ751" s="56"/>
      <c r="CAK751" s="56"/>
      <c r="CAL751" s="56"/>
      <c r="CAM751" s="56"/>
      <c r="CAN751" s="56"/>
      <c r="CAO751" s="56"/>
      <c r="CAP751" s="56"/>
      <c r="CAQ751" s="56"/>
      <c r="CAR751" s="56"/>
      <c r="CAS751" s="56"/>
      <c r="CAT751" s="56"/>
      <c r="CAU751" s="56"/>
      <c r="CAV751" s="56"/>
      <c r="CAW751" s="56"/>
      <c r="CAX751" s="56"/>
      <c r="CAY751" s="56"/>
      <c r="CAZ751" s="56"/>
      <c r="CBA751" s="56"/>
      <c r="CBB751" s="56"/>
      <c r="CBC751" s="56"/>
      <c r="CBD751" s="56"/>
      <c r="CBE751" s="56"/>
      <c r="CBF751" s="56"/>
      <c r="CBG751" s="56"/>
      <c r="CBH751" s="56"/>
      <c r="CBI751" s="56"/>
      <c r="CBJ751" s="56"/>
      <c r="CBK751" s="56"/>
      <c r="CBL751" s="56"/>
      <c r="CBM751" s="56"/>
      <c r="CBN751" s="56"/>
      <c r="CBO751" s="56"/>
      <c r="CBP751" s="56"/>
      <c r="CBQ751" s="56"/>
      <c r="CBR751" s="56"/>
      <c r="CBS751" s="56"/>
      <c r="CBT751" s="56"/>
      <c r="CBU751" s="56"/>
      <c r="CBV751" s="56"/>
      <c r="CBW751" s="56"/>
      <c r="CBX751" s="56"/>
      <c r="CBY751" s="56"/>
      <c r="CBZ751" s="56"/>
      <c r="CCA751" s="56"/>
      <c r="CCB751" s="56"/>
      <c r="CCC751" s="56"/>
      <c r="CCD751" s="56"/>
      <c r="CCE751" s="56"/>
      <c r="CCF751" s="56"/>
      <c r="CCG751" s="56"/>
      <c r="CCH751" s="56"/>
      <c r="CCI751" s="56"/>
      <c r="CCJ751" s="56"/>
      <c r="CCK751" s="56"/>
      <c r="CCL751" s="56"/>
      <c r="CCM751" s="56"/>
      <c r="CCN751" s="56"/>
      <c r="CCO751" s="56"/>
      <c r="CCP751" s="56"/>
      <c r="CCQ751" s="56"/>
      <c r="CCR751" s="56"/>
      <c r="CCS751" s="56"/>
      <c r="CCT751" s="56"/>
      <c r="CCU751" s="56"/>
      <c r="CCV751" s="56"/>
      <c r="CCW751" s="56"/>
      <c r="CCX751" s="56"/>
      <c r="CCY751" s="56"/>
      <c r="CCZ751" s="56"/>
      <c r="CDA751" s="56"/>
      <c r="CDB751" s="56"/>
      <c r="CDC751" s="56"/>
      <c r="CDD751" s="56"/>
      <c r="CDE751" s="56"/>
      <c r="CDF751" s="56"/>
      <c r="CDG751" s="56"/>
      <c r="CDH751" s="56"/>
      <c r="CDI751" s="56"/>
      <c r="CDJ751" s="56"/>
      <c r="CDK751" s="56"/>
      <c r="CDL751" s="56"/>
      <c r="CDM751" s="56"/>
      <c r="CDN751" s="56"/>
      <c r="CDO751" s="56"/>
      <c r="CDP751" s="56"/>
      <c r="CDQ751" s="56"/>
      <c r="CDR751" s="56"/>
      <c r="CDS751" s="56"/>
      <c r="CDT751" s="56"/>
      <c r="CDU751" s="56"/>
      <c r="CDV751" s="56"/>
      <c r="CDW751" s="56"/>
      <c r="CDX751" s="56"/>
      <c r="CDY751" s="56"/>
      <c r="CDZ751" s="56"/>
      <c r="CEA751" s="56"/>
      <c r="CEB751" s="56"/>
      <c r="CEC751" s="56"/>
      <c r="CED751" s="56"/>
      <c r="CEE751" s="56"/>
      <c r="CEF751" s="56"/>
      <c r="CEG751" s="56"/>
      <c r="CEH751" s="56"/>
      <c r="CEI751" s="56"/>
      <c r="CEJ751" s="56"/>
      <c r="CEK751" s="56"/>
      <c r="CEL751" s="56"/>
      <c r="CEM751" s="56"/>
      <c r="CEN751" s="56"/>
      <c r="CEO751" s="56"/>
      <c r="CEP751" s="56"/>
      <c r="CEQ751" s="56"/>
      <c r="CER751" s="56"/>
      <c r="CES751" s="56"/>
      <c r="CET751" s="56"/>
      <c r="CEU751" s="56"/>
      <c r="CEV751" s="56"/>
      <c r="CEW751" s="56"/>
      <c r="CEX751" s="56"/>
      <c r="CEY751" s="56"/>
      <c r="CEZ751" s="56"/>
      <c r="CFA751" s="56"/>
      <c r="CFB751" s="56"/>
      <c r="CFC751" s="56"/>
      <c r="CFD751" s="56"/>
      <c r="CFE751" s="56"/>
      <c r="CFF751" s="56"/>
      <c r="CFG751" s="56"/>
      <c r="CFH751" s="56"/>
      <c r="CFI751" s="56"/>
      <c r="CFJ751" s="56"/>
      <c r="CFK751" s="56"/>
      <c r="CFL751" s="56"/>
      <c r="CFM751" s="56"/>
      <c r="CFN751" s="56"/>
      <c r="CFO751" s="56"/>
      <c r="CFP751" s="56"/>
      <c r="CFQ751" s="56"/>
      <c r="CFR751" s="56"/>
      <c r="CFS751" s="56"/>
      <c r="CFT751" s="56"/>
      <c r="CFU751" s="56"/>
      <c r="CFV751" s="56"/>
      <c r="CFW751" s="56"/>
      <c r="CFX751" s="56"/>
      <c r="CFY751" s="56"/>
      <c r="CFZ751" s="56"/>
      <c r="CGA751" s="56"/>
      <c r="CGB751" s="56"/>
      <c r="CGC751" s="56"/>
      <c r="CGD751" s="56"/>
      <c r="CGE751" s="56"/>
      <c r="CGF751" s="56"/>
      <c r="CGG751" s="56"/>
      <c r="CGH751" s="56"/>
      <c r="CGI751" s="56"/>
      <c r="CGJ751" s="56"/>
      <c r="CGK751" s="56"/>
      <c r="CGL751" s="56"/>
      <c r="CGM751" s="56"/>
      <c r="CGN751" s="56"/>
      <c r="CGO751" s="56"/>
      <c r="CGP751" s="56"/>
      <c r="CGQ751" s="56"/>
      <c r="CGR751" s="56"/>
      <c r="CGS751" s="56"/>
      <c r="CGT751" s="56"/>
      <c r="CGU751" s="56"/>
      <c r="CGV751" s="56"/>
      <c r="CGW751" s="56"/>
      <c r="CGX751" s="56"/>
      <c r="CGY751" s="56"/>
      <c r="CGZ751" s="56"/>
      <c r="CHA751" s="56"/>
      <c r="CHB751" s="56"/>
      <c r="CHC751" s="56"/>
      <c r="CHD751" s="56"/>
      <c r="CHE751" s="56"/>
      <c r="CHF751" s="56"/>
      <c r="CHG751" s="56"/>
      <c r="CHH751" s="56"/>
      <c r="CHI751" s="56"/>
      <c r="CHJ751" s="56"/>
      <c r="CHK751" s="56"/>
      <c r="CHL751" s="56"/>
      <c r="CHM751" s="56"/>
      <c r="CHN751" s="56"/>
      <c r="CHO751" s="56"/>
      <c r="CHP751" s="56"/>
      <c r="CHQ751" s="56"/>
      <c r="CHR751" s="56"/>
      <c r="CHS751" s="56"/>
      <c r="CHT751" s="56"/>
      <c r="CHU751" s="56"/>
      <c r="CHV751" s="56"/>
      <c r="CHW751" s="56"/>
      <c r="CHX751" s="56"/>
      <c r="CHY751" s="56"/>
      <c r="CHZ751" s="56"/>
      <c r="CIA751" s="56"/>
      <c r="CIB751" s="56"/>
      <c r="CIC751" s="56"/>
      <c r="CID751" s="56"/>
      <c r="CIE751" s="56"/>
      <c r="CIF751" s="56"/>
      <c r="CIG751" s="56"/>
      <c r="CIH751" s="56"/>
      <c r="CII751" s="56"/>
      <c r="CIJ751" s="56"/>
      <c r="CIK751" s="56"/>
      <c r="CIL751" s="56"/>
      <c r="CIM751" s="56"/>
      <c r="CIN751" s="56"/>
      <c r="CIO751" s="56"/>
      <c r="CIP751" s="56"/>
      <c r="CIQ751" s="56"/>
      <c r="CIR751" s="56"/>
      <c r="CIS751" s="56"/>
      <c r="CIT751" s="56"/>
      <c r="CIU751" s="56"/>
      <c r="CIV751" s="56"/>
      <c r="CIW751" s="56"/>
      <c r="CIX751" s="56"/>
      <c r="CIY751" s="56"/>
      <c r="CIZ751" s="56"/>
      <c r="CJA751" s="56"/>
      <c r="CJB751" s="56"/>
      <c r="CJC751" s="56"/>
      <c r="CJD751" s="56"/>
      <c r="CJE751" s="56"/>
      <c r="CJF751" s="56"/>
      <c r="CJG751" s="56"/>
      <c r="CJH751" s="56"/>
      <c r="CJI751" s="56"/>
      <c r="CJJ751" s="56"/>
      <c r="CJK751" s="56"/>
      <c r="CJL751" s="56"/>
      <c r="CJM751" s="56"/>
      <c r="CJN751" s="56"/>
      <c r="CJO751" s="56"/>
      <c r="CJP751" s="56"/>
      <c r="CJQ751" s="56"/>
      <c r="CJR751" s="56"/>
      <c r="CJS751" s="56"/>
      <c r="CJT751" s="56"/>
      <c r="CJU751" s="56"/>
      <c r="CJV751" s="56"/>
      <c r="CJW751" s="56"/>
      <c r="CJX751" s="56"/>
      <c r="CJY751" s="56"/>
      <c r="CJZ751" s="56"/>
      <c r="CKA751" s="56"/>
      <c r="CKB751" s="56"/>
      <c r="CKC751" s="56"/>
      <c r="CKD751" s="56"/>
      <c r="CKE751" s="56"/>
      <c r="CKF751" s="56"/>
      <c r="CKG751" s="56"/>
      <c r="CKH751" s="56"/>
      <c r="CKI751" s="56"/>
      <c r="CKJ751" s="56"/>
      <c r="CKK751" s="56"/>
      <c r="CKL751" s="56"/>
      <c r="CKM751" s="56"/>
      <c r="CKN751" s="56"/>
      <c r="CKO751" s="56"/>
      <c r="CKP751" s="56"/>
      <c r="CKQ751" s="56"/>
      <c r="CKR751" s="56"/>
      <c r="CKS751" s="56"/>
      <c r="CKT751" s="56"/>
      <c r="CKU751" s="56"/>
      <c r="CKV751" s="56"/>
      <c r="CKW751" s="56"/>
      <c r="CKX751" s="56"/>
      <c r="CKY751" s="56"/>
      <c r="CKZ751" s="56"/>
      <c r="CLA751" s="56"/>
      <c r="CLB751" s="56"/>
      <c r="CLC751" s="56"/>
      <c r="CLD751" s="56"/>
      <c r="CLE751" s="56"/>
      <c r="CLF751" s="56"/>
      <c r="CLG751" s="56"/>
      <c r="CLH751" s="56"/>
      <c r="CLI751" s="56"/>
      <c r="CLJ751" s="56"/>
      <c r="CLK751" s="56"/>
      <c r="CLL751" s="56"/>
      <c r="CLM751" s="56"/>
      <c r="CLN751" s="56"/>
      <c r="CLO751" s="56"/>
      <c r="CLP751" s="56"/>
      <c r="CLQ751" s="56"/>
      <c r="CLR751" s="56"/>
      <c r="CLS751" s="56"/>
      <c r="CLT751" s="56"/>
      <c r="CLU751" s="56"/>
      <c r="CLV751" s="56"/>
      <c r="CLW751" s="56"/>
      <c r="CLX751" s="56"/>
      <c r="CLY751" s="56"/>
      <c r="CLZ751" s="56"/>
      <c r="CMA751" s="56"/>
      <c r="CMB751" s="56"/>
      <c r="CMC751" s="56"/>
      <c r="CMD751" s="56"/>
      <c r="CME751" s="56"/>
      <c r="CMF751" s="56"/>
      <c r="CMG751" s="56"/>
      <c r="CMH751" s="56"/>
      <c r="CMI751" s="56"/>
      <c r="CMJ751" s="56"/>
      <c r="CMK751" s="56"/>
      <c r="CML751" s="56"/>
      <c r="CMM751" s="56"/>
      <c r="CMN751" s="56"/>
      <c r="CMO751" s="56"/>
      <c r="CMP751" s="56"/>
      <c r="CMQ751" s="56"/>
      <c r="CMR751" s="56"/>
      <c r="CMS751" s="56"/>
      <c r="CMT751" s="56"/>
      <c r="CMU751" s="56"/>
      <c r="CMV751" s="56"/>
      <c r="CMW751" s="56"/>
      <c r="CMX751" s="56"/>
      <c r="CMY751" s="56"/>
      <c r="CMZ751" s="56"/>
      <c r="CNA751" s="56"/>
      <c r="CNB751" s="56"/>
      <c r="CNC751" s="56"/>
      <c r="CND751" s="56"/>
      <c r="CNE751" s="56"/>
      <c r="CNF751" s="56"/>
      <c r="CNG751" s="56"/>
      <c r="CNH751" s="56"/>
      <c r="CNI751" s="56"/>
      <c r="CNJ751" s="56"/>
      <c r="CNK751" s="56"/>
      <c r="CNL751" s="56"/>
      <c r="CNM751" s="56"/>
      <c r="CNN751" s="56"/>
      <c r="CNO751" s="56"/>
      <c r="CNP751" s="56"/>
      <c r="CNQ751" s="56"/>
      <c r="CNR751" s="56"/>
      <c r="CNS751" s="56"/>
      <c r="CNT751" s="56"/>
      <c r="CNU751" s="56"/>
      <c r="CNV751" s="56"/>
      <c r="CNW751" s="56"/>
      <c r="CNX751" s="56"/>
      <c r="CNY751" s="56"/>
      <c r="CNZ751" s="56"/>
      <c r="COA751" s="56"/>
      <c r="COB751" s="56"/>
      <c r="COC751" s="56"/>
      <c r="COD751" s="56"/>
      <c r="COE751" s="56"/>
      <c r="COF751" s="56"/>
      <c r="COG751" s="56"/>
      <c r="COH751" s="56"/>
      <c r="COI751" s="56"/>
      <c r="COJ751" s="56"/>
      <c r="COK751" s="56"/>
      <c r="COL751" s="56"/>
      <c r="COM751" s="56"/>
      <c r="CON751" s="56"/>
      <c r="COO751" s="56"/>
      <c r="COP751" s="56"/>
      <c r="COQ751" s="56"/>
      <c r="COR751" s="56"/>
      <c r="COS751" s="56"/>
      <c r="COT751" s="56"/>
      <c r="COU751" s="56"/>
      <c r="COV751" s="56"/>
      <c r="COW751" s="56"/>
      <c r="COX751" s="56"/>
      <c r="COY751" s="56"/>
      <c r="COZ751" s="56"/>
      <c r="CPA751" s="56"/>
      <c r="CPB751" s="56"/>
      <c r="CPC751" s="56"/>
      <c r="CPD751" s="56"/>
      <c r="CPE751" s="56"/>
      <c r="CPF751" s="56"/>
      <c r="CPG751" s="56"/>
      <c r="CPH751" s="56"/>
      <c r="CPI751" s="56"/>
      <c r="CPJ751" s="56"/>
      <c r="CPK751" s="56"/>
      <c r="CPL751" s="56"/>
      <c r="CPM751" s="56"/>
      <c r="CPN751" s="56"/>
      <c r="CPO751" s="56"/>
      <c r="CPP751" s="56"/>
      <c r="CPQ751" s="56"/>
      <c r="CPR751" s="56"/>
      <c r="CPS751" s="56"/>
      <c r="CPT751" s="56"/>
      <c r="CPU751" s="56"/>
      <c r="CPV751" s="56"/>
      <c r="CPW751" s="56"/>
      <c r="CPX751" s="56"/>
      <c r="CPY751" s="56"/>
      <c r="CPZ751" s="56"/>
      <c r="CQA751" s="56"/>
      <c r="CQB751" s="56"/>
      <c r="CQC751" s="56"/>
      <c r="CQD751" s="56"/>
      <c r="CQE751" s="56"/>
      <c r="CQF751" s="56"/>
      <c r="CQG751" s="56"/>
      <c r="CQH751" s="56"/>
      <c r="CQI751" s="56"/>
      <c r="CQJ751" s="56"/>
      <c r="CQK751" s="56"/>
      <c r="CQL751" s="56"/>
      <c r="CQM751" s="56"/>
      <c r="CQN751" s="56"/>
      <c r="CQO751" s="56"/>
      <c r="CQP751" s="56"/>
      <c r="CQQ751" s="56"/>
      <c r="CQR751" s="56"/>
      <c r="CQS751" s="56"/>
      <c r="CQT751" s="56"/>
      <c r="CQU751" s="56"/>
      <c r="CQV751" s="56"/>
      <c r="CQW751" s="56"/>
      <c r="CQX751" s="56"/>
      <c r="CQY751" s="56"/>
      <c r="CQZ751" s="56"/>
      <c r="CRA751" s="56"/>
      <c r="CRB751" s="56"/>
      <c r="CRC751" s="56"/>
      <c r="CRD751" s="56"/>
      <c r="CRE751" s="56"/>
      <c r="CRF751" s="56"/>
      <c r="CRG751" s="56"/>
      <c r="CRH751" s="56"/>
      <c r="CRI751" s="56"/>
      <c r="CRJ751" s="56"/>
      <c r="CRK751" s="56"/>
      <c r="CRL751" s="56"/>
      <c r="CRM751" s="56"/>
      <c r="CRN751" s="56"/>
      <c r="CRO751" s="56"/>
      <c r="CRP751" s="56"/>
      <c r="CRQ751" s="56"/>
      <c r="CRR751" s="56"/>
      <c r="CRS751" s="56"/>
      <c r="CRT751" s="56"/>
      <c r="CRU751" s="56"/>
      <c r="CRV751" s="56"/>
      <c r="CRW751" s="56"/>
      <c r="CRX751" s="56"/>
      <c r="CRY751" s="56"/>
      <c r="CRZ751" s="56"/>
      <c r="CSA751" s="56"/>
      <c r="CSB751" s="56"/>
      <c r="CSC751" s="56"/>
      <c r="CSD751" s="56"/>
      <c r="CSE751" s="56"/>
      <c r="CSF751" s="56"/>
      <c r="CSG751" s="56"/>
      <c r="CSH751" s="56"/>
      <c r="CSI751" s="56"/>
      <c r="CSJ751" s="56"/>
      <c r="CSK751" s="56"/>
      <c r="CSL751" s="56"/>
      <c r="CSM751" s="56"/>
      <c r="CSN751" s="56"/>
      <c r="CSO751" s="56"/>
      <c r="CSP751" s="56"/>
      <c r="CSQ751" s="56"/>
      <c r="CSR751" s="56"/>
      <c r="CSS751" s="56"/>
      <c r="CST751" s="56"/>
      <c r="CSU751" s="56"/>
      <c r="CSV751" s="56"/>
      <c r="CSW751" s="56"/>
      <c r="CSX751" s="56"/>
      <c r="CSY751" s="56"/>
      <c r="CSZ751" s="56"/>
      <c r="CTA751" s="56"/>
      <c r="CTB751" s="56"/>
      <c r="CTC751" s="56"/>
      <c r="CTD751" s="56"/>
      <c r="CTE751" s="56"/>
      <c r="CTF751" s="56"/>
      <c r="CTG751" s="56"/>
      <c r="CTH751" s="56"/>
      <c r="CTI751" s="56"/>
      <c r="CTJ751" s="56"/>
      <c r="CTK751" s="56"/>
      <c r="CTL751" s="56"/>
      <c r="CTM751" s="56"/>
      <c r="CTN751" s="56"/>
      <c r="CTO751" s="56"/>
      <c r="CTP751" s="56"/>
      <c r="CTQ751" s="56"/>
      <c r="CTR751" s="56"/>
      <c r="CTS751" s="56"/>
      <c r="CTT751" s="56"/>
      <c r="CTU751" s="56"/>
      <c r="CTV751" s="56"/>
      <c r="CTW751" s="56"/>
      <c r="CTX751" s="56"/>
      <c r="CTY751" s="56"/>
      <c r="CTZ751" s="56"/>
      <c r="CUA751" s="56"/>
      <c r="CUB751" s="56"/>
      <c r="CUC751" s="56"/>
      <c r="CUD751" s="56"/>
      <c r="CUE751" s="56"/>
      <c r="CUF751" s="56"/>
      <c r="CUG751" s="56"/>
      <c r="CUH751" s="56"/>
      <c r="CUI751" s="56"/>
      <c r="CUJ751" s="56"/>
      <c r="CUK751" s="56"/>
      <c r="CUL751" s="56"/>
      <c r="CUM751" s="56"/>
      <c r="CUN751" s="56"/>
      <c r="CUO751" s="56"/>
      <c r="CUP751" s="56"/>
      <c r="CUQ751" s="56"/>
      <c r="CUR751" s="56"/>
      <c r="CUS751" s="56"/>
      <c r="CUT751" s="56"/>
      <c r="CUU751" s="56"/>
      <c r="CUV751" s="56"/>
      <c r="CUW751" s="56"/>
      <c r="CUX751" s="56"/>
      <c r="CUY751" s="56"/>
      <c r="CUZ751" s="56"/>
      <c r="CVA751" s="56"/>
      <c r="CVB751" s="56"/>
      <c r="CVC751" s="56"/>
      <c r="CVD751" s="56"/>
      <c r="CVE751" s="56"/>
      <c r="CVF751" s="56"/>
      <c r="CVG751" s="56"/>
      <c r="CVH751" s="56"/>
      <c r="CVI751" s="56"/>
      <c r="CVJ751" s="56"/>
      <c r="CVK751" s="56"/>
      <c r="CVL751" s="56"/>
      <c r="CVM751" s="56"/>
      <c r="CVN751" s="56"/>
      <c r="CVO751" s="56"/>
      <c r="CVP751" s="56"/>
      <c r="CVQ751" s="56"/>
      <c r="CVR751" s="56"/>
      <c r="CVS751" s="56"/>
      <c r="CVT751" s="56"/>
      <c r="CVU751" s="56"/>
      <c r="CVV751" s="56"/>
      <c r="CVW751" s="56"/>
      <c r="CVX751" s="56"/>
      <c r="CVY751" s="56"/>
      <c r="CVZ751" s="56"/>
      <c r="CWA751" s="56"/>
      <c r="CWB751" s="56"/>
      <c r="CWC751" s="56"/>
      <c r="CWD751" s="56"/>
      <c r="CWE751" s="56"/>
      <c r="CWF751" s="56"/>
      <c r="CWG751" s="56"/>
      <c r="CWH751" s="56"/>
      <c r="CWI751" s="56"/>
      <c r="CWJ751" s="56"/>
      <c r="CWK751" s="56"/>
      <c r="CWL751" s="56"/>
      <c r="CWM751" s="56"/>
      <c r="CWN751" s="56"/>
      <c r="CWO751" s="56"/>
      <c r="CWP751" s="56"/>
      <c r="CWQ751" s="56"/>
      <c r="CWR751" s="56"/>
      <c r="CWS751" s="56"/>
      <c r="CWT751" s="56"/>
      <c r="CWU751" s="56"/>
      <c r="CWV751" s="56"/>
      <c r="CWW751" s="56"/>
      <c r="CWX751" s="56"/>
      <c r="CWY751" s="56"/>
      <c r="CWZ751" s="56"/>
      <c r="CXA751" s="56"/>
      <c r="CXB751" s="56"/>
      <c r="CXC751" s="56"/>
      <c r="CXD751" s="56"/>
      <c r="CXE751" s="56"/>
      <c r="CXF751" s="56"/>
      <c r="CXG751" s="56"/>
      <c r="CXH751" s="56"/>
      <c r="CXI751" s="56"/>
      <c r="CXJ751" s="56"/>
      <c r="CXK751" s="56"/>
      <c r="CXL751" s="56"/>
      <c r="CXM751" s="56"/>
      <c r="CXN751" s="56"/>
      <c r="CXO751" s="56"/>
      <c r="CXP751" s="56"/>
      <c r="CXQ751" s="56"/>
      <c r="CXR751" s="56"/>
      <c r="CXS751" s="56"/>
      <c r="CXT751" s="56"/>
      <c r="CXU751" s="56"/>
      <c r="CXV751" s="56"/>
      <c r="CXW751" s="56"/>
      <c r="CXX751" s="56"/>
      <c r="CXY751" s="56"/>
      <c r="CXZ751" s="56"/>
      <c r="CYA751" s="56"/>
      <c r="CYB751" s="56"/>
      <c r="CYC751" s="56"/>
      <c r="CYD751" s="56"/>
      <c r="CYE751" s="56"/>
      <c r="CYF751" s="56"/>
      <c r="CYG751" s="56"/>
      <c r="CYH751" s="56"/>
      <c r="CYI751" s="56"/>
      <c r="CYJ751" s="56"/>
      <c r="CYK751" s="56"/>
      <c r="CYL751" s="56"/>
      <c r="CYM751" s="56"/>
      <c r="CYN751" s="56"/>
      <c r="CYO751" s="56"/>
      <c r="CYP751" s="56"/>
      <c r="CYQ751" s="56"/>
      <c r="CYR751" s="56"/>
      <c r="CYS751" s="56"/>
      <c r="CYT751" s="56"/>
      <c r="CYU751" s="56"/>
      <c r="CYV751" s="56"/>
      <c r="CYW751" s="56"/>
      <c r="CYX751" s="56"/>
      <c r="CYY751" s="56"/>
      <c r="CYZ751" s="56"/>
      <c r="CZA751" s="56"/>
      <c r="CZB751" s="56"/>
      <c r="CZC751" s="56"/>
      <c r="CZD751" s="56"/>
      <c r="CZE751" s="56"/>
      <c r="CZF751" s="56"/>
      <c r="CZG751" s="56"/>
      <c r="CZH751" s="56"/>
      <c r="CZI751" s="56"/>
      <c r="CZJ751" s="56"/>
      <c r="CZK751" s="56"/>
      <c r="CZL751" s="56"/>
      <c r="CZM751" s="56"/>
      <c r="CZN751" s="56"/>
      <c r="CZO751" s="56"/>
      <c r="CZP751" s="56"/>
      <c r="CZQ751" s="56"/>
      <c r="CZR751" s="56"/>
      <c r="CZS751" s="56"/>
      <c r="CZT751" s="56"/>
      <c r="CZU751" s="56"/>
      <c r="CZV751" s="56"/>
      <c r="CZW751" s="56"/>
      <c r="CZX751" s="56"/>
      <c r="CZY751" s="56"/>
      <c r="CZZ751" s="56"/>
      <c r="DAA751" s="56"/>
      <c r="DAB751" s="56"/>
      <c r="DAC751" s="56"/>
      <c r="DAD751" s="56"/>
      <c r="DAE751" s="56"/>
      <c r="DAF751" s="56"/>
      <c r="DAG751" s="56"/>
      <c r="DAH751" s="56"/>
      <c r="DAI751" s="56"/>
      <c r="DAJ751" s="56"/>
      <c r="DAK751" s="56"/>
      <c r="DAL751" s="56"/>
      <c r="DAM751" s="56"/>
      <c r="DAN751" s="56"/>
      <c r="DAO751" s="56"/>
      <c r="DAP751" s="56"/>
      <c r="DAQ751" s="56"/>
      <c r="DAR751" s="56"/>
      <c r="DAS751" s="56"/>
      <c r="DAT751" s="56"/>
      <c r="DAU751" s="56"/>
      <c r="DAV751" s="56"/>
      <c r="DAW751" s="56"/>
      <c r="DAX751" s="56"/>
      <c r="DAY751" s="56"/>
      <c r="DAZ751" s="56"/>
      <c r="DBA751" s="56"/>
      <c r="DBB751" s="56"/>
      <c r="DBC751" s="56"/>
      <c r="DBD751" s="56"/>
      <c r="DBE751" s="56"/>
      <c r="DBF751" s="56"/>
      <c r="DBG751" s="56"/>
      <c r="DBH751" s="56"/>
      <c r="DBI751" s="56"/>
      <c r="DBJ751" s="56"/>
      <c r="DBK751" s="56"/>
      <c r="DBL751" s="56"/>
      <c r="DBM751" s="56"/>
      <c r="DBN751" s="56"/>
      <c r="DBO751" s="56"/>
      <c r="DBP751" s="56"/>
      <c r="DBQ751" s="56"/>
      <c r="DBR751" s="56"/>
      <c r="DBS751" s="56"/>
      <c r="DBT751" s="56"/>
      <c r="DBU751" s="56"/>
      <c r="DBV751" s="56"/>
      <c r="DBW751" s="56"/>
      <c r="DBX751" s="56"/>
      <c r="DBY751" s="56"/>
      <c r="DBZ751" s="56"/>
      <c r="DCA751" s="56"/>
      <c r="DCB751" s="56"/>
      <c r="DCC751" s="56"/>
      <c r="DCD751" s="56"/>
      <c r="DCE751" s="56"/>
      <c r="DCF751" s="56"/>
      <c r="DCG751" s="56"/>
      <c r="DCH751" s="56"/>
      <c r="DCI751" s="56"/>
      <c r="DCJ751" s="56"/>
      <c r="DCK751" s="56"/>
      <c r="DCL751" s="56"/>
      <c r="DCM751" s="56"/>
      <c r="DCN751" s="56"/>
      <c r="DCO751" s="56"/>
      <c r="DCP751" s="56"/>
      <c r="DCQ751" s="56"/>
      <c r="DCR751" s="56"/>
      <c r="DCS751" s="56"/>
      <c r="DCT751" s="56"/>
      <c r="DCU751" s="56"/>
      <c r="DCV751" s="56"/>
      <c r="DCW751" s="56"/>
      <c r="DCX751" s="56"/>
      <c r="DCY751" s="56"/>
      <c r="DCZ751" s="56"/>
      <c r="DDA751" s="56"/>
      <c r="DDB751" s="56"/>
      <c r="DDC751" s="56"/>
      <c r="DDD751" s="56"/>
      <c r="DDE751" s="56"/>
      <c r="DDF751" s="56"/>
      <c r="DDG751" s="56"/>
      <c r="DDH751" s="56"/>
      <c r="DDI751" s="56"/>
      <c r="DDJ751" s="56"/>
      <c r="DDK751" s="56"/>
      <c r="DDL751" s="56"/>
      <c r="DDM751" s="56"/>
      <c r="DDN751" s="56"/>
      <c r="DDO751" s="56"/>
      <c r="DDP751" s="56"/>
      <c r="DDQ751" s="56"/>
      <c r="DDR751" s="56"/>
      <c r="DDS751" s="56"/>
      <c r="DDT751" s="56"/>
      <c r="DDU751" s="56"/>
      <c r="DDV751" s="56"/>
      <c r="DDW751" s="56"/>
      <c r="DDX751" s="56"/>
      <c r="DDY751" s="56"/>
      <c r="DDZ751" s="56"/>
      <c r="DEA751" s="56"/>
      <c r="DEB751" s="56"/>
      <c r="DEC751" s="56"/>
      <c r="DED751" s="56"/>
      <c r="DEE751" s="56"/>
      <c r="DEF751" s="56"/>
      <c r="DEG751" s="56"/>
      <c r="DEH751" s="56"/>
      <c r="DEI751" s="56"/>
      <c r="DEJ751" s="56"/>
      <c r="DEK751" s="56"/>
      <c r="DEL751" s="56"/>
      <c r="DEM751" s="56"/>
      <c r="DEN751" s="56"/>
      <c r="DEO751" s="56"/>
      <c r="DEP751" s="56"/>
      <c r="DEQ751" s="56"/>
      <c r="DER751" s="56"/>
      <c r="DES751" s="56"/>
      <c r="DET751" s="56"/>
      <c r="DEU751" s="56"/>
      <c r="DEV751" s="56"/>
      <c r="DEW751" s="56"/>
      <c r="DEX751" s="56"/>
      <c r="DEY751" s="56"/>
      <c r="DEZ751" s="56"/>
      <c r="DFA751" s="56"/>
      <c r="DFB751" s="56"/>
      <c r="DFC751" s="56"/>
      <c r="DFD751" s="56"/>
      <c r="DFE751" s="56"/>
      <c r="DFF751" s="56"/>
      <c r="DFG751" s="56"/>
      <c r="DFH751" s="56"/>
      <c r="DFI751" s="56"/>
      <c r="DFJ751" s="56"/>
      <c r="DFK751" s="56"/>
      <c r="DFL751" s="56"/>
      <c r="DFM751" s="56"/>
      <c r="DFN751" s="56"/>
      <c r="DFO751" s="56"/>
      <c r="DFP751" s="56"/>
      <c r="DFQ751" s="56"/>
      <c r="DFR751" s="56"/>
      <c r="DFS751" s="56"/>
      <c r="DFT751" s="56"/>
      <c r="DFU751" s="56"/>
      <c r="DFV751" s="56"/>
      <c r="DFW751" s="56"/>
      <c r="DFX751" s="56"/>
      <c r="DFY751" s="56"/>
      <c r="DFZ751" s="56"/>
      <c r="DGA751" s="56"/>
      <c r="DGB751" s="56"/>
      <c r="DGC751" s="56"/>
      <c r="DGD751" s="56"/>
      <c r="DGE751" s="56"/>
      <c r="DGF751" s="56"/>
      <c r="DGG751" s="56"/>
      <c r="DGH751" s="56"/>
      <c r="DGI751" s="56"/>
      <c r="DGJ751" s="56"/>
      <c r="DGK751" s="56"/>
      <c r="DGL751" s="56"/>
      <c r="DGM751" s="56"/>
      <c r="DGN751" s="56"/>
      <c r="DGO751" s="56"/>
      <c r="DGP751" s="56"/>
      <c r="DGQ751" s="56"/>
      <c r="DGR751" s="56"/>
      <c r="DGS751" s="56"/>
      <c r="DGT751" s="56"/>
      <c r="DGU751" s="56"/>
      <c r="DGV751" s="56"/>
      <c r="DGW751" s="56"/>
      <c r="DGX751" s="56"/>
      <c r="DGY751" s="56"/>
      <c r="DGZ751" s="56"/>
      <c r="DHA751" s="56"/>
      <c r="DHB751" s="56"/>
      <c r="DHC751" s="56"/>
      <c r="DHD751" s="56"/>
      <c r="DHE751" s="56"/>
      <c r="DHF751" s="56"/>
      <c r="DHG751" s="56"/>
      <c r="DHH751" s="56"/>
      <c r="DHI751" s="56"/>
      <c r="DHJ751" s="56"/>
      <c r="DHK751" s="56"/>
      <c r="DHL751" s="56"/>
      <c r="DHM751" s="56"/>
      <c r="DHN751" s="56"/>
      <c r="DHO751" s="56"/>
      <c r="DHP751" s="56"/>
      <c r="DHQ751" s="56"/>
      <c r="DHR751" s="56"/>
      <c r="DHS751" s="56"/>
      <c r="DHT751" s="56"/>
      <c r="DHU751" s="56"/>
      <c r="DHV751" s="56"/>
      <c r="DHW751" s="56"/>
      <c r="DHX751" s="56"/>
      <c r="DHY751" s="56"/>
      <c r="DHZ751" s="56"/>
      <c r="DIA751" s="56"/>
      <c r="DIB751" s="56"/>
      <c r="DIC751" s="56"/>
      <c r="DID751" s="56"/>
      <c r="DIE751" s="56"/>
      <c r="DIF751" s="56"/>
      <c r="DIG751" s="56"/>
      <c r="DIH751" s="56"/>
      <c r="DII751" s="56"/>
      <c r="DIJ751" s="56"/>
      <c r="DIK751" s="56"/>
      <c r="DIL751" s="56"/>
      <c r="DIM751" s="56"/>
      <c r="DIN751" s="56"/>
      <c r="DIO751" s="56"/>
      <c r="DIP751" s="56"/>
      <c r="DIQ751" s="56"/>
      <c r="DIR751" s="56"/>
      <c r="DIS751" s="56"/>
      <c r="DIT751" s="56"/>
      <c r="DIU751" s="56"/>
      <c r="DIV751" s="56"/>
      <c r="DIW751" s="56"/>
      <c r="DIX751" s="56"/>
      <c r="DIY751" s="56"/>
      <c r="DIZ751" s="56"/>
      <c r="DJA751" s="56"/>
      <c r="DJB751" s="56"/>
      <c r="DJC751" s="56"/>
      <c r="DJD751" s="56"/>
      <c r="DJE751" s="56"/>
      <c r="DJF751" s="56"/>
      <c r="DJG751" s="56"/>
      <c r="DJH751" s="56"/>
      <c r="DJI751" s="56"/>
      <c r="DJJ751" s="56"/>
      <c r="DJK751" s="56"/>
      <c r="DJL751" s="56"/>
      <c r="DJM751" s="56"/>
      <c r="DJN751" s="56"/>
      <c r="DJO751" s="56"/>
      <c r="DJP751" s="56"/>
      <c r="DJQ751" s="56"/>
      <c r="DJR751" s="56"/>
      <c r="DJS751" s="56"/>
      <c r="DJT751" s="56"/>
      <c r="DJU751" s="56"/>
      <c r="DJV751" s="56"/>
      <c r="DJW751" s="56"/>
      <c r="DJX751" s="56"/>
      <c r="DJY751" s="56"/>
      <c r="DJZ751" s="56"/>
      <c r="DKA751" s="56"/>
      <c r="DKB751" s="56"/>
      <c r="DKC751" s="56"/>
      <c r="DKD751" s="56"/>
      <c r="DKE751" s="56"/>
      <c r="DKF751" s="56"/>
      <c r="DKG751" s="56"/>
      <c r="DKH751" s="56"/>
      <c r="DKI751" s="56"/>
      <c r="DKJ751" s="56"/>
      <c r="DKK751" s="56"/>
      <c r="DKL751" s="56"/>
      <c r="DKM751" s="56"/>
      <c r="DKN751" s="56"/>
      <c r="DKO751" s="56"/>
      <c r="DKP751" s="56"/>
      <c r="DKQ751" s="56"/>
      <c r="DKR751" s="56"/>
      <c r="DKS751" s="56"/>
      <c r="DKT751" s="56"/>
      <c r="DKU751" s="56"/>
      <c r="DKV751" s="56"/>
      <c r="DKW751" s="56"/>
      <c r="DKX751" s="56"/>
      <c r="DKY751" s="56"/>
      <c r="DKZ751" s="56"/>
      <c r="DLA751" s="56"/>
      <c r="DLB751" s="56"/>
      <c r="DLC751" s="56"/>
      <c r="DLD751" s="56"/>
      <c r="DLE751" s="56"/>
      <c r="DLF751" s="56"/>
      <c r="DLG751" s="56"/>
      <c r="DLH751" s="56"/>
      <c r="DLI751" s="56"/>
      <c r="DLJ751" s="56"/>
      <c r="DLK751" s="56"/>
      <c r="DLL751" s="56"/>
      <c r="DLM751" s="56"/>
      <c r="DLN751" s="56"/>
      <c r="DLO751" s="56"/>
      <c r="DLP751" s="56"/>
      <c r="DLQ751" s="56"/>
      <c r="DLR751" s="56"/>
      <c r="DLS751" s="56"/>
      <c r="DLT751" s="56"/>
      <c r="DLU751" s="56"/>
      <c r="DLV751" s="56"/>
      <c r="DLW751" s="56"/>
      <c r="DLX751" s="56"/>
      <c r="DLY751" s="56"/>
      <c r="DLZ751" s="56"/>
      <c r="DMA751" s="56"/>
      <c r="DMB751" s="56"/>
      <c r="DMC751" s="56"/>
      <c r="DMD751" s="56"/>
      <c r="DME751" s="56"/>
      <c r="DMF751" s="56"/>
      <c r="DMG751" s="56"/>
      <c r="DMH751" s="56"/>
      <c r="DMI751" s="56"/>
      <c r="DMJ751" s="56"/>
      <c r="DMK751" s="56"/>
      <c r="DML751" s="56"/>
      <c r="DMM751" s="56"/>
      <c r="DMN751" s="56"/>
      <c r="DMO751" s="56"/>
      <c r="DMP751" s="56"/>
      <c r="DMQ751" s="56"/>
      <c r="DMR751" s="56"/>
      <c r="DMS751" s="56"/>
      <c r="DMT751" s="56"/>
      <c r="DMU751" s="56"/>
      <c r="DMV751" s="56"/>
      <c r="DMW751" s="56"/>
      <c r="DMX751" s="56"/>
      <c r="DMY751" s="56"/>
      <c r="DMZ751" s="56"/>
      <c r="DNA751" s="56"/>
      <c r="DNB751" s="56"/>
      <c r="DNC751" s="56"/>
      <c r="DND751" s="56"/>
      <c r="DNE751" s="56"/>
      <c r="DNF751" s="56"/>
      <c r="DNG751" s="56"/>
      <c r="DNH751" s="56"/>
      <c r="DNI751" s="56"/>
      <c r="DNJ751" s="56"/>
      <c r="DNK751" s="56"/>
      <c r="DNL751" s="56"/>
      <c r="DNM751" s="56"/>
      <c r="DNN751" s="56"/>
      <c r="DNO751" s="56"/>
      <c r="DNP751" s="56"/>
      <c r="DNQ751" s="56"/>
      <c r="DNR751" s="56"/>
      <c r="DNS751" s="56"/>
      <c r="DNT751" s="56"/>
      <c r="DNU751" s="56"/>
      <c r="DNV751" s="56"/>
      <c r="DNW751" s="56"/>
      <c r="DNX751" s="56"/>
      <c r="DNY751" s="56"/>
      <c r="DNZ751" s="56"/>
      <c r="DOA751" s="56"/>
      <c r="DOB751" s="56"/>
      <c r="DOC751" s="56"/>
      <c r="DOD751" s="56"/>
      <c r="DOE751" s="56"/>
      <c r="DOF751" s="56"/>
      <c r="DOG751" s="56"/>
      <c r="DOH751" s="56"/>
      <c r="DOI751" s="56"/>
      <c r="DOJ751" s="56"/>
      <c r="DOK751" s="56"/>
      <c r="DOL751" s="56"/>
      <c r="DOM751" s="56"/>
      <c r="DON751" s="56"/>
      <c r="DOO751" s="56"/>
      <c r="DOP751" s="56"/>
      <c r="DOQ751" s="56"/>
      <c r="DOR751" s="56"/>
      <c r="DOS751" s="56"/>
      <c r="DOT751" s="56"/>
      <c r="DOU751" s="56"/>
      <c r="DOV751" s="56"/>
      <c r="DOW751" s="56"/>
      <c r="DOX751" s="56"/>
      <c r="DOY751" s="56"/>
      <c r="DOZ751" s="56"/>
      <c r="DPA751" s="56"/>
      <c r="DPB751" s="56"/>
      <c r="DPC751" s="56"/>
      <c r="DPD751" s="56"/>
      <c r="DPE751" s="56"/>
      <c r="DPF751" s="56"/>
      <c r="DPG751" s="56"/>
      <c r="DPH751" s="56"/>
      <c r="DPI751" s="56"/>
      <c r="DPJ751" s="56"/>
      <c r="DPK751" s="56"/>
      <c r="DPL751" s="56"/>
      <c r="DPM751" s="56"/>
      <c r="DPN751" s="56"/>
      <c r="DPO751" s="56"/>
      <c r="DPP751" s="56"/>
      <c r="DPQ751" s="56"/>
      <c r="DPR751" s="56"/>
      <c r="DPS751" s="56"/>
      <c r="DPT751" s="56"/>
      <c r="DPU751" s="56"/>
      <c r="DPV751" s="56"/>
      <c r="DPW751" s="56"/>
      <c r="DPX751" s="56"/>
      <c r="DPY751" s="56"/>
      <c r="DPZ751" s="56"/>
      <c r="DQA751" s="56"/>
      <c r="DQB751" s="56"/>
      <c r="DQC751" s="56"/>
      <c r="DQD751" s="56"/>
      <c r="DQE751" s="56"/>
      <c r="DQF751" s="56"/>
      <c r="DQG751" s="56"/>
      <c r="DQH751" s="56"/>
      <c r="DQI751" s="56"/>
      <c r="DQJ751" s="56"/>
      <c r="DQK751" s="56"/>
      <c r="DQL751" s="56"/>
      <c r="DQM751" s="56"/>
      <c r="DQN751" s="56"/>
      <c r="DQO751" s="56"/>
      <c r="DQP751" s="56"/>
      <c r="DQQ751" s="56"/>
      <c r="DQR751" s="56"/>
      <c r="DQS751" s="56"/>
      <c r="DQT751" s="56"/>
      <c r="DQU751" s="56"/>
      <c r="DQV751" s="56"/>
      <c r="DQW751" s="56"/>
      <c r="DQX751" s="56"/>
      <c r="DQY751" s="56"/>
      <c r="DQZ751" s="56"/>
      <c r="DRA751" s="56"/>
      <c r="DRB751" s="56"/>
      <c r="DRC751" s="56"/>
      <c r="DRD751" s="56"/>
      <c r="DRE751" s="56"/>
      <c r="DRF751" s="56"/>
      <c r="DRG751" s="56"/>
      <c r="DRH751" s="56"/>
      <c r="DRI751" s="56"/>
      <c r="DRJ751" s="56"/>
      <c r="DRK751" s="56"/>
      <c r="DRL751" s="56"/>
      <c r="DRM751" s="56"/>
      <c r="DRN751" s="56"/>
      <c r="DRO751" s="56"/>
      <c r="DRP751" s="56"/>
      <c r="DRQ751" s="56"/>
      <c r="DRR751" s="56"/>
      <c r="DRS751" s="56"/>
      <c r="DRT751" s="56"/>
      <c r="DRU751" s="56"/>
      <c r="DRV751" s="56"/>
      <c r="DRW751" s="56"/>
      <c r="DRX751" s="56"/>
      <c r="DRY751" s="56"/>
      <c r="DRZ751" s="56"/>
      <c r="DSA751" s="56"/>
      <c r="DSB751" s="56"/>
      <c r="DSC751" s="56"/>
      <c r="DSD751" s="56"/>
      <c r="DSE751" s="56"/>
      <c r="DSF751" s="56"/>
      <c r="DSG751" s="56"/>
      <c r="DSH751" s="56"/>
      <c r="DSI751" s="56"/>
      <c r="DSJ751" s="56"/>
      <c r="DSK751" s="56"/>
      <c r="DSL751" s="56"/>
      <c r="DSM751" s="56"/>
      <c r="DSN751" s="56"/>
      <c r="DSO751" s="56"/>
      <c r="DSP751" s="56"/>
      <c r="DSQ751" s="56"/>
      <c r="DSR751" s="56"/>
      <c r="DSS751" s="56"/>
      <c r="DST751" s="56"/>
      <c r="DSU751" s="56"/>
      <c r="DSV751" s="56"/>
      <c r="DSW751" s="56"/>
      <c r="DSX751" s="56"/>
      <c r="DSY751" s="56"/>
      <c r="DSZ751" s="56"/>
      <c r="DTA751" s="56"/>
      <c r="DTB751" s="56"/>
      <c r="DTC751" s="56"/>
      <c r="DTD751" s="56"/>
      <c r="DTE751" s="56"/>
      <c r="DTF751" s="56"/>
      <c r="DTG751" s="56"/>
      <c r="DTH751" s="56"/>
      <c r="DTI751" s="56"/>
      <c r="DTJ751" s="56"/>
      <c r="DTK751" s="56"/>
      <c r="DTL751" s="56"/>
      <c r="DTM751" s="56"/>
      <c r="DTN751" s="56"/>
      <c r="DTO751" s="56"/>
      <c r="DTP751" s="56"/>
      <c r="DTQ751" s="56"/>
      <c r="DTR751" s="56"/>
      <c r="DTS751" s="56"/>
      <c r="DTT751" s="56"/>
      <c r="DTU751" s="56"/>
      <c r="DTV751" s="56"/>
      <c r="DTW751" s="56"/>
      <c r="DTX751" s="56"/>
      <c r="DTY751" s="56"/>
      <c r="DTZ751" s="56"/>
      <c r="DUA751" s="56"/>
      <c r="DUB751" s="56"/>
      <c r="DUC751" s="56"/>
      <c r="DUD751" s="56"/>
      <c r="DUE751" s="56"/>
      <c r="DUF751" s="56"/>
      <c r="DUG751" s="56"/>
      <c r="DUH751" s="56"/>
      <c r="DUI751" s="56"/>
      <c r="DUJ751" s="56"/>
      <c r="DUK751" s="56"/>
      <c r="DUL751" s="56"/>
      <c r="DUM751" s="56"/>
      <c r="DUN751" s="56"/>
      <c r="DUO751" s="56"/>
      <c r="DUP751" s="56"/>
      <c r="DUQ751" s="56"/>
      <c r="DUR751" s="56"/>
      <c r="DUS751" s="56"/>
      <c r="DUT751" s="56"/>
      <c r="DUU751" s="56"/>
      <c r="DUV751" s="56"/>
      <c r="DUW751" s="56"/>
      <c r="DUX751" s="56"/>
      <c r="DUY751" s="56"/>
      <c r="DUZ751" s="56"/>
      <c r="DVA751" s="56"/>
      <c r="DVB751" s="56"/>
      <c r="DVC751" s="56"/>
      <c r="DVD751" s="56"/>
      <c r="DVE751" s="56"/>
      <c r="DVF751" s="56"/>
      <c r="DVG751" s="56"/>
      <c r="DVH751" s="56"/>
      <c r="DVI751" s="56"/>
      <c r="DVJ751" s="56"/>
      <c r="DVK751" s="56"/>
      <c r="DVL751" s="56"/>
      <c r="DVM751" s="56"/>
      <c r="DVN751" s="56"/>
      <c r="DVO751" s="56"/>
      <c r="DVP751" s="56"/>
      <c r="DVQ751" s="56"/>
      <c r="DVR751" s="56"/>
      <c r="DVS751" s="56"/>
      <c r="DVT751" s="56"/>
      <c r="DVU751" s="56"/>
      <c r="DVV751" s="56"/>
      <c r="DVW751" s="56"/>
      <c r="DVX751" s="56"/>
      <c r="DVY751" s="56"/>
      <c r="DVZ751" s="56"/>
      <c r="DWA751" s="56"/>
      <c r="DWB751" s="56"/>
      <c r="DWC751" s="56"/>
      <c r="DWD751" s="56"/>
      <c r="DWE751" s="56"/>
      <c r="DWF751" s="56"/>
      <c r="DWG751" s="56"/>
      <c r="DWH751" s="56"/>
      <c r="DWI751" s="56"/>
      <c r="DWJ751" s="56"/>
      <c r="DWK751" s="56"/>
      <c r="DWL751" s="56"/>
      <c r="DWM751" s="56"/>
      <c r="DWN751" s="56"/>
      <c r="DWO751" s="56"/>
      <c r="DWP751" s="56"/>
      <c r="DWQ751" s="56"/>
      <c r="DWR751" s="56"/>
      <c r="DWS751" s="56"/>
      <c r="DWT751" s="56"/>
      <c r="DWU751" s="56"/>
      <c r="DWV751" s="56"/>
      <c r="DWW751" s="56"/>
      <c r="DWX751" s="56"/>
      <c r="DWY751" s="56"/>
      <c r="DWZ751" s="56"/>
      <c r="DXA751" s="56"/>
      <c r="DXB751" s="56"/>
      <c r="DXC751" s="56"/>
      <c r="DXD751" s="56"/>
      <c r="DXE751" s="56"/>
      <c r="DXF751" s="56"/>
      <c r="DXG751" s="56"/>
      <c r="DXH751" s="56"/>
      <c r="DXI751" s="56"/>
      <c r="DXJ751" s="56"/>
      <c r="DXK751" s="56"/>
      <c r="DXL751" s="56"/>
      <c r="DXM751" s="56"/>
      <c r="DXN751" s="56"/>
      <c r="DXO751" s="56"/>
      <c r="DXP751" s="56"/>
      <c r="DXQ751" s="56"/>
      <c r="DXR751" s="56"/>
      <c r="DXS751" s="56"/>
      <c r="DXT751" s="56"/>
      <c r="DXU751" s="56"/>
      <c r="DXV751" s="56"/>
      <c r="DXW751" s="56"/>
      <c r="DXX751" s="56"/>
      <c r="DXY751" s="56"/>
      <c r="DXZ751" s="56"/>
      <c r="DYA751" s="56"/>
      <c r="DYB751" s="56"/>
      <c r="DYC751" s="56"/>
      <c r="DYD751" s="56"/>
      <c r="DYE751" s="56"/>
      <c r="DYF751" s="56"/>
      <c r="DYG751" s="56"/>
      <c r="DYH751" s="56"/>
      <c r="DYI751" s="56"/>
      <c r="DYJ751" s="56"/>
      <c r="DYK751" s="56"/>
      <c r="DYL751" s="56"/>
      <c r="DYM751" s="56"/>
      <c r="DYN751" s="56"/>
      <c r="DYO751" s="56"/>
      <c r="DYP751" s="56"/>
      <c r="DYQ751" s="56"/>
      <c r="DYR751" s="56"/>
      <c r="DYS751" s="56"/>
      <c r="DYT751" s="56"/>
      <c r="DYU751" s="56"/>
      <c r="DYV751" s="56"/>
      <c r="DYW751" s="56"/>
      <c r="DYX751" s="56"/>
      <c r="DYY751" s="56"/>
      <c r="DYZ751" s="56"/>
      <c r="DZA751" s="56"/>
      <c r="DZB751" s="56"/>
      <c r="DZC751" s="56"/>
      <c r="DZD751" s="56"/>
      <c r="DZE751" s="56"/>
      <c r="DZF751" s="56"/>
      <c r="DZG751" s="56"/>
      <c r="DZH751" s="56"/>
      <c r="DZI751" s="56"/>
      <c r="DZJ751" s="56"/>
      <c r="DZK751" s="56"/>
      <c r="DZL751" s="56"/>
      <c r="DZM751" s="56"/>
      <c r="DZN751" s="56"/>
      <c r="DZO751" s="56"/>
      <c r="DZP751" s="56"/>
      <c r="DZQ751" s="56"/>
      <c r="DZR751" s="56"/>
      <c r="DZS751" s="56"/>
      <c r="DZT751" s="56"/>
      <c r="DZU751" s="56"/>
      <c r="DZV751" s="56"/>
      <c r="DZW751" s="56"/>
      <c r="DZX751" s="56"/>
      <c r="DZY751" s="56"/>
      <c r="DZZ751" s="56"/>
      <c r="EAA751" s="56"/>
      <c r="EAB751" s="56"/>
      <c r="EAC751" s="56"/>
      <c r="EAD751" s="56"/>
      <c r="EAE751" s="56"/>
      <c r="EAF751" s="56"/>
      <c r="EAG751" s="56"/>
      <c r="EAH751" s="56"/>
      <c r="EAI751" s="56"/>
      <c r="EAJ751" s="56"/>
      <c r="EAK751" s="56"/>
      <c r="EAL751" s="56"/>
      <c r="EAM751" s="56"/>
      <c r="EAN751" s="56"/>
      <c r="EAO751" s="56"/>
      <c r="EAP751" s="56"/>
      <c r="EAQ751" s="56"/>
      <c r="EAR751" s="56"/>
      <c r="EAS751" s="56"/>
      <c r="EAT751" s="56"/>
      <c r="EAU751" s="56"/>
      <c r="EAV751" s="56"/>
      <c r="EAW751" s="56"/>
      <c r="EAX751" s="56"/>
      <c r="EAY751" s="56"/>
      <c r="EAZ751" s="56"/>
      <c r="EBA751" s="56"/>
      <c r="EBB751" s="56"/>
      <c r="EBC751" s="56"/>
      <c r="EBD751" s="56"/>
      <c r="EBE751" s="56"/>
      <c r="EBF751" s="56"/>
      <c r="EBG751" s="56"/>
      <c r="EBH751" s="56"/>
      <c r="EBI751" s="56"/>
      <c r="EBJ751" s="56"/>
      <c r="EBK751" s="56"/>
      <c r="EBL751" s="56"/>
      <c r="EBM751" s="56"/>
      <c r="EBN751" s="56"/>
      <c r="EBO751" s="56"/>
      <c r="EBP751" s="56"/>
      <c r="EBQ751" s="56"/>
      <c r="EBR751" s="56"/>
      <c r="EBS751" s="56"/>
      <c r="EBT751" s="56"/>
      <c r="EBU751" s="56"/>
      <c r="EBV751" s="56"/>
      <c r="EBW751" s="56"/>
      <c r="EBX751" s="56"/>
      <c r="EBY751" s="56"/>
      <c r="EBZ751" s="56"/>
      <c r="ECA751" s="56"/>
      <c r="ECB751" s="56"/>
      <c r="ECC751" s="56"/>
      <c r="ECD751" s="56"/>
      <c r="ECE751" s="56"/>
      <c r="ECF751" s="56"/>
      <c r="ECG751" s="56"/>
      <c r="ECH751" s="56"/>
      <c r="ECI751" s="56"/>
      <c r="ECJ751" s="56"/>
      <c r="ECK751" s="56"/>
      <c r="ECL751" s="56"/>
      <c r="ECM751" s="56"/>
      <c r="ECN751" s="56"/>
      <c r="ECO751" s="56"/>
      <c r="ECP751" s="56"/>
      <c r="ECQ751" s="56"/>
      <c r="ECR751" s="56"/>
      <c r="ECS751" s="56"/>
      <c r="ECT751" s="56"/>
      <c r="ECU751" s="56"/>
      <c r="ECV751" s="56"/>
      <c r="ECW751" s="56"/>
      <c r="ECX751" s="56"/>
      <c r="ECY751" s="56"/>
      <c r="ECZ751" s="56"/>
      <c r="EDA751" s="56"/>
      <c r="EDB751" s="56"/>
      <c r="EDC751" s="56"/>
      <c r="EDD751" s="56"/>
      <c r="EDE751" s="56"/>
      <c r="EDF751" s="56"/>
      <c r="EDG751" s="56"/>
      <c r="EDH751" s="56"/>
      <c r="EDI751" s="56"/>
      <c r="EDJ751" s="56"/>
      <c r="EDK751" s="56"/>
      <c r="EDL751" s="56"/>
      <c r="EDM751" s="56"/>
      <c r="EDN751" s="56"/>
      <c r="EDO751" s="56"/>
      <c r="EDP751" s="56"/>
      <c r="EDQ751" s="56"/>
      <c r="EDR751" s="56"/>
      <c r="EDS751" s="56"/>
      <c r="EDT751" s="56"/>
      <c r="EDU751" s="56"/>
      <c r="EDV751" s="56"/>
      <c r="EDW751" s="56"/>
      <c r="EDX751" s="56"/>
      <c r="EDY751" s="56"/>
      <c r="EDZ751" s="56"/>
      <c r="EEA751" s="56"/>
      <c r="EEB751" s="56"/>
      <c r="EEC751" s="56"/>
      <c r="EED751" s="56"/>
      <c r="EEE751" s="56"/>
      <c r="EEF751" s="56"/>
      <c r="EEG751" s="56"/>
      <c r="EEH751" s="56"/>
      <c r="EEI751" s="56"/>
      <c r="EEJ751" s="56"/>
      <c r="EEK751" s="56"/>
      <c r="EEL751" s="56"/>
      <c r="EEM751" s="56"/>
      <c r="EEN751" s="56"/>
      <c r="EEO751" s="56"/>
      <c r="EEP751" s="56"/>
      <c r="EEQ751" s="56"/>
      <c r="EER751" s="56"/>
      <c r="EES751" s="56"/>
      <c r="EET751" s="56"/>
      <c r="EEU751" s="56"/>
      <c r="EEV751" s="56"/>
      <c r="EEW751" s="56"/>
      <c r="EEX751" s="56"/>
      <c r="EEY751" s="56"/>
      <c r="EEZ751" s="56"/>
      <c r="EFA751" s="56"/>
      <c r="EFB751" s="56"/>
      <c r="EFC751" s="56"/>
      <c r="EFD751" s="56"/>
      <c r="EFE751" s="56"/>
      <c r="EFF751" s="56"/>
      <c r="EFG751" s="56"/>
      <c r="EFH751" s="56"/>
      <c r="EFI751" s="56"/>
      <c r="EFJ751" s="56"/>
      <c r="EFK751" s="56"/>
      <c r="EFL751" s="56"/>
      <c r="EFM751" s="56"/>
      <c r="EFN751" s="56"/>
      <c r="EFO751" s="56"/>
      <c r="EFP751" s="56"/>
      <c r="EFQ751" s="56"/>
      <c r="EFR751" s="56"/>
      <c r="EFS751" s="56"/>
      <c r="EFT751" s="56"/>
      <c r="EFU751" s="56"/>
      <c r="EFV751" s="56"/>
      <c r="EFW751" s="56"/>
      <c r="EFX751" s="56"/>
      <c r="EFY751" s="56"/>
      <c r="EFZ751" s="56"/>
      <c r="EGA751" s="56"/>
      <c r="EGB751" s="56"/>
      <c r="EGC751" s="56"/>
      <c r="EGD751" s="56"/>
      <c r="EGE751" s="56"/>
      <c r="EGF751" s="56"/>
      <c r="EGG751" s="56"/>
      <c r="EGH751" s="56"/>
      <c r="EGI751" s="56"/>
      <c r="EGJ751" s="56"/>
      <c r="EGK751" s="56"/>
      <c r="EGL751" s="56"/>
      <c r="EGM751" s="56"/>
      <c r="EGN751" s="56"/>
      <c r="EGO751" s="56"/>
      <c r="EGP751" s="56"/>
      <c r="EGQ751" s="56"/>
      <c r="EGR751" s="56"/>
      <c r="EGS751" s="56"/>
      <c r="EGT751" s="56"/>
      <c r="EGU751" s="56"/>
      <c r="EGV751" s="56"/>
      <c r="EGW751" s="56"/>
      <c r="EGX751" s="56"/>
      <c r="EGY751" s="56"/>
      <c r="EGZ751" s="56"/>
      <c r="EHA751" s="56"/>
      <c r="EHB751" s="56"/>
      <c r="EHC751" s="56"/>
      <c r="EHD751" s="56"/>
      <c r="EHE751" s="56"/>
      <c r="EHF751" s="56"/>
      <c r="EHG751" s="56"/>
      <c r="EHH751" s="56"/>
      <c r="EHI751" s="56"/>
      <c r="EHJ751" s="56"/>
      <c r="EHK751" s="56"/>
      <c r="EHL751" s="56"/>
      <c r="EHM751" s="56"/>
      <c r="EHN751" s="56"/>
      <c r="EHO751" s="56"/>
      <c r="EHP751" s="56"/>
      <c r="EHQ751" s="56"/>
      <c r="EHR751" s="56"/>
      <c r="EHS751" s="56"/>
      <c r="EHT751" s="56"/>
      <c r="EHU751" s="56"/>
      <c r="EHV751" s="56"/>
      <c r="EHW751" s="56"/>
      <c r="EHX751" s="56"/>
      <c r="EHY751" s="56"/>
      <c r="EHZ751" s="56"/>
      <c r="EIA751" s="56"/>
      <c r="EIB751" s="56"/>
      <c r="EIC751" s="56"/>
      <c r="EID751" s="56"/>
      <c r="EIE751" s="56"/>
      <c r="EIF751" s="56"/>
      <c r="EIG751" s="56"/>
      <c r="EIH751" s="56"/>
      <c r="EII751" s="56"/>
      <c r="EIJ751" s="56"/>
      <c r="EIK751" s="56"/>
      <c r="EIL751" s="56"/>
      <c r="EIM751" s="56"/>
      <c r="EIN751" s="56"/>
      <c r="EIO751" s="56"/>
      <c r="EIP751" s="56"/>
      <c r="EIQ751" s="56"/>
      <c r="EIR751" s="56"/>
      <c r="EIS751" s="56"/>
      <c r="EIT751" s="56"/>
      <c r="EIU751" s="56"/>
      <c r="EIV751" s="56"/>
      <c r="EIW751" s="56"/>
      <c r="EIX751" s="56"/>
      <c r="EIY751" s="56"/>
      <c r="EIZ751" s="56"/>
      <c r="EJA751" s="56"/>
      <c r="EJB751" s="56"/>
      <c r="EJC751" s="56"/>
      <c r="EJD751" s="56"/>
      <c r="EJE751" s="56"/>
      <c r="EJF751" s="56"/>
      <c r="EJG751" s="56"/>
      <c r="EJH751" s="56"/>
      <c r="EJI751" s="56"/>
      <c r="EJJ751" s="56"/>
      <c r="EJK751" s="56"/>
      <c r="EJL751" s="56"/>
      <c r="EJM751" s="56"/>
      <c r="EJN751" s="56"/>
      <c r="EJO751" s="56"/>
      <c r="EJP751" s="56"/>
      <c r="EJQ751" s="56"/>
      <c r="EJR751" s="56"/>
      <c r="EJS751" s="56"/>
      <c r="EJT751" s="56"/>
      <c r="EJU751" s="56"/>
      <c r="EJV751" s="56"/>
      <c r="EJW751" s="56"/>
      <c r="EJX751" s="56"/>
      <c r="EJY751" s="56"/>
      <c r="EJZ751" s="56"/>
      <c r="EKA751" s="56"/>
      <c r="EKB751" s="56"/>
      <c r="EKC751" s="56"/>
      <c r="EKD751" s="56"/>
      <c r="EKE751" s="56"/>
      <c r="EKF751" s="56"/>
      <c r="EKG751" s="56"/>
      <c r="EKH751" s="56"/>
      <c r="EKI751" s="56"/>
      <c r="EKJ751" s="56"/>
      <c r="EKK751" s="56"/>
      <c r="EKL751" s="56"/>
      <c r="EKM751" s="56"/>
      <c r="EKN751" s="56"/>
      <c r="EKO751" s="56"/>
      <c r="EKP751" s="56"/>
      <c r="EKQ751" s="56"/>
      <c r="EKR751" s="56"/>
      <c r="EKS751" s="56"/>
      <c r="EKT751" s="56"/>
      <c r="EKU751" s="56"/>
      <c r="EKV751" s="56"/>
      <c r="EKW751" s="56"/>
      <c r="EKX751" s="56"/>
      <c r="EKY751" s="56"/>
      <c r="EKZ751" s="56"/>
      <c r="ELA751" s="56"/>
      <c r="ELB751" s="56"/>
      <c r="ELC751" s="56"/>
      <c r="ELD751" s="56"/>
      <c r="ELE751" s="56"/>
      <c r="ELF751" s="56"/>
      <c r="ELG751" s="56"/>
      <c r="ELH751" s="56"/>
      <c r="ELI751" s="56"/>
      <c r="ELJ751" s="56"/>
      <c r="ELK751" s="56"/>
      <c r="ELL751" s="56"/>
      <c r="ELM751" s="56"/>
      <c r="ELN751" s="56"/>
      <c r="ELO751" s="56"/>
      <c r="ELP751" s="56"/>
      <c r="ELQ751" s="56"/>
      <c r="ELR751" s="56"/>
      <c r="ELS751" s="56"/>
      <c r="ELT751" s="56"/>
      <c r="ELU751" s="56"/>
      <c r="ELV751" s="56"/>
      <c r="ELW751" s="56"/>
      <c r="ELX751" s="56"/>
      <c r="ELY751" s="56"/>
      <c r="ELZ751" s="56"/>
      <c r="EMA751" s="56"/>
      <c r="EMB751" s="56"/>
      <c r="EMC751" s="56"/>
      <c r="EMD751" s="56"/>
      <c r="EME751" s="56"/>
      <c r="EMF751" s="56"/>
      <c r="EMG751" s="56"/>
      <c r="EMH751" s="56"/>
      <c r="EMI751" s="56"/>
      <c r="EMJ751" s="56"/>
      <c r="EMK751" s="56"/>
      <c r="EML751" s="56"/>
      <c r="EMM751" s="56"/>
      <c r="EMN751" s="56"/>
      <c r="EMO751" s="56"/>
      <c r="EMP751" s="56"/>
      <c r="EMQ751" s="56"/>
      <c r="EMR751" s="56"/>
      <c r="EMS751" s="56"/>
      <c r="EMT751" s="56"/>
      <c r="EMU751" s="56"/>
      <c r="EMV751" s="56"/>
      <c r="EMW751" s="56"/>
      <c r="EMX751" s="56"/>
      <c r="EMY751" s="56"/>
      <c r="EMZ751" s="56"/>
      <c r="ENA751" s="56"/>
      <c r="ENB751" s="56"/>
      <c r="ENC751" s="56"/>
      <c r="END751" s="56"/>
      <c r="ENE751" s="56"/>
      <c r="ENF751" s="56"/>
      <c r="ENG751" s="56"/>
      <c r="ENH751" s="56"/>
      <c r="ENI751" s="56"/>
      <c r="ENJ751" s="56"/>
      <c r="ENK751" s="56"/>
      <c r="ENL751" s="56"/>
      <c r="ENM751" s="56"/>
      <c r="ENN751" s="56"/>
      <c r="ENO751" s="56"/>
      <c r="ENP751" s="56"/>
      <c r="ENQ751" s="56"/>
      <c r="ENR751" s="56"/>
      <c r="ENS751" s="56"/>
      <c r="ENT751" s="56"/>
      <c r="ENU751" s="56"/>
      <c r="ENV751" s="56"/>
      <c r="ENW751" s="56"/>
      <c r="ENX751" s="56"/>
      <c r="ENY751" s="56"/>
      <c r="ENZ751" s="56"/>
      <c r="EOA751" s="56"/>
      <c r="EOB751" s="56"/>
      <c r="EOC751" s="56"/>
      <c r="EOD751" s="56"/>
      <c r="EOE751" s="56"/>
      <c r="EOF751" s="56"/>
      <c r="EOG751" s="56"/>
      <c r="EOH751" s="56"/>
      <c r="EOI751" s="56"/>
      <c r="EOJ751" s="56"/>
      <c r="EOK751" s="56"/>
      <c r="EOL751" s="56"/>
      <c r="EOM751" s="56"/>
      <c r="EON751" s="56"/>
      <c r="EOO751" s="56"/>
      <c r="EOP751" s="56"/>
      <c r="EOQ751" s="56"/>
      <c r="EOR751" s="56"/>
      <c r="EOS751" s="56"/>
      <c r="EOT751" s="56"/>
      <c r="EOU751" s="56"/>
      <c r="EOV751" s="56"/>
      <c r="EOW751" s="56"/>
      <c r="EOX751" s="56"/>
      <c r="EOY751" s="56"/>
      <c r="EOZ751" s="56"/>
      <c r="EPA751" s="56"/>
      <c r="EPB751" s="56"/>
      <c r="EPC751" s="56"/>
      <c r="EPD751" s="56"/>
      <c r="EPE751" s="56"/>
      <c r="EPF751" s="56"/>
      <c r="EPG751" s="56"/>
      <c r="EPH751" s="56"/>
      <c r="EPI751" s="56"/>
      <c r="EPJ751" s="56"/>
      <c r="EPK751" s="56"/>
      <c r="EPL751" s="56"/>
      <c r="EPM751" s="56"/>
      <c r="EPN751" s="56"/>
      <c r="EPO751" s="56"/>
      <c r="EPP751" s="56"/>
      <c r="EPQ751" s="56"/>
      <c r="EPR751" s="56"/>
      <c r="EPS751" s="56"/>
      <c r="EPT751" s="56"/>
      <c r="EPU751" s="56"/>
      <c r="EPV751" s="56"/>
      <c r="EPW751" s="56"/>
      <c r="EPX751" s="56"/>
      <c r="EPY751" s="56"/>
      <c r="EPZ751" s="56"/>
      <c r="EQA751" s="56"/>
      <c r="EQB751" s="56"/>
      <c r="EQC751" s="56"/>
      <c r="EQD751" s="56"/>
      <c r="EQE751" s="56"/>
      <c r="EQF751" s="56"/>
      <c r="EQG751" s="56"/>
      <c r="EQH751" s="56"/>
      <c r="EQI751" s="56"/>
      <c r="EQJ751" s="56"/>
      <c r="EQK751" s="56"/>
      <c r="EQL751" s="56"/>
      <c r="EQM751" s="56"/>
      <c r="EQN751" s="56"/>
      <c r="EQO751" s="56"/>
      <c r="EQP751" s="56"/>
      <c r="EQQ751" s="56"/>
      <c r="EQR751" s="56"/>
      <c r="EQS751" s="56"/>
      <c r="EQT751" s="56"/>
      <c r="EQU751" s="56"/>
      <c r="EQV751" s="56"/>
      <c r="EQW751" s="56"/>
      <c r="EQX751" s="56"/>
      <c r="EQY751" s="56"/>
      <c r="EQZ751" s="56"/>
      <c r="ERA751" s="56"/>
      <c r="ERB751" s="56"/>
      <c r="ERC751" s="56"/>
      <c r="ERD751" s="56"/>
      <c r="ERE751" s="56"/>
      <c r="ERF751" s="56"/>
      <c r="ERG751" s="56"/>
      <c r="ERH751" s="56"/>
      <c r="ERI751" s="56"/>
      <c r="ERJ751" s="56"/>
      <c r="ERK751" s="56"/>
      <c r="ERL751" s="56"/>
      <c r="ERM751" s="56"/>
      <c r="ERN751" s="56"/>
      <c r="ERO751" s="56"/>
      <c r="ERP751" s="56"/>
      <c r="ERQ751" s="56"/>
      <c r="ERR751" s="56"/>
      <c r="ERS751" s="56"/>
      <c r="ERT751" s="56"/>
      <c r="ERU751" s="56"/>
      <c r="ERV751" s="56"/>
      <c r="ERW751" s="56"/>
      <c r="ERX751" s="56"/>
      <c r="ERY751" s="56"/>
      <c r="ERZ751" s="56"/>
      <c r="ESA751" s="56"/>
      <c r="ESB751" s="56"/>
      <c r="ESC751" s="56"/>
      <c r="ESD751" s="56"/>
      <c r="ESE751" s="56"/>
      <c r="ESF751" s="56"/>
      <c r="ESG751" s="56"/>
      <c r="ESH751" s="56"/>
      <c r="ESI751" s="56"/>
      <c r="ESJ751" s="56"/>
      <c r="ESK751" s="56"/>
      <c r="ESL751" s="56"/>
      <c r="ESM751" s="56"/>
      <c r="ESN751" s="56"/>
      <c r="ESO751" s="56"/>
      <c r="ESP751" s="56"/>
      <c r="ESQ751" s="56"/>
      <c r="ESR751" s="56"/>
      <c r="ESS751" s="56"/>
      <c r="EST751" s="56"/>
      <c r="ESU751" s="56"/>
      <c r="ESV751" s="56"/>
      <c r="ESW751" s="56"/>
      <c r="ESX751" s="56"/>
      <c r="ESY751" s="56"/>
      <c r="ESZ751" s="56"/>
      <c r="ETA751" s="56"/>
      <c r="ETB751" s="56"/>
      <c r="ETC751" s="56"/>
      <c r="ETD751" s="56"/>
      <c r="ETE751" s="56"/>
      <c r="ETF751" s="56"/>
      <c r="ETG751" s="56"/>
      <c r="ETH751" s="56"/>
      <c r="ETI751" s="56"/>
      <c r="ETJ751" s="56"/>
      <c r="ETK751" s="56"/>
      <c r="ETL751" s="56"/>
      <c r="ETM751" s="56"/>
      <c r="ETN751" s="56"/>
      <c r="ETO751" s="56"/>
      <c r="ETP751" s="56"/>
      <c r="ETQ751" s="56"/>
      <c r="ETR751" s="56"/>
      <c r="ETS751" s="56"/>
      <c r="ETT751" s="56"/>
      <c r="ETU751" s="56"/>
      <c r="ETV751" s="56"/>
      <c r="ETW751" s="56"/>
      <c r="ETX751" s="56"/>
      <c r="ETY751" s="56"/>
      <c r="ETZ751" s="56"/>
      <c r="EUA751" s="56"/>
      <c r="EUB751" s="56"/>
      <c r="EUC751" s="56"/>
      <c r="EUD751" s="56"/>
      <c r="EUE751" s="56"/>
      <c r="EUF751" s="56"/>
      <c r="EUG751" s="56"/>
      <c r="EUH751" s="56"/>
      <c r="EUI751" s="56"/>
      <c r="EUJ751" s="56"/>
      <c r="EUK751" s="56"/>
      <c r="EUL751" s="56"/>
      <c r="EUM751" s="56"/>
      <c r="EUN751" s="56"/>
      <c r="EUO751" s="56"/>
      <c r="EUP751" s="56"/>
      <c r="EUQ751" s="56"/>
      <c r="EUR751" s="56"/>
      <c r="EUS751" s="56"/>
      <c r="EUT751" s="56"/>
      <c r="EUU751" s="56"/>
      <c r="EUV751" s="56"/>
      <c r="EUW751" s="56"/>
      <c r="EUX751" s="56"/>
      <c r="EUY751" s="56"/>
      <c r="EUZ751" s="56"/>
      <c r="EVA751" s="56"/>
      <c r="EVB751" s="56"/>
      <c r="EVC751" s="56"/>
      <c r="EVD751" s="56"/>
      <c r="EVE751" s="56"/>
      <c r="EVF751" s="56"/>
      <c r="EVG751" s="56"/>
      <c r="EVH751" s="56"/>
      <c r="EVI751" s="56"/>
      <c r="EVJ751" s="56"/>
      <c r="EVK751" s="56"/>
      <c r="EVL751" s="56"/>
      <c r="EVM751" s="56"/>
      <c r="EVN751" s="56"/>
      <c r="EVO751" s="56"/>
      <c r="EVP751" s="56"/>
      <c r="EVQ751" s="56"/>
      <c r="EVR751" s="56"/>
      <c r="EVS751" s="56"/>
      <c r="EVT751" s="56"/>
      <c r="EVU751" s="56"/>
      <c r="EVV751" s="56"/>
      <c r="EVW751" s="56"/>
      <c r="EVX751" s="56"/>
      <c r="EVY751" s="56"/>
      <c r="EVZ751" s="56"/>
      <c r="EWA751" s="56"/>
      <c r="EWB751" s="56"/>
      <c r="EWC751" s="56"/>
      <c r="EWD751" s="56"/>
      <c r="EWE751" s="56"/>
      <c r="EWF751" s="56"/>
      <c r="EWG751" s="56"/>
      <c r="EWH751" s="56"/>
      <c r="EWI751" s="56"/>
      <c r="EWJ751" s="56"/>
      <c r="EWK751" s="56"/>
      <c r="EWL751" s="56"/>
      <c r="EWM751" s="56"/>
      <c r="EWN751" s="56"/>
      <c r="EWO751" s="56"/>
      <c r="EWP751" s="56"/>
      <c r="EWQ751" s="56"/>
      <c r="EWR751" s="56"/>
      <c r="EWS751" s="56"/>
      <c r="EWT751" s="56"/>
      <c r="EWU751" s="56"/>
      <c r="EWV751" s="56"/>
      <c r="EWW751" s="56"/>
      <c r="EWX751" s="56"/>
      <c r="EWY751" s="56"/>
      <c r="EWZ751" s="56"/>
      <c r="EXA751" s="56"/>
      <c r="EXB751" s="56"/>
      <c r="EXC751" s="56"/>
      <c r="EXD751" s="56"/>
      <c r="EXE751" s="56"/>
      <c r="EXF751" s="56"/>
      <c r="EXG751" s="56"/>
      <c r="EXH751" s="56"/>
      <c r="EXI751" s="56"/>
      <c r="EXJ751" s="56"/>
      <c r="EXK751" s="56"/>
      <c r="EXL751" s="56"/>
      <c r="EXM751" s="56"/>
      <c r="EXN751" s="56"/>
      <c r="EXO751" s="56"/>
      <c r="EXP751" s="56"/>
      <c r="EXQ751" s="56"/>
      <c r="EXR751" s="56"/>
      <c r="EXS751" s="56"/>
      <c r="EXT751" s="56"/>
      <c r="EXU751" s="56"/>
      <c r="EXV751" s="56"/>
      <c r="EXW751" s="56"/>
      <c r="EXX751" s="56"/>
      <c r="EXY751" s="56"/>
      <c r="EXZ751" s="56"/>
      <c r="EYA751" s="56"/>
      <c r="EYB751" s="56"/>
      <c r="EYC751" s="56"/>
      <c r="EYD751" s="56"/>
      <c r="EYE751" s="56"/>
      <c r="EYF751" s="56"/>
      <c r="EYG751" s="56"/>
      <c r="EYH751" s="56"/>
      <c r="EYI751" s="56"/>
      <c r="EYJ751" s="56"/>
      <c r="EYK751" s="56"/>
      <c r="EYL751" s="56"/>
      <c r="EYM751" s="56"/>
      <c r="EYN751" s="56"/>
      <c r="EYO751" s="56"/>
      <c r="EYP751" s="56"/>
      <c r="EYQ751" s="56"/>
      <c r="EYR751" s="56"/>
      <c r="EYS751" s="56"/>
      <c r="EYT751" s="56"/>
      <c r="EYU751" s="56"/>
      <c r="EYV751" s="56"/>
      <c r="EYW751" s="56"/>
      <c r="EYX751" s="56"/>
      <c r="EYY751" s="56"/>
      <c r="EYZ751" s="56"/>
      <c r="EZA751" s="56"/>
      <c r="EZB751" s="56"/>
      <c r="EZC751" s="56"/>
      <c r="EZD751" s="56"/>
      <c r="EZE751" s="56"/>
      <c r="EZF751" s="56"/>
      <c r="EZG751" s="56"/>
      <c r="EZH751" s="56"/>
      <c r="EZI751" s="56"/>
      <c r="EZJ751" s="56"/>
      <c r="EZK751" s="56"/>
      <c r="EZL751" s="56"/>
      <c r="EZM751" s="56"/>
      <c r="EZN751" s="56"/>
      <c r="EZO751" s="56"/>
      <c r="EZP751" s="56"/>
      <c r="EZQ751" s="56"/>
      <c r="EZR751" s="56"/>
      <c r="EZS751" s="56"/>
      <c r="EZT751" s="56"/>
      <c r="EZU751" s="56"/>
      <c r="EZV751" s="56"/>
      <c r="EZW751" s="56"/>
      <c r="EZX751" s="56"/>
      <c r="EZY751" s="56"/>
      <c r="EZZ751" s="56"/>
      <c r="FAA751" s="56"/>
      <c r="FAB751" s="56"/>
      <c r="FAC751" s="56"/>
      <c r="FAD751" s="56"/>
      <c r="FAE751" s="56"/>
      <c r="FAF751" s="56"/>
      <c r="FAG751" s="56"/>
      <c r="FAH751" s="56"/>
      <c r="FAI751" s="56"/>
      <c r="FAJ751" s="56"/>
      <c r="FAK751" s="56"/>
      <c r="FAL751" s="56"/>
      <c r="FAM751" s="56"/>
      <c r="FAN751" s="56"/>
      <c r="FAO751" s="56"/>
      <c r="FAP751" s="56"/>
      <c r="FAQ751" s="56"/>
      <c r="FAR751" s="56"/>
      <c r="FAS751" s="56"/>
      <c r="FAT751" s="56"/>
      <c r="FAU751" s="56"/>
      <c r="FAV751" s="56"/>
      <c r="FAW751" s="56"/>
      <c r="FAX751" s="56"/>
      <c r="FAY751" s="56"/>
      <c r="FAZ751" s="56"/>
      <c r="FBA751" s="56"/>
      <c r="FBB751" s="56"/>
      <c r="FBC751" s="56"/>
      <c r="FBD751" s="56"/>
      <c r="FBE751" s="56"/>
      <c r="FBF751" s="56"/>
      <c r="FBG751" s="56"/>
      <c r="FBH751" s="56"/>
      <c r="FBI751" s="56"/>
      <c r="FBJ751" s="56"/>
      <c r="FBK751" s="56"/>
      <c r="FBL751" s="56"/>
      <c r="FBM751" s="56"/>
      <c r="FBN751" s="56"/>
      <c r="FBO751" s="56"/>
      <c r="FBP751" s="56"/>
      <c r="FBQ751" s="56"/>
      <c r="FBR751" s="56"/>
      <c r="FBS751" s="56"/>
      <c r="FBT751" s="56"/>
      <c r="FBU751" s="56"/>
      <c r="FBV751" s="56"/>
      <c r="FBW751" s="56"/>
      <c r="FBX751" s="56"/>
      <c r="FBY751" s="56"/>
      <c r="FBZ751" s="56"/>
      <c r="FCA751" s="56"/>
      <c r="FCB751" s="56"/>
      <c r="FCC751" s="56"/>
      <c r="FCD751" s="56"/>
      <c r="FCE751" s="56"/>
      <c r="FCF751" s="56"/>
      <c r="FCG751" s="56"/>
      <c r="FCH751" s="56"/>
      <c r="FCI751" s="56"/>
      <c r="FCJ751" s="56"/>
      <c r="FCK751" s="56"/>
      <c r="FCL751" s="56"/>
      <c r="FCM751" s="56"/>
      <c r="FCN751" s="56"/>
      <c r="FCO751" s="56"/>
      <c r="FCP751" s="56"/>
      <c r="FCQ751" s="56"/>
      <c r="FCR751" s="56"/>
      <c r="FCS751" s="56"/>
      <c r="FCT751" s="56"/>
      <c r="FCU751" s="56"/>
      <c r="FCV751" s="56"/>
      <c r="FCW751" s="56"/>
      <c r="FCX751" s="56"/>
      <c r="FCY751" s="56"/>
      <c r="FCZ751" s="56"/>
      <c r="FDA751" s="56"/>
      <c r="FDB751" s="56"/>
      <c r="FDC751" s="56"/>
      <c r="FDD751" s="56"/>
      <c r="FDE751" s="56"/>
      <c r="FDF751" s="56"/>
      <c r="FDG751" s="56"/>
      <c r="FDH751" s="56"/>
      <c r="FDI751" s="56"/>
      <c r="FDJ751" s="56"/>
      <c r="FDK751" s="56"/>
      <c r="FDL751" s="56"/>
      <c r="FDM751" s="56"/>
      <c r="FDN751" s="56"/>
      <c r="FDO751" s="56"/>
      <c r="FDP751" s="56"/>
      <c r="FDQ751" s="56"/>
      <c r="FDR751" s="56"/>
      <c r="FDS751" s="56"/>
      <c r="FDT751" s="56"/>
      <c r="FDU751" s="56"/>
      <c r="FDV751" s="56"/>
      <c r="FDW751" s="56"/>
      <c r="FDX751" s="56"/>
      <c r="FDY751" s="56"/>
      <c r="FDZ751" s="56"/>
      <c r="FEA751" s="56"/>
      <c r="FEB751" s="56"/>
      <c r="FEC751" s="56"/>
      <c r="FED751" s="56"/>
      <c r="FEE751" s="56"/>
      <c r="FEF751" s="56"/>
      <c r="FEG751" s="56"/>
      <c r="FEH751" s="56"/>
      <c r="FEI751" s="56"/>
      <c r="FEJ751" s="56"/>
      <c r="FEK751" s="56"/>
      <c r="FEL751" s="56"/>
      <c r="FEM751" s="56"/>
      <c r="FEN751" s="56"/>
      <c r="FEO751" s="56"/>
      <c r="FEP751" s="56"/>
      <c r="FEQ751" s="56"/>
      <c r="FER751" s="56"/>
      <c r="FES751" s="56"/>
      <c r="FET751" s="56"/>
      <c r="FEU751" s="56"/>
      <c r="FEV751" s="56"/>
      <c r="FEW751" s="56"/>
      <c r="FEX751" s="56"/>
      <c r="FEY751" s="56"/>
      <c r="FEZ751" s="56"/>
      <c r="FFA751" s="56"/>
      <c r="FFB751" s="56"/>
      <c r="FFC751" s="56"/>
      <c r="FFD751" s="56"/>
      <c r="FFE751" s="56"/>
      <c r="FFF751" s="56"/>
      <c r="FFG751" s="56"/>
      <c r="FFH751" s="56"/>
      <c r="FFI751" s="56"/>
      <c r="FFJ751" s="56"/>
      <c r="FFK751" s="56"/>
      <c r="FFL751" s="56"/>
      <c r="FFM751" s="56"/>
      <c r="FFN751" s="56"/>
      <c r="FFO751" s="56"/>
      <c r="FFP751" s="56"/>
      <c r="FFQ751" s="56"/>
      <c r="FFR751" s="56"/>
      <c r="FFS751" s="56"/>
      <c r="FFT751" s="56"/>
      <c r="FFU751" s="56"/>
      <c r="FFV751" s="56"/>
      <c r="FFW751" s="56"/>
      <c r="FFX751" s="56"/>
      <c r="FFY751" s="56"/>
      <c r="FFZ751" s="56"/>
      <c r="FGA751" s="56"/>
      <c r="FGB751" s="56"/>
      <c r="FGC751" s="56"/>
      <c r="FGD751" s="56"/>
      <c r="FGE751" s="56"/>
      <c r="FGF751" s="56"/>
      <c r="FGG751" s="56"/>
      <c r="FGH751" s="56"/>
      <c r="FGI751" s="56"/>
      <c r="FGJ751" s="56"/>
      <c r="FGK751" s="56"/>
      <c r="FGL751" s="56"/>
      <c r="FGM751" s="56"/>
      <c r="FGN751" s="56"/>
      <c r="FGO751" s="56"/>
      <c r="FGP751" s="56"/>
      <c r="FGQ751" s="56"/>
      <c r="FGR751" s="56"/>
      <c r="FGS751" s="56"/>
      <c r="FGT751" s="56"/>
      <c r="FGU751" s="56"/>
      <c r="FGV751" s="56"/>
      <c r="FGW751" s="56"/>
      <c r="FGX751" s="56"/>
      <c r="FGY751" s="56"/>
      <c r="FGZ751" s="56"/>
      <c r="FHA751" s="56"/>
      <c r="FHB751" s="56"/>
      <c r="FHC751" s="56"/>
      <c r="FHD751" s="56"/>
      <c r="FHE751" s="56"/>
      <c r="FHF751" s="56"/>
      <c r="FHG751" s="56"/>
      <c r="FHH751" s="56"/>
      <c r="FHI751" s="56"/>
      <c r="FHJ751" s="56"/>
      <c r="FHK751" s="56"/>
      <c r="FHL751" s="56"/>
      <c r="FHM751" s="56"/>
      <c r="FHN751" s="56"/>
      <c r="FHO751" s="56"/>
      <c r="FHP751" s="56"/>
      <c r="FHQ751" s="56"/>
      <c r="FHR751" s="56"/>
      <c r="FHS751" s="56"/>
      <c r="FHT751" s="56"/>
      <c r="FHU751" s="56"/>
      <c r="FHV751" s="56"/>
      <c r="FHW751" s="56"/>
      <c r="FHX751" s="56"/>
      <c r="FHY751" s="56"/>
      <c r="FHZ751" s="56"/>
      <c r="FIA751" s="56"/>
      <c r="FIB751" s="56"/>
      <c r="FIC751" s="56"/>
      <c r="FID751" s="56"/>
      <c r="FIE751" s="56"/>
      <c r="FIF751" s="56"/>
      <c r="FIG751" s="56"/>
      <c r="FIH751" s="56"/>
      <c r="FII751" s="56"/>
      <c r="FIJ751" s="56"/>
      <c r="FIK751" s="56"/>
      <c r="FIL751" s="56"/>
      <c r="FIM751" s="56"/>
      <c r="FIN751" s="56"/>
      <c r="FIO751" s="56"/>
      <c r="FIP751" s="56"/>
      <c r="FIQ751" s="56"/>
      <c r="FIR751" s="56"/>
      <c r="FIS751" s="56"/>
      <c r="FIT751" s="56"/>
      <c r="FIU751" s="56"/>
      <c r="FIV751" s="56"/>
      <c r="FIW751" s="56"/>
      <c r="FIX751" s="56"/>
      <c r="FIY751" s="56"/>
      <c r="FIZ751" s="56"/>
      <c r="FJA751" s="56"/>
      <c r="FJB751" s="56"/>
      <c r="FJC751" s="56"/>
      <c r="FJD751" s="56"/>
      <c r="FJE751" s="56"/>
      <c r="FJF751" s="56"/>
      <c r="FJG751" s="56"/>
      <c r="FJH751" s="56"/>
      <c r="FJI751" s="56"/>
      <c r="FJJ751" s="56"/>
      <c r="FJK751" s="56"/>
      <c r="FJL751" s="56"/>
      <c r="FJM751" s="56"/>
      <c r="FJN751" s="56"/>
      <c r="FJO751" s="56"/>
      <c r="FJP751" s="56"/>
      <c r="FJQ751" s="56"/>
      <c r="FJR751" s="56"/>
      <c r="FJS751" s="56"/>
      <c r="FJT751" s="56"/>
      <c r="FJU751" s="56"/>
      <c r="FJV751" s="56"/>
      <c r="FJW751" s="56"/>
      <c r="FJX751" s="56"/>
      <c r="FJY751" s="56"/>
      <c r="FJZ751" s="56"/>
      <c r="FKA751" s="56"/>
      <c r="FKB751" s="56"/>
      <c r="FKC751" s="56"/>
      <c r="FKD751" s="56"/>
      <c r="FKE751" s="56"/>
      <c r="FKF751" s="56"/>
      <c r="FKG751" s="56"/>
      <c r="FKH751" s="56"/>
      <c r="FKI751" s="56"/>
      <c r="FKJ751" s="56"/>
      <c r="FKK751" s="56"/>
      <c r="FKL751" s="56"/>
      <c r="FKM751" s="56"/>
      <c r="FKN751" s="56"/>
      <c r="FKO751" s="56"/>
      <c r="FKP751" s="56"/>
      <c r="FKQ751" s="56"/>
      <c r="FKR751" s="56"/>
      <c r="FKS751" s="56"/>
      <c r="FKT751" s="56"/>
      <c r="FKU751" s="56"/>
      <c r="FKV751" s="56"/>
      <c r="FKW751" s="56"/>
      <c r="FKX751" s="56"/>
      <c r="FKY751" s="56"/>
      <c r="FKZ751" s="56"/>
      <c r="FLA751" s="56"/>
      <c r="FLB751" s="56"/>
      <c r="FLC751" s="56"/>
      <c r="FLD751" s="56"/>
      <c r="FLE751" s="56"/>
      <c r="FLF751" s="56"/>
      <c r="FLG751" s="56"/>
      <c r="FLH751" s="56"/>
      <c r="FLI751" s="56"/>
      <c r="FLJ751" s="56"/>
      <c r="FLK751" s="56"/>
      <c r="FLL751" s="56"/>
      <c r="FLM751" s="56"/>
      <c r="FLN751" s="56"/>
      <c r="FLO751" s="56"/>
      <c r="FLP751" s="56"/>
      <c r="FLQ751" s="56"/>
      <c r="FLR751" s="56"/>
      <c r="FLS751" s="56"/>
      <c r="FLT751" s="56"/>
      <c r="FLU751" s="56"/>
      <c r="FLV751" s="56"/>
      <c r="FLW751" s="56"/>
      <c r="FLX751" s="56"/>
      <c r="FLY751" s="56"/>
      <c r="FLZ751" s="56"/>
      <c r="FMA751" s="56"/>
      <c r="FMB751" s="56"/>
      <c r="FMC751" s="56"/>
      <c r="FMD751" s="56"/>
      <c r="FME751" s="56"/>
      <c r="FMF751" s="56"/>
      <c r="FMG751" s="56"/>
      <c r="FMH751" s="56"/>
      <c r="FMI751" s="56"/>
      <c r="FMJ751" s="56"/>
      <c r="FMK751" s="56"/>
      <c r="FML751" s="56"/>
      <c r="FMM751" s="56"/>
      <c r="FMN751" s="56"/>
      <c r="FMO751" s="56"/>
      <c r="FMP751" s="56"/>
      <c r="FMQ751" s="56"/>
      <c r="FMR751" s="56"/>
      <c r="FMS751" s="56"/>
      <c r="FMT751" s="56"/>
      <c r="FMU751" s="56"/>
      <c r="FMV751" s="56"/>
      <c r="FMW751" s="56"/>
      <c r="FMX751" s="56"/>
      <c r="FMY751" s="56"/>
      <c r="FMZ751" s="56"/>
      <c r="FNA751" s="56"/>
      <c r="FNB751" s="56"/>
      <c r="FNC751" s="56"/>
      <c r="FND751" s="56"/>
      <c r="FNE751" s="56"/>
      <c r="FNF751" s="56"/>
      <c r="FNG751" s="56"/>
      <c r="FNH751" s="56"/>
      <c r="FNI751" s="56"/>
      <c r="FNJ751" s="56"/>
      <c r="FNK751" s="56"/>
      <c r="FNL751" s="56"/>
      <c r="FNM751" s="56"/>
      <c r="FNN751" s="56"/>
      <c r="FNO751" s="56"/>
      <c r="FNP751" s="56"/>
      <c r="FNQ751" s="56"/>
      <c r="FNR751" s="56"/>
      <c r="FNS751" s="56"/>
      <c r="FNT751" s="56"/>
      <c r="FNU751" s="56"/>
      <c r="FNV751" s="56"/>
      <c r="FNW751" s="56"/>
      <c r="FNX751" s="56"/>
      <c r="FNY751" s="56"/>
      <c r="FNZ751" s="56"/>
      <c r="FOA751" s="56"/>
      <c r="FOB751" s="56"/>
      <c r="FOC751" s="56"/>
      <c r="FOD751" s="56"/>
      <c r="FOE751" s="56"/>
      <c r="FOF751" s="56"/>
      <c r="FOG751" s="56"/>
      <c r="FOH751" s="56"/>
      <c r="FOI751" s="56"/>
      <c r="FOJ751" s="56"/>
      <c r="FOK751" s="56"/>
      <c r="FOL751" s="56"/>
      <c r="FOM751" s="56"/>
      <c r="FON751" s="56"/>
      <c r="FOO751" s="56"/>
      <c r="FOP751" s="56"/>
      <c r="FOQ751" s="56"/>
      <c r="FOR751" s="56"/>
      <c r="FOS751" s="56"/>
      <c r="FOT751" s="56"/>
      <c r="FOU751" s="56"/>
      <c r="FOV751" s="56"/>
      <c r="FOW751" s="56"/>
      <c r="FOX751" s="56"/>
      <c r="FOY751" s="56"/>
      <c r="FOZ751" s="56"/>
      <c r="FPA751" s="56"/>
      <c r="FPB751" s="56"/>
      <c r="FPC751" s="56"/>
      <c r="FPD751" s="56"/>
      <c r="FPE751" s="56"/>
      <c r="FPF751" s="56"/>
      <c r="FPG751" s="56"/>
      <c r="FPH751" s="56"/>
      <c r="FPI751" s="56"/>
      <c r="FPJ751" s="56"/>
      <c r="FPK751" s="56"/>
      <c r="FPL751" s="56"/>
      <c r="FPM751" s="56"/>
      <c r="FPN751" s="56"/>
      <c r="FPO751" s="56"/>
      <c r="FPP751" s="56"/>
      <c r="FPQ751" s="56"/>
      <c r="FPR751" s="56"/>
      <c r="FPS751" s="56"/>
      <c r="FPT751" s="56"/>
      <c r="FPU751" s="56"/>
      <c r="FPV751" s="56"/>
      <c r="FPW751" s="56"/>
      <c r="FPX751" s="56"/>
      <c r="FPY751" s="56"/>
      <c r="FPZ751" s="56"/>
      <c r="FQA751" s="56"/>
      <c r="FQB751" s="56"/>
      <c r="FQC751" s="56"/>
      <c r="FQD751" s="56"/>
      <c r="FQE751" s="56"/>
      <c r="FQF751" s="56"/>
      <c r="FQG751" s="56"/>
      <c r="FQH751" s="56"/>
      <c r="FQI751" s="56"/>
      <c r="FQJ751" s="56"/>
      <c r="FQK751" s="56"/>
      <c r="FQL751" s="56"/>
      <c r="FQM751" s="56"/>
      <c r="FQN751" s="56"/>
      <c r="FQO751" s="56"/>
      <c r="FQP751" s="56"/>
      <c r="FQQ751" s="56"/>
      <c r="FQR751" s="56"/>
      <c r="FQS751" s="56"/>
      <c r="FQT751" s="56"/>
      <c r="FQU751" s="56"/>
      <c r="FQV751" s="56"/>
      <c r="FQW751" s="56"/>
      <c r="FQX751" s="56"/>
      <c r="FQY751" s="56"/>
      <c r="FQZ751" s="56"/>
      <c r="FRA751" s="56"/>
      <c r="FRB751" s="56"/>
      <c r="FRC751" s="56"/>
      <c r="FRD751" s="56"/>
      <c r="FRE751" s="56"/>
      <c r="FRF751" s="56"/>
      <c r="FRG751" s="56"/>
      <c r="FRH751" s="56"/>
      <c r="FRI751" s="56"/>
      <c r="FRJ751" s="56"/>
      <c r="FRK751" s="56"/>
      <c r="FRL751" s="56"/>
      <c r="FRM751" s="56"/>
      <c r="FRN751" s="56"/>
      <c r="FRO751" s="56"/>
      <c r="FRP751" s="56"/>
      <c r="FRQ751" s="56"/>
      <c r="FRR751" s="56"/>
      <c r="FRS751" s="56"/>
      <c r="FRT751" s="56"/>
      <c r="FRU751" s="56"/>
      <c r="FRV751" s="56"/>
      <c r="FRW751" s="56"/>
      <c r="FRX751" s="56"/>
      <c r="FRY751" s="56"/>
      <c r="FRZ751" s="56"/>
      <c r="FSA751" s="56"/>
      <c r="FSB751" s="56"/>
      <c r="FSC751" s="56"/>
      <c r="FSD751" s="56"/>
      <c r="FSE751" s="56"/>
      <c r="FSF751" s="56"/>
      <c r="FSG751" s="56"/>
      <c r="FSH751" s="56"/>
      <c r="FSI751" s="56"/>
      <c r="FSJ751" s="56"/>
      <c r="FSK751" s="56"/>
      <c r="FSL751" s="56"/>
      <c r="FSM751" s="56"/>
      <c r="FSN751" s="56"/>
      <c r="FSO751" s="56"/>
      <c r="FSP751" s="56"/>
      <c r="FSQ751" s="56"/>
      <c r="FSR751" s="56"/>
      <c r="FSS751" s="56"/>
      <c r="FST751" s="56"/>
      <c r="FSU751" s="56"/>
      <c r="FSV751" s="56"/>
      <c r="FSW751" s="56"/>
      <c r="FSX751" s="56"/>
      <c r="FSY751" s="56"/>
      <c r="FSZ751" s="56"/>
      <c r="FTA751" s="56"/>
      <c r="FTB751" s="56"/>
      <c r="FTC751" s="56"/>
      <c r="FTD751" s="56"/>
      <c r="FTE751" s="56"/>
      <c r="FTF751" s="56"/>
      <c r="FTG751" s="56"/>
      <c r="FTH751" s="56"/>
      <c r="FTI751" s="56"/>
      <c r="FTJ751" s="56"/>
      <c r="FTK751" s="56"/>
      <c r="FTL751" s="56"/>
      <c r="FTM751" s="56"/>
      <c r="FTN751" s="56"/>
      <c r="FTO751" s="56"/>
      <c r="FTP751" s="56"/>
      <c r="FTQ751" s="56"/>
      <c r="FTR751" s="56"/>
      <c r="FTS751" s="56"/>
      <c r="FTT751" s="56"/>
      <c r="FTU751" s="56"/>
      <c r="FTV751" s="56"/>
      <c r="FTW751" s="56"/>
      <c r="FTX751" s="56"/>
      <c r="FTY751" s="56"/>
      <c r="FTZ751" s="56"/>
      <c r="FUA751" s="56"/>
      <c r="FUB751" s="56"/>
      <c r="FUC751" s="56"/>
      <c r="FUD751" s="56"/>
      <c r="FUE751" s="56"/>
      <c r="FUF751" s="56"/>
      <c r="FUG751" s="56"/>
      <c r="FUH751" s="56"/>
      <c r="FUI751" s="56"/>
      <c r="FUJ751" s="56"/>
      <c r="FUK751" s="56"/>
      <c r="FUL751" s="56"/>
      <c r="FUM751" s="56"/>
      <c r="FUN751" s="56"/>
      <c r="FUO751" s="56"/>
      <c r="FUP751" s="56"/>
      <c r="FUQ751" s="56"/>
      <c r="FUR751" s="56"/>
      <c r="FUS751" s="56"/>
      <c r="FUT751" s="56"/>
      <c r="FUU751" s="56"/>
      <c r="FUV751" s="56"/>
      <c r="FUW751" s="56"/>
      <c r="FUX751" s="56"/>
      <c r="FUY751" s="56"/>
      <c r="FUZ751" s="56"/>
      <c r="FVA751" s="56"/>
      <c r="FVB751" s="56"/>
      <c r="FVC751" s="56"/>
      <c r="FVD751" s="56"/>
      <c r="FVE751" s="56"/>
      <c r="FVF751" s="56"/>
      <c r="FVG751" s="56"/>
      <c r="FVH751" s="56"/>
      <c r="FVI751" s="56"/>
      <c r="FVJ751" s="56"/>
      <c r="FVK751" s="56"/>
      <c r="FVL751" s="56"/>
      <c r="FVM751" s="56"/>
      <c r="FVN751" s="56"/>
      <c r="FVO751" s="56"/>
      <c r="FVP751" s="56"/>
      <c r="FVQ751" s="56"/>
      <c r="FVR751" s="56"/>
      <c r="FVS751" s="56"/>
      <c r="FVT751" s="56"/>
      <c r="FVU751" s="56"/>
      <c r="FVV751" s="56"/>
      <c r="FVW751" s="56"/>
      <c r="FVX751" s="56"/>
      <c r="FVY751" s="56"/>
      <c r="FVZ751" s="56"/>
      <c r="FWA751" s="56"/>
      <c r="FWB751" s="56"/>
      <c r="FWC751" s="56"/>
      <c r="FWD751" s="56"/>
      <c r="FWE751" s="56"/>
      <c r="FWF751" s="56"/>
      <c r="FWG751" s="56"/>
      <c r="FWH751" s="56"/>
      <c r="FWI751" s="56"/>
      <c r="FWJ751" s="56"/>
      <c r="FWK751" s="56"/>
      <c r="FWL751" s="56"/>
      <c r="FWM751" s="56"/>
      <c r="FWN751" s="56"/>
      <c r="FWO751" s="56"/>
      <c r="FWP751" s="56"/>
      <c r="FWQ751" s="56"/>
      <c r="FWR751" s="56"/>
      <c r="FWS751" s="56"/>
      <c r="FWT751" s="56"/>
      <c r="FWU751" s="56"/>
      <c r="FWV751" s="56"/>
      <c r="FWW751" s="56"/>
      <c r="FWX751" s="56"/>
      <c r="FWY751" s="56"/>
      <c r="FWZ751" s="56"/>
      <c r="FXA751" s="56"/>
      <c r="FXB751" s="56"/>
      <c r="FXC751" s="56"/>
      <c r="FXD751" s="56"/>
      <c r="FXE751" s="56"/>
      <c r="FXF751" s="56"/>
      <c r="FXG751" s="56"/>
      <c r="FXH751" s="56"/>
      <c r="FXI751" s="56"/>
      <c r="FXJ751" s="56"/>
      <c r="FXK751" s="56"/>
      <c r="FXL751" s="56"/>
      <c r="FXM751" s="56"/>
      <c r="FXN751" s="56"/>
      <c r="FXO751" s="56"/>
      <c r="FXP751" s="56"/>
      <c r="FXQ751" s="56"/>
      <c r="FXR751" s="56"/>
      <c r="FXS751" s="56"/>
      <c r="FXT751" s="56"/>
      <c r="FXU751" s="56"/>
      <c r="FXV751" s="56"/>
      <c r="FXW751" s="56"/>
      <c r="FXX751" s="56"/>
      <c r="FXY751" s="56"/>
      <c r="FXZ751" s="56"/>
      <c r="FYA751" s="56"/>
      <c r="FYB751" s="56"/>
      <c r="FYC751" s="56"/>
      <c r="FYD751" s="56"/>
      <c r="FYE751" s="56"/>
      <c r="FYF751" s="56"/>
      <c r="FYG751" s="56"/>
      <c r="FYH751" s="56"/>
      <c r="FYI751" s="56"/>
      <c r="FYJ751" s="56"/>
      <c r="FYK751" s="56"/>
      <c r="FYL751" s="56"/>
      <c r="FYM751" s="56"/>
      <c r="FYN751" s="56"/>
      <c r="FYO751" s="56"/>
      <c r="FYP751" s="56"/>
      <c r="FYQ751" s="56"/>
      <c r="FYR751" s="56"/>
      <c r="FYS751" s="56"/>
      <c r="FYT751" s="56"/>
      <c r="FYU751" s="56"/>
      <c r="FYV751" s="56"/>
      <c r="FYW751" s="56"/>
      <c r="FYX751" s="56"/>
      <c r="FYY751" s="56"/>
      <c r="FYZ751" s="56"/>
      <c r="FZA751" s="56"/>
      <c r="FZB751" s="56"/>
      <c r="FZC751" s="56"/>
      <c r="FZD751" s="56"/>
      <c r="FZE751" s="56"/>
      <c r="FZF751" s="56"/>
      <c r="FZG751" s="56"/>
      <c r="FZH751" s="56"/>
      <c r="FZI751" s="56"/>
      <c r="FZJ751" s="56"/>
      <c r="FZK751" s="56"/>
      <c r="FZL751" s="56"/>
      <c r="FZM751" s="56"/>
      <c r="FZN751" s="56"/>
      <c r="FZO751" s="56"/>
      <c r="FZP751" s="56"/>
      <c r="FZQ751" s="56"/>
      <c r="FZR751" s="56"/>
      <c r="FZS751" s="56"/>
      <c r="FZT751" s="56"/>
      <c r="FZU751" s="56"/>
      <c r="FZV751" s="56"/>
      <c r="FZW751" s="56"/>
      <c r="FZX751" s="56"/>
      <c r="FZY751" s="56"/>
      <c r="FZZ751" s="56"/>
      <c r="GAA751" s="56"/>
      <c r="GAB751" s="56"/>
      <c r="GAC751" s="56"/>
      <c r="GAD751" s="56"/>
      <c r="GAE751" s="56"/>
      <c r="GAF751" s="56"/>
      <c r="GAG751" s="56"/>
      <c r="GAH751" s="56"/>
      <c r="GAI751" s="56"/>
      <c r="GAJ751" s="56"/>
      <c r="GAK751" s="56"/>
      <c r="GAL751" s="56"/>
      <c r="GAM751" s="56"/>
      <c r="GAN751" s="56"/>
      <c r="GAO751" s="56"/>
      <c r="GAP751" s="56"/>
      <c r="GAQ751" s="56"/>
      <c r="GAR751" s="56"/>
      <c r="GAS751" s="56"/>
      <c r="GAT751" s="56"/>
      <c r="GAU751" s="56"/>
      <c r="GAV751" s="56"/>
      <c r="GAW751" s="56"/>
      <c r="GAX751" s="56"/>
      <c r="GAY751" s="56"/>
      <c r="GAZ751" s="56"/>
      <c r="GBA751" s="56"/>
      <c r="GBB751" s="56"/>
      <c r="GBC751" s="56"/>
      <c r="GBD751" s="56"/>
      <c r="GBE751" s="56"/>
      <c r="GBF751" s="56"/>
      <c r="GBG751" s="56"/>
      <c r="GBH751" s="56"/>
      <c r="GBI751" s="56"/>
      <c r="GBJ751" s="56"/>
      <c r="GBK751" s="56"/>
      <c r="GBL751" s="56"/>
      <c r="GBM751" s="56"/>
      <c r="GBN751" s="56"/>
      <c r="GBO751" s="56"/>
      <c r="GBP751" s="56"/>
      <c r="GBQ751" s="56"/>
      <c r="GBR751" s="56"/>
      <c r="GBS751" s="56"/>
      <c r="GBT751" s="56"/>
      <c r="GBU751" s="56"/>
      <c r="GBV751" s="56"/>
      <c r="GBW751" s="56"/>
      <c r="GBX751" s="56"/>
      <c r="GBY751" s="56"/>
      <c r="GBZ751" s="56"/>
      <c r="GCA751" s="56"/>
      <c r="GCB751" s="56"/>
      <c r="GCC751" s="56"/>
      <c r="GCD751" s="56"/>
      <c r="GCE751" s="56"/>
      <c r="GCF751" s="56"/>
      <c r="GCG751" s="56"/>
      <c r="GCH751" s="56"/>
      <c r="GCI751" s="56"/>
      <c r="GCJ751" s="56"/>
      <c r="GCK751" s="56"/>
      <c r="GCL751" s="56"/>
      <c r="GCM751" s="56"/>
      <c r="GCN751" s="56"/>
      <c r="GCO751" s="56"/>
      <c r="GCP751" s="56"/>
      <c r="GCQ751" s="56"/>
      <c r="GCR751" s="56"/>
      <c r="GCS751" s="56"/>
      <c r="GCT751" s="56"/>
      <c r="GCU751" s="56"/>
      <c r="GCV751" s="56"/>
      <c r="GCW751" s="56"/>
      <c r="GCX751" s="56"/>
      <c r="GCY751" s="56"/>
      <c r="GCZ751" s="56"/>
      <c r="GDA751" s="56"/>
      <c r="GDB751" s="56"/>
      <c r="GDC751" s="56"/>
      <c r="GDD751" s="56"/>
      <c r="GDE751" s="56"/>
      <c r="GDF751" s="56"/>
      <c r="GDG751" s="56"/>
      <c r="GDH751" s="56"/>
      <c r="GDI751" s="56"/>
      <c r="GDJ751" s="56"/>
      <c r="GDK751" s="56"/>
      <c r="GDL751" s="56"/>
      <c r="GDM751" s="56"/>
      <c r="GDN751" s="56"/>
      <c r="GDO751" s="56"/>
      <c r="GDP751" s="56"/>
      <c r="GDQ751" s="56"/>
      <c r="GDR751" s="56"/>
      <c r="GDS751" s="56"/>
      <c r="GDT751" s="56"/>
      <c r="GDU751" s="56"/>
      <c r="GDV751" s="56"/>
      <c r="GDW751" s="56"/>
      <c r="GDX751" s="56"/>
      <c r="GDY751" s="56"/>
      <c r="GDZ751" s="56"/>
      <c r="GEA751" s="56"/>
      <c r="GEB751" s="56"/>
      <c r="GEC751" s="56"/>
      <c r="GED751" s="56"/>
      <c r="GEE751" s="56"/>
      <c r="GEF751" s="56"/>
      <c r="GEG751" s="56"/>
      <c r="GEH751" s="56"/>
      <c r="GEI751" s="56"/>
      <c r="GEJ751" s="56"/>
      <c r="GEK751" s="56"/>
      <c r="GEL751" s="56"/>
      <c r="GEM751" s="56"/>
      <c r="GEN751" s="56"/>
      <c r="GEO751" s="56"/>
      <c r="GEP751" s="56"/>
      <c r="GEQ751" s="56"/>
      <c r="GER751" s="56"/>
      <c r="GES751" s="56"/>
      <c r="GET751" s="56"/>
      <c r="GEU751" s="56"/>
      <c r="GEV751" s="56"/>
      <c r="GEW751" s="56"/>
      <c r="GEX751" s="56"/>
      <c r="GEY751" s="56"/>
      <c r="GEZ751" s="56"/>
      <c r="GFA751" s="56"/>
      <c r="GFB751" s="56"/>
      <c r="GFC751" s="56"/>
      <c r="GFD751" s="56"/>
      <c r="GFE751" s="56"/>
      <c r="GFF751" s="56"/>
      <c r="GFG751" s="56"/>
      <c r="GFH751" s="56"/>
      <c r="GFI751" s="56"/>
      <c r="GFJ751" s="56"/>
      <c r="GFK751" s="56"/>
      <c r="GFL751" s="56"/>
      <c r="GFM751" s="56"/>
      <c r="GFN751" s="56"/>
      <c r="GFO751" s="56"/>
      <c r="GFP751" s="56"/>
      <c r="GFQ751" s="56"/>
      <c r="GFR751" s="56"/>
      <c r="GFS751" s="56"/>
      <c r="GFT751" s="56"/>
      <c r="GFU751" s="56"/>
      <c r="GFV751" s="56"/>
      <c r="GFW751" s="56"/>
      <c r="GFX751" s="56"/>
      <c r="GFY751" s="56"/>
      <c r="GFZ751" s="56"/>
      <c r="GGA751" s="56"/>
      <c r="GGB751" s="56"/>
      <c r="GGC751" s="56"/>
      <c r="GGD751" s="56"/>
      <c r="GGE751" s="56"/>
      <c r="GGF751" s="56"/>
      <c r="GGG751" s="56"/>
      <c r="GGH751" s="56"/>
      <c r="GGI751" s="56"/>
      <c r="GGJ751" s="56"/>
      <c r="GGK751" s="56"/>
      <c r="GGL751" s="56"/>
      <c r="GGM751" s="56"/>
      <c r="GGN751" s="56"/>
      <c r="GGO751" s="56"/>
      <c r="GGP751" s="56"/>
      <c r="GGQ751" s="56"/>
      <c r="GGR751" s="56"/>
      <c r="GGS751" s="56"/>
      <c r="GGT751" s="56"/>
      <c r="GGU751" s="56"/>
      <c r="GGV751" s="56"/>
      <c r="GGW751" s="56"/>
      <c r="GGX751" s="56"/>
      <c r="GGY751" s="56"/>
      <c r="GGZ751" s="56"/>
      <c r="GHA751" s="56"/>
      <c r="GHB751" s="56"/>
      <c r="GHC751" s="56"/>
      <c r="GHD751" s="56"/>
      <c r="GHE751" s="56"/>
      <c r="GHF751" s="56"/>
      <c r="GHG751" s="56"/>
      <c r="GHH751" s="56"/>
      <c r="GHI751" s="56"/>
      <c r="GHJ751" s="56"/>
      <c r="GHK751" s="56"/>
      <c r="GHL751" s="56"/>
      <c r="GHM751" s="56"/>
      <c r="GHN751" s="56"/>
      <c r="GHO751" s="56"/>
      <c r="GHP751" s="56"/>
      <c r="GHQ751" s="56"/>
      <c r="GHR751" s="56"/>
      <c r="GHS751" s="56"/>
      <c r="GHT751" s="56"/>
      <c r="GHU751" s="56"/>
      <c r="GHV751" s="56"/>
      <c r="GHW751" s="56"/>
      <c r="GHX751" s="56"/>
      <c r="GHY751" s="56"/>
      <c r="GHZ751" s="56"/>
      <c r="GIA751" s="56"/>
      <c r="GIB751" s="56"/>
      <c r="GIC751" s="56"/>
      <c r="GID751" s="56"/>
      <c r="GIE751" s="56"/>
      <c r="GIF751" s="56"/>
      <c r="GIG751" s="56"/>
      <c r="GIH751" s="56"/>
      <c r="GII751" s="56"/>
      <c r="GIJ751" s="56"/>
      <c r="GIK751" s="56"/>
      <c r="GIL751" s="56"/>
      <c r="GIM751" s="56"/>
      <c r="GIN751" s="56"/>
      <c r="GIO751" s="56"/>
      <c r="GIP751" s="56"/>
      <c r="GIQ751" s="56"/>
      <c r="GIR751" s="56"/>
      <c r="GIS751" s="56"/>
      <c r="GIT751" s="56"/>
      <c r="GIU751" s="56"/>
      <c r="GIV751" s="56"/>
      <c r="GIW751" s="56"/>
      <c r="GIX751" s="56"/>
      <c r="GIY751" s="56"/>
      <c r="GIZ751" s="56"/>
      <c r="GJA751" s="56"/>
      <c r="GJB751" s="56"/>
      <c r="GJC751" s="56"/>
      <c r="GJD751" s="56"/>
      <c r="GJE751" s="56"/>
      <c r="GJF751" s="56"/>
      <c r="GJG751" s="56"/>
      <c r="GJH751" s="56"/>
      <c r="GJI751" s="56"/>
      <c r="GJJ751" s="56"/>
      <c r="GJK751" s="56"/>
      <c r="GJL751" s="56"/>
      <c r="GJM751" s="56"/>
      <c r="GJN751" s="56"/>
      <c r="GJO751" s="56"/>
      <c r="GJP751" s="56"/>
      <c r="GJQ751" s="56"/>
      <c r="GJR751" s="56"/>
      <c r="GJS751" s="56"/>
      <c r="GJT751" s="56"/>
      <c r="GJU751" s="56"/>
      <c r="GJV751" s="56"/>
      <c r="GJW751" s="56"/>
      <c r="GJX751" s="56"/>
      <c r="GJY751" s="56"/>
      <c r="GJZ751" s="56"/>
      <c r="GKA751" s="56"/>
      <c r="GKB751" s="56"/>
      <c r="GKC751" s="56"/>
      <c r="GKD751" s="56"/>
      <c r="GKE751" s="56"/>
      <c r="GKF751" s="56"/>
      <c r="GKG751" s="56"/>
      <c r="GKH751" s="56"/>
      <c r="GKI751" s="56"/>
      <c r="GKJ751" s="56"/>
      <c r="GKK751" s="56"/>
      <c r="GKL751" s="56"/>
      <c r="GKM751" s="56"/>
      <c r="GKN751" s="56"/>
      <c r="GKO751" s="56"/>
      <c r="GKP751" s="56"/>
      <c r="GKQ751" s="56"/>
      <c r="GKR751" s="56"/>
      <c r="GKS751" s="56"/>
      <c r="GKT751" s="56"/>
      <c r="GKU751" s="56"/>
      <c r="GKV751" s="56"/>
      <c r="GKW751" s="56"/>
      <c r="GKX751" s="56"/>
      <c r="GKY751" s="56"/>
      <c r="GKZ751" s="56"/>
      <c r="GLA751" s="56"/>
      <c r="GLB751" s="56"/>
      <c r="GLC751" s="56"/>
      <c r="GLD751" s="56"/>
      <c r="GLE751" s="56"/>
      <c r="GLF751" s="56"/>
      <c r="GLG751" s="56"/>
      <c r="GLH751" s="56"/>
      <c r="GLI751" s="56"/>
      <c r="GLJ751" s="56"/>
      <c r="GLK751" s="56"/>
      <c r="GLL751" s="56"/>
      <c r="GLM751" s="56"/>
      <c r="GLN751" s="56"/>
      <c r="GLO751" s="56"/>
      <c r="GLP751" s="56"/>
      <c r="GLQ751" s="56"/>
      <c r="GLR751" s="56"/>
      <c r="GLS751" s="56"/>
      <c r="GLT751" s="56"/>
      <c r="GLU751" s="56"/>
      <c r="GLV751" s="56"/>
      <c r="GLW751" s="56"/>
      <c r="GLX751" s="56"/>
      <c r="GLY751" s="56"/>
      <c r="GLZ751" s="56"/>
      <c r="GMA751" s="56"/>
      <c r="GMB751" s="56"/>
      <c r="GMC751" s="56"/>
      <c r="GMD751" s="56"/>
      <c r="GME751" s="56"/>
      <c r="GMF751" s="56"/>
      <c r="GMG751" s="56"/>
      <c r="GMH751" s="56"/>
      <c r="GMI751" s="56"/>
      <c r="GMJ751" s="56"/>
      <c r="GMK751" s="56"/>
      <c r="GML751" s="56"/>
      <c r="GMM751" s="56"/>
      <c r="GMN751" s="56"/>
      <c r="GMO751" s="56"/>
      <c r="GMP751" s="56"/>
      <c r="GMQ751" s="56"/>
      <c r="GMR751" s="56"/>
      <c r="GMS751" s="56"/>
      <c r="GMT751" s="56"/>
      <c r="GMU751" s="56"/>
      <c r="GMV751" s="56"/>
      <c r="GMW751" s="56"/>
      <c r="GMX751" s="56"/>
      <c r="GMY751" s="56"/>
      <c r="GMZ751" s="56"/>
      <c r="GNA751" s="56"/>
      <c r="GNB751" s="56"/>
      <c r="GNC751" s="56"/>
      <c r="GND751" s="56"/>
      <c r="GNE751" s="56"/>
      <c r="GNF751" s="56"/>
      <c r="GNG751" s="56"/>
      <c r="GNH751" s="56"/>
      <c r="GNI751" s="56"/>
      <c r="GNJ751" s="56"/>
      <c r="GNK751" s="56"/>
      <c r="GNL751" s="56"/>
      <c r="GNM751" s="56"/>
      <c r="GNN751" s="56"/>
      <c r="GNO751" s="56"/>
      <c r="GNP751" s="56"/>
      <c r="GNQ751" s="56"/>
      <c r="GNR751" s="56"/>
      <c r="GNS751" s="56"/>
      <c r="GNT751" s="56"/>
      <c r="GNU751" s="56"/>
      <c r="GNV751" s="56"/>
      <c r="GNW751" s="56"/>
      <c r="GNX751" s="56"/>
      <c r="GNY751" s="56"/>
      <c r="GNZ751" s="56"/>
      <c r="GOA751" s="56"/>
      <c r="GOB751" s="56"/>
      <c r="GOC751" s="56"/>
      <c r="GOD751" s="56"/>
      <c r="GOE751" s="56"/>
      <c r="GOF751" s="56"/>
      <c r="GOG751" s="56"/>
      <c r="GOH751" s="56"/>
      <c r="GOI751" s="56"/>
      <c r="GOJ751" s="56"/>
      <c r="GOK751" s="56"/>
      <c r="GOL751" s="56"/>
      <c r="GOM751" s="56"/>
      <c r="GON751" s="56"/>
      <c r="GOO751" s="56"/>
      <c r="GOP751" s="56"/>
      <c r="GOQ751" s="56"/>
      <c r="GOR751" s="56"/>
      <c r="GOS751" s="56"/>
      <c r="GOT751" s="56"/>
      <c r="GOU751" s="56"/>
      <c r="GOV751" s="56"/>
      <c r="GOW751" s="56"/>
      <c r="GOX751" s="56"/>
      <c r="GOY751" s="56"/>
      <c r="GOZ751" s="56"/>
      <c r="GPA751" s="56"/>
      <c r="GPB751" s="56"/>
      <c r="GPC751" s="56"/>
      <c r="GPD751" s="56"/>
      <c r="GPE751" s="56"/>
      <c r="GPF751" s="56"/>
      <c r="GPG751" s="56"/>
      <c r="GPH751" s="56"/>
      <c r="GPI751" s="56"/>
      <c r="GPJ751" s="56"/>
      <c r="GPK751" s="56"/>
      <c r="GPL751" s="56"/>
      <c r="GPM751" s="56"/>
      <c r="GPN751" s="56"/>
      <c r="GPO751" s="56"/>
      <c r="GPP751" s="56"/>
      <c r="GPQ751" s="56"/>
      <c r="GPR751" s="56"/>
      <c r="GPS751" s="56"/>
      <c r="GPT751" s="56"/>
      <c r="GPU751" s="56"/>
      <c r="GPV751" s="56"/>
      <c r="GPW751" s="56"/>
      <c r="GPX751" s="56"/>
      <c r="GPY751" s="56"/>
      <c r="GPZ751" s="56"/>
      <c r="GQA751" s="56"/>
      <c r="GQB751" s="56"/>
      <c r="GQC751" s="56"/>
      <c r="GQD751" s="56"/>
      <c r="GQE751" s="56"/>
      <c r="GQF751" s="56"/>
      <c r="GQG751" s="56"/>
      <c r="GQH751" s="56"/>
      <c r="GQI751" s="56"/>
      <c r="GQJ751" s="56"/>
      <c r="GQK751" s="56"/>
      <c r="GQL751" s="56"/>
      <c r="GQM751" s="56"/>
      <c r="GQN751" s="56"/>
      <c r="GQO751" s="56"/>
      <c r="GQP751" s="56"/>
      <c r="GQQ751" s="56"/>
      <c r="GQR751" s="56"/>
      <c r="GQS751" s="56"/>
      <c r="GQT751" s="56"/>
      <c r="GQU751" s="56"/>
      <c r="GQV751" s="56"/>
      <c r="GQW751" s="56"/>
      <c r="GQX751" s="56"/>
      <c r="GQY751" s="56"/>
      <c r="GQZ751" s="56"/>
      <c r="GRA751" s="56"/>
      <c r="GRB751" s="56"/>
      <c r="GRC751" s="56"/>
      <c r="GRD751" s="56"/>
      <c r="GRE751" s="56"/>
      <c r="GRF751" s="56"/>
      <c r="GRG751" s="56"/>
      <c r="GRH751" s="56"/>
      <c r="GRI751" s="56"/>
      <c r="GRJ751" s="56"/>
      <c r="GRK751" s="56"/>
      <c r="GRL751" s="56"/>
      <c r="GRM751" s="56"/>
      <c r="GRN751" s="56"/>
      <c r="GRO751" s="56"/>
      <c r="GRP751" s="56"/>
      <c r="GRQ751" s="56"/>
      <c r="GRR751" s="56"/>
      <c r="GRS751" s="56"/>
      <c r="GRT751" s="56"/>
      <c r="GRU751" s="56"/>
      <c r="GRV751" s="56"/>
      <c r="GRW751" s="56"/>
      <c r="GRX751" s="56"/>
      <c r="GRY751" s="56"/>
      <c r="GRZ751" s="56"/>
      <c r="GSA751" s="56"/>
      <c r="GSB751" s="56"/>
      <c r="GSC751" s="56"/>
      <c r="GSD751" s="56"/>
      <c r="GSE751" s="56"/>
      <c r="GSF751" s="56"/>
      <c r="GSG751" s="56"/>
      <c r="GSH751" s="56"/>
      <c r="GSI751" s="56"/>
      <c r="GSJ751" s="56"/>
      <c r="GSK751" s="56"/>
      <c r="GSL751" s="56"/>
      <c r="GSM751" s="56"/>
      <c r="GSN751" s="56"/>
      <c r="GSO751" s="56"/>
      <c r="GSP751" s="56"/>
      <c r="GSQ751" s="56"/>
      <c r="GSR751" s="56"/>
      <c r="GSS751" s="56"/>
      <c r="GST751" s="56"/>
      <c r="GSU751" s="56"/>
      <c r="GSV751" s="56"/>
      <c r="GSW751" s="56"/>
      <c r="GSX751" s="56"/>
      <c r="GSY751" s="56"/>
      <c r="GSZ751" s="56"/>
      <c r="GTA751" s="56"/>
      <c r="GTB751" s="56"/>
      <c r="GTC751" s="56"/>
      <c r="GTD751" s="56"/>
      <c r="GTE751" s="56"/>
      <c r="GTF751" s="56"/>
      <c r="GTG751" s="56"/>
      <c r="GTH751" s="56"/>
      <c r="GTI751" s="56"/>
      <c r="GTJ751" s="56"/>
      <c r="GTK751" s="56"/>
      <c r="GTL751" s="56"/>
      <c r="GTM751" s="56"/>
      <c r="GTN751" s="56"/>
      <c r="GTO751" s="56"/>
      <c r="GTP751" s="56"/>
      <c r="GTQ751" s="56"/>
      <c r="GTR751" s="56"/>
      <c r="GTS751" s="56"/>
      <c r="GTT751" s="56"/>
      <c r="GTU751" s="56"/>
      <c r="GTV751" s="56"/>
      <c r="GTW751" s="56"/>
      <c r="GTX751" s="56"/>
      <c r="GTY751" s="56"/>
      <c r="GTZ751" s="56"/>
      <c r="GUA751" s="56"/>
      <c r="GUB751" s="56"/>
      <c r="GUC751" s="56"/>
      <c r="GUD751" s="56"/>
      <c r="GUE751" s="56"/>
      <c r="GUF751" s="56"/>
      <c r="GUG751" s="56"/>
      <c r="GUH751" s="56"/>
      <c r="GUI751" s="56"/>
      <c r="GUJ751" s="56"/>
      <c r="GUK751" s="56"/>
      <c r="GUL751" s="56"/>
      <c r="GUM751" s="56"/>
      <c r="GUN751" s="56"/>
      <c r="GUO751" s="56"/>
      <c r="GUP751" s="56"/>
      <c r="GUQ751" s="56"/>
      <c r="GUR751" s="56"/>
      <c r="GUS751" s="56"/>
      <c r="GUT751" s="56"/>
      <c r="GUU751" s="56"/>
      <c r="GUV751" s="56"/>
      <c r="GUW751" s="56"/>
      <c r="GUX751" s="56"/>
      <c r="GUY751" s="56"/>
      <c r="GUZ751" s="56"/>
      <c r="GVA751" s="56"/>
      <c r="GVB751" s="56"/>
      <c r="GVC751" s="56"/>
      <c r="GVD751" s="56"/>
      <c r="GVE751" s="56"/>
      <c r="GVF751" s="56"/>
      <c r="GVG751" s="56"/>
      <c r="GVH751" s="56"/>
      <c r="GVI751" s="56"/>
      <c r="GVJ751" s="56"/>
      <c r="GVK751" s="56"/>
      <c r="GVL751" s="56"/>
      <c r="GVM751" s="56"/>
      <c r="GVN751" s="56"/>
      <c r="GVO751" s="56"/>
      <c r="GVP751" s="56"/>
      <c r="GVQ751" s="56"/>
      <c r="GVR751" s="56"/>
      <c r="GVS751" s="56"/>
      <c r="GVT751" s="56"/>
      <c r="GVU751" s="56"/>
      <c r="GVV751" s="56"/>
      <c r="GVW751" s="56"/>
      <c r="GVX751" s="56"/>
      <c r="GVY751" s="56"/>
      <c r="GVZ751" s="56"/>
      <c r="GWA751" s="56"/>
      <c r="GWB751" s="56"/>
      <c r="GWC751" s="56"/>
      <c r="GWD751" s="56"/>
      <c r="GWE751" s="56"/>
      <c r="GWF751" s="56"/>
      <c r="GWG751" s="56"/>
      <c r="GWH751" s="56"/>
      <c r="GWI751" s="56"/>
      <c r="GWJ751" s="56"/>
      <c r="GWK751" s="56"/>
      <c r="GWL751" s="56"/>
      <c r="GWM751" s="56"/>
      <c r="GWN751" s="56"/>
      <c r="GWO751" s="56"/>
      <c r="GWP751" s="56"/>
      <c r="GWQ751" s="56"/>
      <c r="GWR751" s="56"/>
      <c r="GWS751" s="56"/>
      <c r="GWT751" s="56"/>
      <c r="GWU751" s="56"/>
      <c r="GWV751" s="56"/>
      <c r="GWW751" s="56"/>
      <c r="GWX751" s="56"/>
      <c r="GWY751" s="56"/>
      <c r="GWZ751" s="56"/>
      <c r="GXA751" s="56"/>
      <c r="GXB751" s="56"/>
      <c r="GXC751" s="56"/>
      <c r="GXD751" s="56"/>
      <c r="GXE751" s="56"/>
      <c r="GXF751" s="56"/>
      <c r="GXG751" s="56"/>
      <c r="GXH751" s="56"/>
      <c r="GXI751" s="56"/>
      <c r="GXJ751" s="56"/>
      <c r="GXK751" s="56"/>
      <c r="GXL751" s="56"/>
      <c r="GXM751" s="56"/>
      <c r="GXN751" s="56"/>
      <c r="GXO751" s="56"/>
      <c r="GXP751" s="56"/>
      <c r="GXQ751" s="56"/>
      <c r="GXR751" s="56"/>
      <c r="GXS751" s="56"/>
      <c r="GXT751" s="56"/>
      <c r="GXU751" s="56"/>
      <c r="GXV751" s="56"/>
      <c r="GXW751" s="56"/>
      <c r="GXX751" s="56"/>
      <c r="GXY751" s="56"/>
      <c r="GXZ751" s="56"/>
      <c r="GYA751" s="56"/>
      <c r="GYB751" s="56"/>
      <c r="GYC751" s="56"/>
      <c r="GYD751" s="56"/>
      <c r="GYE751" s="56"/>
      <c r="GYF751" s="56"/>
      <c r="GYG751" s="56"/>
      <c r="GYH751" s="56"/>
      <c r="GYI751" s="56"/>
      <c r="GYJ751" s="56"/>
      <c r="GYK751" s="56"/>
      <c r="GYL751" s="56"/>
      <c r="GYM751" s="56"/>
      <c r="GYN751" s="56"/>
      <c r="GYO751" s="56"/>
      <c r="GYP751" s="56"/>
      <c r="GYQ751" s="56"/>
      <c r="GYR751" s="56"/>
      <c r="GYS751" s="56"/>
      <c r="GYT751" s="56"/>
      <c r="GYU751" s="56"/>
      <c r="GYV751" s="56"/>
      <c r="GYW751" s="56"/>
      <c r="GYX751" s="56"/>
      <c r="GYY751" s="56"/>
      <c r="GYZ751" s="56"/>
      <c r="GZA751" s="56"/>
      <c r="GZB751" s="56"/>
      <c r="GZC751" s="56"/>
      <c r="GZD751" s="56"/>
      <c r="GZE751" s="56"/>
      <c r="GZF751" s="56"/>
      <c r="GZG751" s="56"/>
      <c r="GZH751" s="56"/>
      <c r="GZI751" s="56"/>
      <c r="GZJ751" s="56"/>
      <c r="GZK751" s="56"/>
      <c r="GZL751" s="56"/>
      <c r="GZM751" s="56"/>
      <c r="GZN751" s="56"/>
      <c r="GZO751" s="56"/>
      <c r="GZP751" s="56"/>
      <c r="GZQ751" s="56"/>
      <c r="GZR751" s="56"/>
      <c r="GZS751" s="56"/>
      <c r="GZT751" s="56"/>
      <c r="GZU751" s="56"/>
      <c r="GZV751" s="56"/>
      <c r="GZW751" s="56"/>
      <c r="GZX751" s="56"/>
      <c r="GZY751" s="56"/>
      <c r="GZZ751" s="56"/>
      <c r="HAA751" s="56"/>
      <c r="HAB751" s="56"/>
      <c r="HAC751" s="56"/>
      <c r="HAD751" s="56"/>
      <c r="HAE751" s="56"/>
      <c r="HAF751" s="56"/>
      <c r="HAG751" s="56"/>
      <c r="HAH751" s="56"/>
      <c r="HAI751" s="56"/>
      <c r="HAJ751" s="56"/>
      <c r="HAK751" s="56"/>
      <c r="HAL751" s="56"/>
      <c r="HAM751" s="56"/>
      <c r="HAN751" s="56"/>
      <c r="HAO751" s="56"/>
      <c r="HAP751" s="56"/>
      <c r="HAQ751" s="56"/>
      <c r="HAR751" s="56"/>
      <c r="HAS751" s="56"/>
      <c r="HAT751" s="56"/>
      <c r="HAU751" s="56"/>
      <c r="HAV751" s="56"/>
      <c r="HAW751" s="56"/>
      <c r="HAX751" s="56"/>
      <c r="HAY751" s="56"/>
      <c r="HAZ751" s="56"/>
      <c r="HBA751" s="56"/>
      <c r="HBB751" s="56"/>
      <c r="HBC751" s="56"/>
      <c r="HBD751" s="56"/>
      <c r="HBE751" s="56"/>
      <c r="HBF751" s="56"/>
      <c r="HBG751" s="56"/>
      <c r="HBH751" s="56"/>
      <c r="HBI751" s="56"/>
      <c r="HBJ751" s="56"/>
      <c r="HBK751" s="56"/>
      <c r="HBL751" s="56"/>
      <c r="HBM751" s="56"/>
      <c r="HBN751" s="56"/>
      <c r="HBO751" s="56"/>
      <c r="HBP751" s="56"/>
      <c r="HBQ751" s="56"/>
      <c r="HBR751" s="56"/>
      <c r="HBS751" s="56"/>
      <c r="HBT751" s="56"/>
      <c r="HBU751" s="56"/>
      <c r="HBV751" s="56"/>
      <c r="HBW751" s="56"/>
      <c r="HBX751" s="56"/>
      <c r="HBY751" s="56"/>
      <c r="HBZ751" s="56"/>
      <c r="HCA751" s="56"/>
      <c r="HCB751" s="56"/>
      <c r="HCC751" s="56"/>
      <c r="HCD751" s="56"/>
      <c r="HCE751" s="56"/>
      <c r="HCF751" s="56"/>
      <c r="HCG751" s="56"/>
      <c r="HCH751" s="56"/>
      <c r="HCI751" s="56"/>
      <c r="HCJ751" s="56"/>
      <c r="HCK751" s="56"/>
      <c r="HCL751" s="56"/>
      <c r="HCM751" s="56"/>
      <c r="HCN751" s="56"/>
      <c r="HCO751" s="56"/>
      <c r="HCP751" s="56"/>
      <c r="HCQ751" s="56"/>
      <c r="HCR751" s="56"/>
      <c r="HCS751" s="56"/>
      <c r="HCT751" s="56"/>
      <c r="HCU751" s="56"/>
      <c r="HCV751" s="56"/>
      <c r="HCW751" s="56"/>
      <c r="HCX751" s="56"/>
      <c r="HCY751" s="56"/>
      <c r="HCZ751" s="56"/>
      <c r="HDA751" s="56"/>
      <c r="HDB751" s="56"/>
      <c r="HDC751" s="56"/>
      <c r="HDD751" s="56"/>
      <c r="HDE751" s="56"/>
      <c r="HDF751" s="56"/>
      <c r="HDG751" s="56"/>
      <c r="HDH751" s="56"/>
      <c r="HDI751" s="56"/>
      <c r="HDJ751" s="56"/>
      <c r="HDK751" s="56"/>
      <c r="HDL751" s="56"/>
      <c r="HDM751" s="56"/>
      <c r="HDN751" s="56"/>
      <c r="HDO751" s="56"/>
      <c r="HDP751" s="56"/>
      <c r="HDQ751" s="56"/>
      <c r="HDR751" s="56"/>
      <c r="HDS751" s="56"/>
      <c r="HDT751" s="56"/>
      <c r="HDU751" s="56"/>
      <c r="HDV751" s="56"/>
      <c r="HDW751" s="56"/>
      <c r="HDX751" s="56"/>
      <c r="HDY751" s="56"/>
      <c r="HDZ751" s="56"/>
      <c r="HEA751" s="56"/>
      <c r="HEB751" s="56"/>
      <c r="HEC751" s="56"/>
      <c r="HED751" s="56"/>
      <c r="HEE751" s="56"/>
      <c r="HEF751" s="56"/>
      <c r="HEG751" s="56"/>
      <c r="HEH751" s="56"/>
      <c r="HEI751" s="56"/>
      <c r="HEJ751" s="56"/>
      <c r="HEK751" s="56"/>
      <c r="HEL751" s="56"/>
      <c r="HEM751" s="56"/>
      <c r="HEN751" s="56"/>
      <c r="HEO751" s="56"/>
      <c r="HEP751" s="56"/>
      <c r="HEQ751" s="56"/>
      <c r="HER751" s="56"/>
      <c r="HES751" s="56"/>
      <c r="HET751" s="56"/>
      <c r="HEU751" s="56"/>
      <c r="HEV751" s="56"/>
      <c r="HEW751" s="56"/>
      <c r="HEX751" s="56"/>
      <c r="HEY751" s="56"/>
      <c r="HEZ751" s="56"/>
      <c r="HFA751" s="56"/>
      <c r="HFB751" s="56"/>
      <c r="HFC751" s="56"/>
      <c r="HFD751" s="56"/>
      <c r="HFE751" s="56"/>
      <c r="HFF751" s="56"/>
      <c r="HFG751" s="56"/>
      <c r="HFH751" s="56"/>
      <c r="HFI751" s="56"/>
      <c r="HFJ751" s="56"/>
      <c r="HFK751" s="56"/>
      <c r="HFL751" s="56"/>
      <c r="HFM751" s="56"/>
      <c r="HFN751" s="56"/>
      <c r="HFO751" s="56"/>
      <c r="HFP751" s="56"/>
      <c r="HFQ751" s="56"/>
      <c r="HFR751" s="56"/>
      <c r="HFS751" s="56"/>
      <c r="HFT751" s="56"/>
      <c r="HFU751" s="56"/>
      <c r="HFV751" s="56"/>
      <c r="HFW751" s="56"/>
      <c r="HFX751" s="56"/>
      <c r="HFY751" s="56"/>
      <c r="HFZ751" s="56"/>
      <c r="HGA751" s="56"/>
      <c r="HGB751" s="56"/>
      <c r="HGC751" s="56"/>
      <c r="HGD751" s="56"/>
      <c r="HGE751" s="56"/>
      <c r="HGF751" s="56"/>
      <c r="HGG751" s="56"/>
      <c r="HGH751" s="56"/>
      <c r="HGI751" s="56"/>
      <c r="HGJ751" s="56"/>
      <c r="HGK751" s="56"/>
      <c r="HGL751" s="56"/>
      <c r="HGM751" s="56"/>
      <c r="HGN751" s="56"/>
      <c r="HGO751" s="56"/>
      <c r="HGP751" s="56"/>
      <c r="HGQ751" s="56"/>
      <c r="HGR751" s="56"/>
      <c r="HGS751" s="56"/>
      <c r="HGT751" s="56"/>
      <c r="HGU751" s="56"/>
      <c r="HGV751" s="56"/>
      <c r="HGW751" s="56"/>
      <c r="HGX751" s="56"/>
      <c r="HGY751" s="56"/>
      <c r="HGZ751" s="56"/>
      <c r="HHA751" s="56"/>
      <c r="HHB751" s="56"/>
      <c r="HHC751" s="56"/>
      <c r="HHD751" s="56"/>
      <c r="HHE751" s="56"/>
      <c r="HHF751" s="56"/>
      <c r="HHG751" s="56"/>
      <c r="HHH751" s="56"/>
      <c r="HHI751" s="56"/>
      <c r="HHJ751" s="56"/>
      <c r="HHK751" s="56"/>
      <c r="HHL751" s="56"/>
      <c r="HHM751" s="56"/>
      <c r="HHN751" s="56"/>
      <c r="HHO751" s="56"/>
      <c r="HHP751" s="56"/>
      <c r="HHQ751" s="56"/>
      <c r="HHR751" s="56"/>
      <c r="HHS751" s="56"/>
      <c r="HHT751" s="56"/>
      <c r="HHU751" s="56"/>
      <c r="HHV751" s="56"/>
      <c r="HHW751" s="56"/>
      <c r="HHX751" s="56"/>
      <c r="HHY751" s="56"/>
      <c r="HHZ751" s="56"/>
      <c r="HIA751" s="56"/>
      <c r="HIB751" s="56"/>
      <c r="HIC751" s="56"/>
      <c r="HID751" s="56"/>
      <c r="HIE751" s="56"/>
      <c r="HIF751" s="56"/>
      <c r="HIG751" s="56"/>
      <c r="HIH751" s="56"/>
      <c r="HII751" s="56"/>
      <c r="HIJ751" s="56"/>
      <c r="HIK751" s="56"/>
      <c r="HIL751" s="56"/>
      <c r="HIM751" s="56"/>
      <c r="HIN751" s="56"/>
      <c r="HIO751" s="56"/>
      <c r="HIP751" s="56"/>
      <c r="HIQ751" s="56"/>
      <c r="HIR751" s="56"/>
      <c r="HIS751" s="56"/>
      <c r="HIT751" s="56"/>
      <c r="HIU751" s="56"/>
      <c r="HIV751" s="56"/>
      <c r="HIW751" s="56"/>
      <c r="HIX751" s="56"/>
      <c r="HIY751" s="56"/>
      <c r="HIZ751" s="56"/>
      <c r="HJA751" s="56"/>
      <c r="HJB751" s="56"/>
      <c r="HJC751" s="56"/>
      <c r="HJD751" s="56"/>
      <c r="HJE751" s="56"/>
      <c r="HJF751" s="56"/>
      <c r="HJG751" s="56"/>
      <c r="HJH751" s="56"/>
      <c r="HJI751" s="56"/>
      <c r="HJJ751" s="56"/>
      <c r="HJK751" s="56"/>
      <c r="HJL751" s="56"/>
      <c r="HJM751" s="56"/>
      <c r="HJN751" s="56"/>
      <c r="HJO751" s="56"/>
      <c r="HJP751" s="56"/>
      <c r="HJQ751" s="56"/>
      <c r="HJR751" s="56"/>
      <c r="HJS751" s="56"/>
      <c r="HJT751" s="56"/>
      <c r="HJU751" s="56"/>
      <c r="HJV751" s="56"/>
      <c r="HJW751" s="56"/>
      <c r="HJX751" s="56"/>
      <c r="HJY751" s="56"/>
      <c r="HJZ751" s="56"/>
      <c r="HKA751" s="56"/>
      <c r="HKB751" s="56"/>
      <c r="HKC751" s="56"/>
      <c r="HKD751" s="56"/>
      <c r="HKE751" s="56"/>
      <c r="HKF751" s="56"/>
      <c r="HKG751" s="56"/>
      <c r="HKH751" s="56"/>
      <c r="HKI751" s="56"/>
      <c r="HKJ751" s="56"/>
      <c r="HKK751" s="56"/>
      <c r="HKL751" s="56"/>
      <c r="HKM751" s="56"/>
      <c r="HKN751" s="56"/>
      <c r="HKO751" s="56"/>
      <c r="HKP751" s="56"/>
      <c r="HKQ751" s="56"/>
      <c r="HKR751" s="56"/>
      <c r="HKS751" s="56"/>
      <c r="HKT751" s="56"/>
      <c r="HKU751" s="56"/>
      <c r="HKV751" s="56"/>
      <c r="HKW751" s="56"/>
      <c r="HKX751" s="56"/>
      <c r="HKY751" s="56"/>
      <c r="HKZ751" s="56"/>
      <c r="HLA751" s="56"/>
      <c r="HLB751" s="56"/>
      <c r="HLC751" s="56"/>
      <c r="HLD751" s="56"/>
      <c r="HLE751" s="56"/>
      <c r="HLF751" s="56"/>
      <c r="HLG751" s="56"/>
      <c r="HLH751" s="56"/>
      <c r="HLI751" s="56"/>
      <c r="HLJ751" s="56"/>
      <c r="HLK751" s="56"/>
      <c r="HLL751" s="56"/>
      <c r="HLM751" s="56"/>
      <c r="HLN751" s="56"/>
      <c r="HLO751" s="56"/>
      <c r="HLP751" s="56"/>
      <c r="HLQ751" s="56"/>
      <c r="HLR751" s="56"/>
      <c r="HLS751" s="56"/>
      <c r="HLT751" s="56"/>
      <c r="HLU751" s="56"/>
      <c r="HLV751" s="56"/>
      <c r="HLW751" s="56"/>
      <c r="HLX751" s="56"/>
      <c r="HLY751" s="56"/>
      <c r="HLZ751" s="56"/>
      <c r="HMA751" s="56"/>
      <c r="HMB751" s="56"/>
      <c r="HMC751" s="56"/>
      <c r="HMD751" s="56"/>
      <c r="HME751" s="56"/>
      <c r="HMF751" s="56"/>
      <c r="HMG751" s="56"/>
      <c r="HMH751" s="56"/>
      <c r="HMI751" s="56"/>
      <c r="HMJ751" s="56"/>
      <c r="HMK751" s="56"/>
      <c r="HML751" s="56"/>
      <c r="HMM751" s="56"/>
      <c r="HMN751" s="56"/>
      <c r="HMO751" s="56"/>
      <c r="HMP751" s="56"/>
      <c r="HMQ751" s="56"/>
      <c r="HMR751" s="56"/>
      <c r="HMS751" s="56"/>
      <c r="HMT751" s="56"/>
      <c r="HMU751" s="56"/>
      <c r="HMV751" s="56"/>
      <c r="HMW751" s="56"/>
      <c r="HMX751" s="56"/>
      <c r="HMY751" s="56"/>
      <c r="HMZ751" s="56"/>
      <c r="HNA751" s="56"/>
      <c r="HNB751" s="56"/>
      <c r="HNC751" s="56"/>
      <c r="HND751" s="56"/>
      <c r="HNE751" s="56"/>
      <c r="HNF751" s="56"/>
      <c r="HNG751" s="56"/>
      <c r="HNH751" s="56"/>
      <c r="HNI751" s="56"/>
      <c r="HNJ751" s="56"/>
      <c r="HNK751" s="56"/>
      <c r="HNL751" s="56"/>
      <c r="HNM751" s="56"/>
      <c r="HNN751" s="56"/>
      <c r="HNO751" s="56"/>
      <c r="HNP751" s="56"/>
      <c r="HNQ751" s="56"/>
      <c r="HNR751" s="56"/>
      <c r="HNS751" s="56"/>
      <c r="HNT751" s="56"/>
      <c r="HNU751" s="56"/>
      <c r="HNV751" s="56"/>
      <c r="HNW751" s="56"/>
      <c r="HNX751" s="56"/>
      <c r="HNY751" s="56"/>
      <c r="HNZ751" s="56"/>
      <c r="HOA751" s="56"/>
      <c r="HOB751" s="56"/>
      <c r="HOC751" s="56"/>
      <c r="HOD751" s="56"/>
      <c r="HOE751" s="56"/>
      <c r="HOF751" s="56"/>
      <c r="HOG751" s="56"/>
      <c r="HOH751" s="56"/>
      <c r="HOI751" s="56"/>
      <c r="HOJ751" s="56"/>
      <c r="HOK751" s="56"/>
      <c r="HOL751" s="56"/>
      <c r="HOM751" s="56"/>
      <c r="HON751" s="56"/>
      <c r="HOO751" s="56"/>
      <c r="HOP751" s="56"/>
      <c r="HOQ751" s="56"/>
      <c r="HOR751" s="56"/>
      <c r="HOS751" s="56"/>
      <c r="HOT751" s="56"/>
      <c r="HOU751" s="56"/>
      <c r="HOV751" s="56"/>
      <c r="HOW751" s="56"/>
      <c r="HOX751" s="56"/>
      <c r="HOY751" s="56"/>
      <c r="HOZ751" s="56"/>
      <c r="HPA751" s="56"/>
      <c r="HPB751" s="56"/>
      <c r="HPC751" s="56"/>
      <c r="HPD751" s="56"/>
      <c r="HPE751" s="56"/>
      <c r="HPF751" s="56"/>
      <c r="HPG751" s="56"/>
      <c r="HPH751" s="56"/>
      <c r="HPI751" s="56"/>
      <c r="HPJ751" s="56"/>
      <c r="HPK751" s="56"/>
      <c r="HPL751" s="56"/>
      <c r="HPM751" s="56"/>
      <c r="HPN751" s="56"/>
      <c r="HPO751" s="56"/>
      <c r="HPP751" s="56"/>
      <c r="HPQ751" s="56"/>
      <c r="HPR751" s="56"/>
      <c r="HPS751" s="56"/>
      <c r="HPT751" s="56"/>
      <c r="HPU751" s="56"/>
      <c r="HPV751" s="56"/>
      <c r="HPW751" s="56"/>
      <c r="HPX751" s="56"/>
      <c r="HPY751" s="56"/>
      <c r="HPZ751" s="56"/>
      <c r="HQA751" s="56"/>
      <c r="HQB751" s="56"/>
      <c r="HQC751" s="56"/>
      <c r="HQD751" s="56"/>
      <c r="HQE751" s="56"/>
      <c r="HQF751" s="56"/>
      <c r="HQG751" s="56"/>
      <c r="HQH751" s="56"/>
      <c r="HQI751" s="56"/>
      <c r="HQJ751" s="56"/>
      <c r="HQK751" s="56"/>
      <c r="HQL751" s="56"/>
      <c r="HQM751" s="56"/>
      <c r="HQN751" s="56"/>
      <c r="HQO751" s="56"/>
      <c r="HQP751" s="56"/>
      <c r="HQQ751" s="56"/>
      <c r="HQR751" s="56"/>
      <c r="HQS751" s="56"/>
      <c r="HQT751" s="56"/>
      <c r="HQU751" s="56"/>
      <c r="HQV751" s="56"/>
      <c r="HQW751" s="56"/>
      <c r="HQX751" s="56"/>
      <c r="HQY751" s="56"/>
      <c r="HQZ751" s="56"/>
      <c r="HRA751" s="56"/>
      <c r="HRB751" s="56"/>
      <c r="HRC751" s="56"/>
      <c r="HRD751" s="56"/>
      <c r="HRE751" s="56"/>
      <c r="HRF751" s="56"/>
      <c r="HRG751" s="56"/>
      <c r="HRH751" s="56"/>
      <c r="HRI751" s="56"/>
      <c r="HRJ751" s="56"/>
      <c r="HRK751" s="56"/>
      <c r="HRL751" s="56"/>
      <c r="HRM751" s="56"/>
      <c r="HRN751" s="56"/>
      <c r="HRO751" s="56"/>
      <c r="HRP751" s="56"/>
      <c r="HRQ751" s="56"/>
      <c r="HRR751" s="56"/>
      <c r="HRS751" s="56"/>
      <c r="HRT751" s="56"/>
      <c r="HRU751" s="56"/>
      <c r="HRV751" s="56"/>
      <c r="HRW751" s="56"/>
      <c r="HRX751" s="56"/>
      <c r="HRY751" s="56"/>
      <c r="HRZ751" s="56"/>
      <c r="HSA751" s="56"/>
      <c r="HSB751" s="56"/>
      <c r="HSC751" s="56"/>
      <c r="HSD751" s="56"/>
      <c r="HSE751" s="56"/>
      <c r="HSF751" s="56"/>
      <c r="HSG751" s="56"/>
      <c r="HSH751" s="56"/>
      <c r="HSI751" s="56"/>
      <c r="HSJ751" s="56"/>
      <c r="HSK751" s="56"/>
      <c r="HSL751" s="56"/>
      <c r="HSM751" s="56"/>
      <c r="HSN751" s="56"/>
      <c r="HSO751" s="56"/>
      <c r="HSP751" s="56"/>
      <c r="HSQ751" s="56"/>
      <c r="HSR751" s="56"/>
      <c r="HSS751" s="56"/>
      <c r="HST751" s="56"/>
      <c r="HSU751" s="56"/>
      <c r="HSV751" s="56"/>
      <c r="HSW751" s="56"/>
      <c r="HSX751" s="56"/>
      <c r="HSY751" s="56"/>
      <c r="HSZ751" s="56"/>
      <c r="HTA751" s="56"/>
      <c r="HTB751" s="56"/>
      <c r="HTC751" s="56"/>
      <c r="HTD751" s="56"/>
      <c r="HTE751" s="56"/>
      <c r="HTF751" s="56"/>
      <c r="HTG751" s="56"/>
      <c r="HTH751" s="56"/>
      <c r="HTI751" s="56"/>
      <c r="HTJ751" s="56"/>
      <c r="HTK751" s="56"/>
      <c r="HTL751" s="56"/>
      <c r="HTM751" s="56"/>
      <c r="HTN751" s="56"/>
      <c r="HTO751" s="56"/>
      <c r="HTP751" s="56"/>
      <c r="HTQ751" s="56"/>
      <c r="HTR751" s="56"/>
      <c r="HTS751" s="56"/>
      <c r="HTT751" s="56"/>
      <c r="HTU751" s="56"/>
      <c r="HTV751" s="56"/>
      <c r="HTW751" s="56"/>
      <c r="HTX751" s="56"/>
      <c r="HTY751" s="56"/>
      <c r="HTZ751" s="56"/>
      <c r="HUA751" s="56"/>
      <c r="HUB751" s="56"/>
      <c r="HUC751" s="56"/>
      <c r="HUD751" s="56"/>
      <c r="HUE751" s="56"/>
      <c r="HUF751" s="56"/>
      <c r="HUG751" s="56"/>
      <c r="HUH751" s="56"/>
      <c r="HUI751" s="56"/>
      <c r="HUJ751" s="56"/>
      <c r="HUK751" s="56"/>
      <c r="HUL751" s="56"/>
      <c r="HUM751" s="56"/>
      <c r="HUN751" s="56"/>
      <c r="HUO751" s="56"/>
      <c r="HUP751" s="56"/>
      <c r="HUQ751" s="56"/>
      <c r="HUR751" s="56"/>
      <c r="HUS751" s="56"/>
      <c r="HUT751" s="56"/>
      <c r="HUU751" s="56"/>
      <c r="HUV751" s="56"/>
      <c r="HUW751" s="56"/>
      <c r="HUX751" s="56"/>
      <c r="HUY751" s="56"/>
      <c r="HUZ751" s="56"/>
      <c r="HVA751" s="56"/>
      <c r="HVB751" s="56"/>
      <c r="HVC751" s="56"/>
      <c r="HVD751" s="56"/>
      <c r="HVE751" s="56"/>
      <c r="HVF751" s="56"/>
      <c r="HVG751" s="56"/>
      <c r="HVH751" s="56"/>
      <c r="HVI751" s="56"/>
      <c r="HVJ751" s="56"/>
      <c r="HVK751" s="56"/>
      <c r="HVL751" s="56"/>
      <c r="HVM751" s="56"/>
      <c r="HVN751" s="56"/>
      <c r="HVO751" s="56"/>
      <c r="HVP751" s="56"/>
      <c r="HVQ751" s="56"/>
      <c r="HVR751" s="56"/>
      <c r="HVS751" s="56"/>
      <c r="HVT751" s="56"/>
      <c r="HVU751" s="56"/>
      <c r="HVV751" s="56"/>
      <c r="HVW751" s="56"/>
      <c r="HVX751" s="56"/>
      <c r="HVY751" s="56"/>
      <c r="HVZ751" s="56"/>
      <c r="HWA751" s="56"/>
      <c r="HWB751" s="56"/>
      <c r="HWC751" s="56"/>
      <c r="HWD751" s="56"/>
      <c r="HWE751" s="56"/>
      <c r="HWF751" s="56"/>
      <c r="HWG751" s="56"/>
      <c r="HWH751" s="56"/>
      <c r="HWI751" s="56"/>
      <c r="HWJ751" s="56"/>
      <c r="HWK751" s="56"/>
      <c r="HWL751" s="56"/>
      <c r="HWM751" s="56"/>
      <c r="HWN751" s="56"/>
      <c r="HWO751" s="56"/>
      <c r="HWP751" s="56"/>
      <c r="HWQ751" s="56"/>
      <c r="HWR751" s="56"/>
      <c r="HWS751" s="56"/>
      <c r="HWT751" s="56"/>
      <c r="HWU751" s="56"/>
      <c r="HWV751" s="56"/>
      <c r="HWW751" s="56"/>
      <c r="HWX751" s="56"/>
      <c r="HWY751" s="56"/>
      <c r="HWZ751" s="56"/>
      <c r="HXA751" s="56"/>
      <c r="HXB751" s="56"/>
      <c r="HXC751" s="56"/>
      <c r="HXD751" s="56"/>
      <c r="HXE751" s="56"/>
      <c r="HXF751" s="56"/>
      <c r="HXG751" s="56"/>
      <c r="HXH751" s="56"/>
      <c r="HXI751" s="56"/>
      <c r="HXJ751" s="56"/>
      <c r="HXK751" s="56"/>
      <c r="HXL751" s="56"/>
      <c r="HXM751" s="56"/>
      <c r="HXN751" s="56"/>
      <c r="HXO751" s="56"/>
      <c r="HXP751" s="56"/>
      <c r="HXQ751" s="56"/>
      <c r="HXR751" s="56"/>
      <c r="HXS751" s="56"/>
      <c r="HXT751" s="56"/>
      <c r="HXU751" s="56"/>
      <c r="HXV751" s="56"/>
      <c r="HXW751" s="56"/>
      <c r="HXX751" s="56"/>
      <c r="HXY751" s="56"/>
      <c r="HXZ751" s="56"/>
      <c r="HYA751" s="56"/>
      <c r="HYB751" s="56"/>
      <c r="HYC751" s="56"/>
      <c r="HYD751" s="56"/>
      <c r="HYE751" s="56"/>
      <c r="HYF751" s="56"/>
      <c r="HYG751" s="56"/>
      <c r="HYH751" s="56"/>
      <c r="HYI751" s="56"/>
      <c r="HYJ751" s="56"/>
      <c r="HYK751" s="56"/>
      <c r="HYL751" s="56"/>
      <c r="HYM751" s="56"/>
      <c r="HYN751" s="56"/>
      <c r="HYO751" s="56"/>
      <c r="HYP751" s="56"/>
      <c r="HYQ751" s="56"/>
      <c r="HYR751" s="56"/>
      <c r="HYS751" s="56"/>
      <c r="HYT751" s="56"/>
      <c r="HYU751" s="56"/>
      <c r="HYV751" s="56"/>
      <c r="HYW751" s="56"/>
      <c r="HYX751" s="56"/>
      <c r="HYY751" s="56"/>
      <c r="HYZ751" s="56"/>
      <c r="HZA751" s="56"/>
      <c r="HZB751" s="56"/>
      <c r="HZC751" s="56"/>
      <c r="HZD751" s="56"/>
      <c r="HZE751" s="56"/>
      <c r="HZF751" s="56"/>
      <c r="HZG751" s="56"/>
      <c r="HZH751" s="56"/>
      <c r="HZI751" s="56"/>
      <c r="HZJ751" s="56"/>
      <c r="HZK751" s="56"/>
      <c r="HZL751" s="56"/>
      <c r="HZM751" s="56"/>
      <c r="HZN751" s="56"/>
      <c r="HZO751" s="56"/>
      <c r="HZP751" s="56"/>
      <c r="HZQ751" s="56"/>
      <c r="HZR751" s="56"/>
      <c r="HZS751" s="56"/>
      <c r="HZT751" s="56"/>
      <c r="HZU751" s="56"/>
      <c r="HZV751" s="56"/>
      <c r="HZW751" s="56"/>
      <c r="HZX751" s="56"/>
      <c r="HZY751" s="56"/>
      <c r="HZZ751" s="56"/>
      <c r="IAA751" s="56"/>
      <c r="IAB751" s="56"/>
      <c r="IAC751" s="56"/>
      <c r="IAD751" s="56"/>
      <c r="IAE751" s="56"/>
      <c r="IAF751" s="56"/>
      <c r="IAG751" s="56"/>
      <c r="IAH751" s="56"/>
      <c r="IAI751" s="56"/>
      <c r="IAJ751" s="56"/>
      <c r="IAK751" s="56"/>
      <c r="IAL751" s="56"/>
      <c r="IAM751" s="56"/>
      <c r="IAN751" s="56"/>
      <c r="IAO751" s="56"/>
      <c r="IAP751" s="56"/>
      <c r="IAQ751" s="56"/>
      <c r="IAR751" s="56"/>
      <c r="IAS751" s="56"/>
      <c r="IAT751" s="56"/>
      <c r="IAU751" s="56"/>
      <c r="IAV751" s="56"/>
      <c r="IAW751" s="56"/>
      <c r="IAX751" s="56"/>
      <c r="IAY751" s="56"/>
      <c r="IAZ751" s="56"/>
      <c r="IBA751" s="56"/>
      <c r="IBB751" s="56"/>
      <c r="IBC751" s="56"/>
      <c r="IBD751" s="56"/>
      <c r="IBE751" s="56"/>
      <c r="IBF751" s="56"/>
      <c r="IBG751" s="56"/>
      <c r="IBH751" s="56"/>
      <c r="IBI751" s="56"/>
      <c r="IBJ751" s="56"/>
      <c r="IBK751" s="56"/>
      <c r="IBL751" s="56"/>
      <c r="IBM751" s="56"/>
      <c r="IBN751" s="56"/>
      <c r="IBO751" s="56"/>
      <c r="IBP751" s="56"/>
      <c r="IBQ751" s="56"/>
      <c r="IBR751" s="56"/>
      <c r="IBS751" s="56"/>
      <c r="IBT751" s="56"/>
      <c r="IBU751" s="56"/>
      <c r="IBV751" s="56"/>
      <c r="IBW751" s="56"/>
      <c r="IBX751" s="56"/>
      <c r="IBY751" s="56"/>
      <c r="IBZ751" s="56"/>
      <c r="ICA751" s="56"/>
      <c r="ICB751" s="56"/>
      <c r="ICC751" s="56"/>
      <c r="ICD751" s="56"/>
      <c r="ICE751" s="56"/>
      <c r="ICF751" s="56"/>
      <c r="ICG751" s="56"/>
      <c r="ICH751" s="56"/>
      <c r="ICI751" s="56"/>
      <c r="ICJ751" s="56"/>
      <c r="ICK751" s="56"/>
      <c r="ICL751" s="56"/>
      <c r="ICM751" s="56"/>
      <c r="ICN751" s="56"/>
      <c r="ICO751" s="56"/>
      <c r="ICP751" s="56"/>
      <c r="ICQ751" s="56"/>
      <c r="ICR751" s="56"/>
      <c r="ICS751" s="56"/>
      <c r="ICT751" s="56"/>
      <c r="ICU751" s="56"/>
      <c r="ICV751" s="56"/>
      <c r="ICW751" s="56"/>
      <c r="ICX751" s="56"/>
      <c r="ICY751" s="56"/>
      <c r="ICZ751" s="56"/>
      <c r="IDA751" s="56"/>
      <c r="IDB751" s="56"/>
      <c r="IDC751" s="56"/>
      <c r="IDD751" s="56"/>
      <c r="IDE751" s="56"/>
      <c r="IDF751" s="56"/>
      <c r="IDG751" s="56"/>
      <c r="IDH751" s="56"/>
      <c r="IDI751" s="56"/>
      <c r="IDJ751" s="56"/>
      <c r="IDK751" s="56"/>
      <c r="IDL751" s="56"/>
      <c r="IDM751" s="56"/>
      <c r="IDN751" s="56"/>
      <c r="IDO751" s="56"/>
      <c r="IDP751" s="56"/>
      <c r="IDQ751" s="56"/>
      <c r="IDR751" s="56"/>
      <c r="IDS751" s="56"/>
      <c r="IDT751" s="56"/>
      <c r="IDU751" s="56"/>
      <c r="IDV751" s="56"/>
      <c r="IDW751" s="56"/>
      <c r="IDX751" s="56"/>
      <c r="IDY751" s="56"/>
      <c r="IDZ751" s="56"/>
      <c r="IEA751" s="56"/>
      <c r="IEB751" s="56"/>
      <c r="IEC751" s="56"/>
      <c r="IED751" s="56"/>
      <c r="IEE751" s="56"/>
      <c r="IEF751" s="56"/>
      <c r="IEG751" s="56"/>
      <c r="IEH751" s="56"/>
      <c r="IEI751" s="56"/>
      <c r="IEJ751" s="56"/>
      <c r="IEK751" s="56"/>
      <c r="IEL751" s="56"/>
      <c r="IEM751" s="56"/>
      <c r="IEN751" s="56"/>
      <c r="IEO751" s="56"/>
      <c r="IEP751" s="56"/>
      <c r="IEQ751" s="56"/>
      <c r="IER751" s="56"/>
      <c r="IES751" s="56"/>
      <c r="IET751" s="56"/>
      <c r="IEU751" s="56"/>
      <c r="IEV751" s="56"/>
      <c r="IEW751" s="56"/>
      <c r="IEX751" s="56"/>
      <c r="IEY751" s="56"/>
      <c r="IEZ751" s="56"/>
      <c r="IFA751" s="56"/>
      <c r="IFB751" s="56"/>
      <c r="IFC751" s="56"/>
      <c r="IFD751" s="56"/>
      <c r="IFE751" s="56"/>
      <c r="IFF751" s="56"/>
      <c r="IFG751" s="56"/>
      <c r="IFH751" s="56"/>
      <c r="IFI751" s="56"/>
      <c r="IFJ751" s="56"/>
      <c r="IFK751" s="56"/>
      <c r="IFL751" s="56"/>
      <c r="IFM751" s="56"/>
      <c r="IFN751" s="56"/>
      <c r="IFO751" s="56"/>
      <c r="IFP751" s="56"/>
      <c r="IFQ751" s="56"/>
      <c r="IFR751" s="56"/>
      <c r="IFS751" s="56"/>
      <c r="IFT751" s="56"/>
      <c r="IFU751" s="56"/>
      <c r="IFV751" s="56"/>
      <c r="IFW751" s="56"/>
      <c r="IFX751" s="56"/>
      <c r="IFY751" s="56"/>
      <c r="IFZ751" s="56"/>
      <c r="IGA751" s="56"/>
      <c r="IGB751" s="56"/>
      <c r="IGC751" s="56"/>
      <c r="IGD751" s="56"/>
      <c r="IGE751" s="56"/>
      <c r="IGF751" s="56"/>
      <c r="IGG751" s="56"/>
      <c r="IGH751" s="56"/>
      <c r="IGI751" s="56"/>
      <c r="IGJ751" s="56"/>
      <c r="IGK751" s="56"/>
      <c r="IGL751" s="56"/>
      <c r="IGM751" s="56"/>
      <c r="IGN751" s="56"/>
      <c r="IGO751" s="56"/>
      <c r="IGP751" s="56"/>
      <c r="IGQ751" s="56"/>
      <c r="IGR751" s="56"/>
      <c r="IGS751" s="56"/>
      <c r="IGT751" s="56"/>
      <c r="IGU751" s="56"/>
      <c r="IGV751" s="56"/>
      <c r="IGW751" s="56"/>
      <c r="IGX751" s="56"/>
      <c r="IGY751" s="56"/>
      <c r="IGZ751" s="56"/>
      <c r="IHA751" s="56"/>
      <c r="IHB751" s="56"/>
      <c r="IHC751" s="56"/>
      <c r="IHD751" s="56"/>
      <c r="IHE751" s="56"/>
      <c r="IHF751" s="56"/>
      <c r="IHG751" s="56"/>
      <c r="IHH751" s="56"/>
      <c r="IHI751" s="56"/>
      <c r="IHJ751" s="56"/>
      <c r="IHK751" s="56"/>
      <c r="IHL751" s="56"/>
      <c r="IHM751" s="56"/>
      <c r="IHN751" s="56"/>
      <c r="IHO751" s="56"/>
      <c r="IHP751" s="56"/>
      <c r="IHQ751" s="56"/>
      <c r="IHR751" s="56"/>
      <c r="IHS751" s="56"/>
      <c r="IHT751" s="56"/>
      <c r="IHU751" s="56"/>
      <c r="IHV751" s="56"/>
      <c r="IHW751" s="56"/>
      <c r="IHX751" s="56"/>
      <c r="IHY751" s="56"/>
      <c r="IHZ751" s="56"/>
      <c r="IIA751" s="56"/>
      <c r="IIB751" s="56"/>
      <c r="IIC751" s="56"/>
      <c r="IID751" s="56"/>
      <c r="IIE751" s="56"/>
      <c r="IIF751" s="56"/>
      <c r="IIG751" s="56"/>
      <c r="IIH751" s="56"/>
      <c r="III751" s="56"/>
      <c r="IIJ751" s="56"/>
      <c r="IIK751" s="56"/>
      <c r="IIL751" s="56"/>
      <c r="IIM751" s="56"/>
      <c r="IIN751" s="56"/>
      <c r="IIO751" s="56"/>
      <c r="IIP751" s="56"/>
      <c r="IIQ751" s="56"/>
      <c r="IIR751" s="56"/>
      <c r="IIS751" s="56"/>
      <c r="IIT751" s="56"/>
      <c r="IIU751" s="56"/>
      <c r="IIV751" s="56"/>
      <c r="IIW751" s="56"/>
      <c r="IIX751" s="56"/>
      <c r="IIY751" s="56"/>
      <c r="IIZ751" s="56"/>
      <c r="IJA751" s="56"/>
      <c r="IJB751" s="56"/>
      <c r="IJC751" s="56"/>
      <c r="IJD751" s="56"/>
      <c r="IJE751" s="56"/>
      <c r="IJF751" s="56"/>
      <c r="IJG751" s="56"/>
      <c r="IJH751" s="56"/>
      <c r="IJI751" s="56"/>
      <c r="IJJ751" s="56"/>
      <c r="IJK751" s="56"/>
      <c r="IJL751" s="56"/>
      <c r="IJM751" s="56"/>
      <c r="IJN751" s="56"/>
      <c r="IJO751" s="56"/>
      <c r="IJP751" s="56"/>
      <c r="IJQ751" s="56"/>
      <c r="IJR751" s="56"/>
      <c r="IJS751" s="56"/>
      <c r="IJT751" s="56"/>
      <c r="IJU751" s="56"/>
      <c r="IJV751" s="56"/>
      <c r="IJW751" s="56"/>
      <c r="IJX751" s="56"/>
      <c r="IJY751" s="56"/>
      <c r="IJZ751" s="56"/>
      <c r="IKA751" s="56"/>
      <c r="IKB751" s="56"/>
      <c r="IKC751" s="56"/>
      <c r="IKD751" s="56"/>
      <c r="IKE751" s="56"/>
      <c r="IKF751" s="56"/>
      <c r="IKG751" s="56"/>
      <c r="IKH751" s="56"/>
      <c r="IKI751" s="56"/>
      <c r="IKJ751" s="56"/>
      <c r="IKK751" s="56"/>
      <c r="IKL751" s="56"/>
      <c r="IKM751" s="56"/>
      <c r="IKN751" s="56"/>
      <c r="IKO751" s="56"/>
      <c r="IKP751" s="56"/>
      <c r="IKQ751" s="56"/>
      <c r="IKR751" s="56"/>
      <c r="IKS751" s="56"/>
      <c r="IKT751" s="56"/>
      <c r="IKU751" s="56"/>
      <c r="IKV751" s="56"/>
      <c r="IKW751" s="56"/>
      <c r="IKX751" s="56"/>
      <c r="IKY751" s="56"/>
      <c r="IKZ751" s="56"/>
      <c r="ILA751" s="56"/>
      <c r="ILB751" s="56"/>
      <c r="ILC751" s="56"/>
      <c r="ILD751" s="56"/>
      <c r="ILE751" s="56"/>
      <c r="ILF751" s="56"/>
      <c r="ILG751" s="56"/>
      <c r="ILH751" s="56"/>
      <c r="ILI751" s="56"/>
      <c r="ILJ751" s="56"/>
      <c r="ILK751" s="56"/>
      <c r="ILL751" s="56"/>
      <c r="ILM751" s="56"/>
      <c r="ILN751" s="56"/>
      <c r="ILO751" s="56"/>
      <c r="ILP751" s="56"/>
      <c r="ILQ751" s="56"/>
      <c r="ILR751" s="56"/>
      <c r="ILS751" s="56"/>
      <c r="ILT751" s="56"/>
      <c r="ILU751" s="56"/>
      <c r="ILV751" s="56"/>
      <c r="ILW751" s="56"/>
      <c r="ILX751" s="56"/>
      <c r="ILY751" s="56"/>
      <c r="ILZ751" s="56"/>
      <c r="IMA751" s="56"/>
      <c r="IMB751" s="56"/>
      <c r="IMC751" s="56"/>
      <c r="IMD751" s="56"/>
      <c r="IME751" s="56"/>
      <c r="IMF751" s="56"/>
      <c r="IMG751" s="56"/>
      <c r="IMH751" s="56"/>
      <c r="IMI751" s="56"/>
      <c r="IMJ751" s="56"/>
      <c r="IMK751" s="56"/>
      <c r="IML751" s="56"/>
      <c r="IMM751" s="56"/>
      <c r="IMN751" s="56"/>
      <c r="IMO751" s="56"/>
      <c r="IMP751" s="56"/>
      <c r="IMQ751" s="56"/>
      <c r="IMR751" s="56"/>
      <c r="IMS751" s="56"/>
      <c r="IMT751" s="56"/>
      <c r="IMU751" s="56"/>
      <c r="IMV751" s="56"/>
      <c r="IMW751" s="56"/>
      <c r="IMX751" s="56"/>
      <c r="IMY751" s="56"/>
      <c r="IMZ751" s="56"/>
      <c r="INA751" s="56"/>
      <c r="INB751" s="56"/>
      <c r="INC751" s="56"/>
      <c r="IND751" s="56"/>
      <c r="INE751" s="56"/>
      <c r="INF751" s="56"/>
      <c r="ING751" s="56"/>
      <c r="INH751" s="56"/>
      <c r="INI751" s="56"/>
      <c r="INJ751" s="56"/>
      <c r="INK751" s="56"/>
      <c r="INL751" s="56"/>
      <c r="INM751" s="56"/>
      <c r="INN751" s="56"/>
      <c r="INO751" s="56"/>
      <c r="INP751" s="56"/>
      <c r="INQ751" s="56"/>
      <c r="INR751" s="56"/>
      <c r="INS751" s="56"/>
      <c r="INT751" s="56"/>
      <c r="INU751" s="56"/>
      <c r="INV751" s="56"/>
      <c r="INW751" s="56"/>
      <c r="INX751" s="56"/>
      <c r="INY751" s="56"/>
      <c r="INZ751" s="56"/>
      <c r="IOA751" s="56"/>
      <c r="IOB751" s="56"/>
      <c r="IOC751" s="56"/>
      <c r="IOD751" s="56"/>
      <c r="IOE751" s="56"/>
      <c r="IOF751" s="56"/>
      <c r="IOG751" s="56"/>
      <c r="IOH751" s="56"/>
      <c r="IOI751" s="56"/>
      <c r="IOJ751" s="56"/>
      <c r="IOK751" s="56"/>
      <c r="IOL751" s="56"/>
      <c r="IOM751" s="56"/>
      <c r="ION751" s="56"/>
      <c r="IOO751" s="56"/>
      <c r="IOP751" s="56"/>
      <c r="IOQ751" s="56"/>
      <c r="IOR751" s="56"/>
      <c r="IOS751" s="56"/>
      <c r="IOT751" s="56"/>
      <c r="IOU751" s="56"/>
      <c r="IOV751" s="56"/>
      <c r="IOW751" s="56"/>
      <c r="IOX751" s="56"/>
      <c r="IOY751" s="56"/>
      <c r="IOZ751" s="56"/>
      <c r="IPA751" s="56"/>
      <c r="IPB751" s="56"/>
      <c r="IPC751" s="56"/>
      <c r="IPD751" s="56"/>
      <c r="IPE751" s="56"/>
      <c r="IPF751" s="56"/>
      <c r="IPG751" s="56"/>
      <c r="IPH751" s="56"/>
      <c r="IPI751" s="56"/>
      <c r="IPJ751" s="56"/>
      <c r="IPK751" s="56"/>
      <c r="IPL751" s="56"/>
      <c r="IPM751" s="56"/>
      <c r="IPN751" s="56"/>
      <c r="IPO751" s="56"/>
      <c r="IPP751" s="56"/>
      <c r="IPQ751" s="56"/>
      <c r="IPR751" s="56"/>
      <c r="IPS751" s="56"/>
      <c r="IPT751" s="56"/>
      <c r="IPU751" s="56"/>
      <c r="IPV751" s="56"/>
      <c r="IPW751" s="56"/>
      <c r="IPX751" s="56"/>
      <c r="IPY751" s="56"/>
      <c r="IPZ751" s="56"/>
      <c r="IQA751" s="56"/>
      <c r="IQB751" s="56"/>
      <c r="IQC751" s="56"/>
      <c r="IQD751" s="56"/>
      <c r="IQE751" s="56"/>
      <c r="IQF751" s="56"/>
      <c r="IQG751" s="56"/>
      <c r="IQH751" s="56"/>
      <c r="IQI751" s="56"/>
      <c r="IQJ751" s="56"/>
      <c r="IQK751" s="56"/>
      <c r="IQL751" s="56"/>
      <c r="IQM751" s="56"/>
      <c r="IQN751" s="56"/>
      <c r="IQO751" s="56"/>
      <c r="IQP751" s="56"/>
      <c r="IQQ751" s="56"/>
      <c r="IQR751" s="56"/>
      <c r="IQS751" s="56"/>
      <c r="IQT751" s="56"/>
      <c r="IQU751" s="56"/>
      <c r="IQV751" s="56"/>
      <c r="IQW751" s="56"/>
      <c r="IQX751" s="56"/>
      <c r="IQY751" s="56"/>
      <c r="IQZ751" s="56"/>
      <c r="IRA751" s="56"/>
      <c r="IRB751" s="56"/>
      <c r="IRC751" s="56"/>
      <c r="IRD751" s="56"/>
      <c r="IRE751" s="56"/>
      <c r="IRF751" s="56"/>
      <c r="IRG751" s="56"/>
      <c r="IRH751" s="56"/>
      <c r="IRI751" s="56"/>
      <c r="IRJ751" s="56"/>
      <c r="IRK751" s="56"/>
      <c r="IRL751" s="56"/>
      <c r="IRM751" s="56"/>
      <c r="IRN751" s="56"/>
      <c r="IRO751" s="56"/>
      <c r="IRP751" s="56"/>
      <c r="IRQ751" s="56"/>
      <c r="IRR751" s="56"/>
      <c r="IRS751" s="56"/>
      <c r="IRT751" s="56"/>
      <c r="IRU751" s="56"/>
      <c r="IRV751" s="56"/>
      <c r="IRW751" s="56"/>
      <c r="IRX751" s="56"/>
      <c r="IRY751" s="56"/>
      <c r="IRZ751" s="56"/>
      <c r="ISA751" s="56"/>
      <c r="ISB751" s="56"/>
      <c r="ISC751" s="56"/>
      <c r="ISD751" s="56"/>
      <c r="ISE751" s="56"/>
      <c r="ISF751" s="56"/>
      <c r="ISG751" s="56"/>
      <c r="ISH751" s="56"/>
      <c r="ISI751" s="56"/>
      <c r="ISJ751" s="56"/>
      <c r="ISK751" s="56"/>
      <c r="ISL751" s="56"/>
      <c r="ISM751" s="56"/>
      <c r="ISN751" s="56"/>
      <c r="ISO751" s="56"/>
      <c r="ISP751" s="56"/>
      <c r="ISQ751" s="56"/>
      <c r="ISR751" s="56"/>
      <c r="ISS751" s="56"/>
      <c r="IST751" s="56"/>
      <c r="ISU751" s="56"/>
      <c r="ISV751" s="56"/>
      <c r="ISW751" s="56"/>
      <c r="ISX751" s="56"/>
      <c r="ISY751" s="56"/>
      <c r="ISZ751" s="56"/>
      <c r="ITA751" s="56"/>
      <c r="ITB751" s="56"/>
      <c r="ITC751" s="56"/>
      <c r="ITD751" s="56"/>
      <c r="ITE751" s="56"/>
      <c r="ITF751" s="56"/>
      <c r="ITG751" s="56"/>
      <c r="ITH751" s="56"/>
      <c r="ITI751" s="56"/>
      <c r="ITJ751" s="56"/>
      <c r="ITK751" s="56"/>
      <c r="ITL751" s="56"/>
      <c r="ITM751" s="56"/>
      <c r="ITN751" s="56"/>
      <c r="ITO751" s="56"/>
      <c r="ITP751" s="56"/>
      <c r="ITQ751" s="56"/>
      <c r="ITR751" s="56"/>
      <c r="ITS751" s="56"/>
      <c r="ITT751" s="56"/>
      <c r="ITU751" s="56"/>
      <c r="ITV751" s="56"/>
      <c r="ITW751" s="56"/>
      <c r="ITX751" s="56"/>
      <c r="ITY751" s="56"/>
      <c r="ITZ751" s="56"/>
      <c r="IUA751" s="56"/>
      <c r="IUB751" s="56"/>
      <c r="IUC751" s="56"/>
      <c r="IUD751" s="56"/>
      <c r="IUE751" s="56"/>
      <c r="IUF751" s="56"/>
      <c r="IUG751" s="56"/>
      <c r="IUH751" s="56"/>
      <c r="IUI751" s="56"/>
      <c r="IUJ751" s="56"/>
      <c r="IUK751" s="56"/>
      <c r="IUL751" s="56"/>
      <c r="IUM751" s="56"/>
      <c r="IUN751" s="56"/>
      <c r="IUO751" s="56"/>
      <c r="IUP751" s="56"/>
      <c r="IUQ751" s="56"/>
      <c r="IUR751" s="56"/>
      <c r="IUS751" s="56"/>
      <c r="IUT751" s="56"/>
      <c r="IUU751" s="56"/>
      <c r="IUV751" s="56"/>
      <c r="IUW751" s="56"/>
      <c r="IUX751" s="56"/>
      <c r="IUY751" s="56"/>
      <c r="IUZ751" s="56"/>
      <c r="IVA751" s="56"/>
      <c r="IVB751" s="56"/>
      <c r="IVC751" s="56"/>
      <c r="IVD751" s="56"/>
      <c r="IVE751" s="56"/>
      <c r="IVF751" s="56"/>
      <c r="IVG751" s="56"/>
      <c r="IVH751" s="56"/>
      <c r="IVI751" s="56"/>
      <c r="IVJ751" s="56"/>
      <c r="IVK751" s="56"/>
      <c r="IVL751" s="56"/>
      <c r="IVM751" s="56"/>
      <c r="IVN751" s="56"/>
      <c r="IVO751" s="56"/>
      <c r="IVP751" s="56"/>
      <c r="IVQ751" s="56"/>
      <c r="IVR751" s="56"/>
      <c r="IVS751" s="56"/>
      <c r="IVT751" s="56"/>
      <c r="IVU751" s="56"/>
      <c r="IVV751" s="56"/>
      <c r="IVW751" s="56"/>
      <c r="IVX751" s="56"/>
      <c r="IVY751" s="56"/>
      <c r="IVZ751" s="56"/>
      <c r="IWA751" s="56"/>
      <c r="IWB751" s="56"/>
      <c r="IWC751" s="56"/>
      <c r="IWD751" s="56"/>
      <c r="IWE751" s="56"/>
      <c r="IWF751" s="56"/>
      <c r="IWG751" s="56"/>
      <c r="IWH751" s="56"/>
      <c r="IWI751" s="56"/>
      <c r="IWJ751" s="56"/>
      <c r="IWK751" s="56"/>
      <c r="IWL751" s="56"/>
      <c r="IWM751" s="56"/>
      <c r="IWN751" s="56"/>
      <c r="IWO751" s="56"/>
      <c r="IWP751" s="56"/>
      <c r="IWQ751" s="56"/>
      <c r="IWR751" s="56"/>
      <c r="IWS751" s="56"/>
      <c r="IWT751" s="56"/>
      <c r="IWU751" s="56"/>
      <c r="IWV751" s="56"/>
      <c r="IWW751" s="56"/>
      <c r="IWX751" s="56"/>
      <c r="IWY751" s="56"/>
      <c r="IWZ751" s="56"/>
      <c r="IXA751" s="56"/>
      <c r="IXB751" s="56"/>
      <c r="IXC751" s="56"/>
      <c r="IXD751" s="56"/>
      <c r="IXE751" s="56"/>
      <c r="IXF751" s="56"/>
      <c r="IXG751" s="56"/>
      <c r="IXH751" s="56"/>
      <c r="IXI751" s="56"/>
      <c r="IXJ751" s="56"/>
      <c r="IXK751" s="56"/>
      <c r="IXL751" s="56"/>
      <c r="IXM751" s="56"/>
      <c r="IXN751" s="56"/>
      <c r="IXO751" s="56"/>
      <c r="IXP751" s="56"/>
      <c r="IXQ751" s="56"/>
      <c r="IXR751" s="56"/>
      <c r="IXS751" s="56"/>
      <c r="IXT751" s="56"/>
      <c r="IXU751" s="56"/>
      <c r="IXV751" s="56"/>
      <c r="IXW751" s="56"/>
      <c r="IXX751" s="56"/>
      <c r="IXY751" s="56"/>
      <c r="IXZ751" s="56"/>
      <c r="IYA751" s="56"/>
      <c r="IYB751" s="56"/>
      <c r="IYC751" s="56"/>
      <c r="IYD751" s="56"/>
      <c r="IYE751" s="56"/>
      <c r="IYF751" s="56"/>
      <c r="IYG751" s="56"/>
      <c r="IYH751" s="56"/>
      <c r="IYI751" s="56"/>
      <c r="IYJ751" s="56"/>
      <c r="IYK751" s="56"/>
      <c r="IYL751" s="56"/>
      <c r="IYM751" s="56"/>
      <c r="IYN751" s="56"/>
      <c r="IYO751" s="56"/>
      <c r="IYP751" s="56"/>
      <c r="IYQ751" s="56"/>
      <c r="IYR751" s="56"/>
      <c r="IYS751" s="56"/>
      <c r="IYT751" s="56"/>
      <c r="IYU751" s="56"/>
      <c r="IYV751" s="56"/>
      <c r="IYW751" s="56"/>
      <c r="IYX751" s="56"/>
      <c r="IYY751" s="56"/>
      <c r="IYZ751" s="56"/>
      <c r="IZA751" s="56"/>
      <c r="IZB751" s="56"/>
      <c r="IZC751" s="56"/>
      <c r="IZD751" s="56"/>
      <c r="IZE751" s="56"/>
      <c r="IZF751" s="56"/>
      <c r="IZG751" s="56"/>
      <c r="IZH751" s="56"/>
      <c r="IZI751" s="56"/>
      <c r="IZJ751" s="56"/>
      <c r="IZK751" s="56"/>
      <c r="IZL751" s="56"/>
      <c r="IZM751" s="56"/>
      <c r="IZN751" s="56"/>
      <c r="IZO751" s="56"/>
      <c r="IZP751" s="56"/>
      <c r="IZQ751" s="56"/>
      <c r="IZR751" s="56"/>
      <c r="IZS751" s="56"/>
      <c r="IZT751" s="56"/>
      <c r="IZU751" s="56"/>
      <c r="IZV751" s="56"/>
      <c r="IZW751" s="56"/>
      <c r="IZX751" s="56"/>
      <c r="IZY751" s="56"/>
      <c r="IZZ751" s="56"/>
      <c r="JAA751" s="56"/>
      <c r="JAB751" s="56"/>
      <c r="JAC751" s="56"/>
      <c r="JAD751" s="56"/>
      <c r="JAE751" s="56"/>
      <c r="JAF751" s="56"/>
      <c r="JAG751" s="56"/>
      <c r="JAH751" s="56"/>
      <c r="JAI751" s="56"/>
      <c r="JAJ751" s="56"/>
      <c r="JAK751" s="56"/>
      <c r="JAL751" s="56"/>
      <c r="JAM751" s="56"/>
      <c r="JAN751" s="56"/>
      <c r="JAO751" s="56"/>
      <c r="JAP751" s="56"/>
      <c r="JAQ751" s="56"/>
      <c r="JAR751" s="56"/>
      <c r="JAS751" s="56"/>
      <c r="JAT751" s="56"/>
      <c r="JAU751" s="56"/>
      <c r="JAV751" s="56"/>
      <c r="JAW751" s="56"/>
      <c r="JAX751" s="56"/>
      <c r="JAY751" s="56"/>
      <c r="JAZ751" s="56"/>
      <c r="JBA751" s="56"/>
      <c r="JBB751" s="56"/>
      <c r="JBC751" s="56"/>
      <c r="JBD751" s="56"/>
      <c r="JBE751" s="56"/>
      <c r="JBF751" s="56"/>
      <c r="JBG751" s="56"/>
      <c r="JBH751" s="56"/>
      <c r="JBI751" s="56"/>
      <c r="JBJ751" s="56"/>
      <c r="JBK751" s="56"/>
      <c r="JBL751" s="56"/>
      <c r="JBM751" s="56"/>
      <c r="JBN751" s="56"/>
      <c r="JBO751" s="56"/>
      <c r="JBP751" s="56"/>
      <c r="JBQ751" s="56"/>
      <c r="JBR751" s="56"/>
      <c r="JBS751" s="56"/>
      <c r="JBT751" s="56"/>
      <c r="JBU751" s="56"/>
      <c r="JBV751" s="56"/>
      <c r="JBW751" s="56"/>
      <c r="JBX751" s="56"/>
      <c r="JBY751" s="56"/>
      <c r="JBZ751" s="56"/>
      <c r="JCA751" s="56"/>
      <c r="JCB751" s="56"/>
      <c r="JCC751" s="56"/>
      <c r="JCD751" s="56"/>
      <c r="JCE751" s="56"/>
      <c r="JCF751" s="56"/>
      <c r="JCG751" s="56"/>
      <c r="JCH751" s="56"/>
      <c r="JCI751" s="56"/>
      <c r="JCJ751" s="56"/>
      <c r="JCK751" s="56"/>
      <c r="JCL751" s="56"/>
      <c r="JCM751" s="56"/>
      <c r="JCN751" s="56"/>
      <c r="JCO751" s="56"/>
      <c r="JCP751" s="56"/>
      <c r="JCQ751" s="56"/>
      <c r="JCR751" s="56"/>
      <c r="JCS751" s="56"/>
      <c r="JCT751" s="56"/>
      <c r="JCU751" s="56"/>
      <c r="JCV751" s="56"/>
      <c r="JCW751" s="56"/>
      <c r="JCX751" s="56"/>
      <c r="JCY751" s="56"/>
      <c r="JCZ751" s="56"/>
      <c r="JDA751" s="56"/>
      <c r="JDB751" s="56"/>
      <c r="JDC751" s="56"/>
      <c r="JDD751" s="56"/>
      <c r="JDE751" s="56"/>
      <c r="JDF751" s="56"/>
      <c r="JDG751" s="56"/>
      <c r="JDH751" s="56"/>
      <c r="JDI751" s="56"/>
      <c r="JDJ751" s="56"/>
      <c r="JDK751" s="56"/>
      <c r="JDL751" s="56"/>
      <c r="JDM751" s="56"/>
      <c r="JDN751" s="56"/>
      <c r="JDO751" s="56"/>
      <c r="JDP751" s="56"/>
      <c r="JDQ751" s="56"/>
      <c r="JDR751" s="56"/>
      <c r="JDS751" s="56"/>
      <c r="JDT751" s="56"/>
      <c r="JDU751" s="56"/>
      <c r="JDV751" s="56"/>
      <c r="JDW751" s="56"/>
      <c r="JDX751" s="56"/>
      <c r="JDY751" s="56"/>
      <c r="JDZ751" s="56"/>
      <c r="JEA751" s="56"/>
      <c r="JEB751" s="56"/>
      <c r="JEC751" s="56"/>
      <c r="JED751" s="56"/>
      <c r="JEE751" s="56"/>
      <c r="JEF751" s="56"/>
      <c r="JEG751" s="56"/>
      <c r="JEH751" s="56"/>
      <c r="JEI751" s="56"/>
      <c r="JEJ751" s="56"/>
      <c r="JEK751" s="56"/>
      <c r="JEL751" s="56"/>
      <c r="JEM751" s="56"/>
      <c r="JEN751" s="56"/>
      <c r="JEO751" s="56"/>
      <c r="JEP751" s="56"/>
      <c r="JEQ751" s="56"/>
      <c r="JER751" s="56"/>
      <c r="JES751" s="56"/>
      <c r="JET751" s="56"/>
      <c r="JEU751" s="56"/>
      <c r="JEV751" s="56"/>
      <c r="JEW751" s="56"/>
      <c r="JEX751" s="56"/>
      <c r="JEY751" s="56"/>
      <c r="JEZ751" s="56"/>
      <c r="JFA751" s="56"/>
      <c r="JFB751" s="56"/>
      <c r="JFC751" s="56"/>
      <c r="JFD751" s="56"/>
      <c r="JFE751" s="56"/>
      <c r="JFF751" s="56"/>
      <c r="JFG751" s="56"/>
      <c r="JFH751" s="56"/>
      <c r="JFI751" s="56"/>
      <c r="JFJ751" s="56"/>
      <c r="JFK751" s="56"/>
      <c r="JFL751" s="56"/>
      <c r="JFM751" s="56"/>
      <c r="JFN751" s="56"/>
      <c r="JFO751" s="56"/>
      <c r="JFP751" s="56"/>
      <c r="JFQ751" s="56"/>
      <c r="JFR751" s="56"/>
      <c r="JFS751" s="56"/>
      <c r="JFT751" s="56"/>
      <c r="JFU751" s="56"/>
      <c r="JFV751" s="56"/>
      <c r="JFW751" s="56"/>
      <c r="JFX751" s="56"/>
      <c r="JFY751" s="56"/>
      <c r="JFZ751" s="56"/>
      <c r="JGA751" s="56"/>
      <c r="JGB751" s="56"/>
      <c r="JGC751" s="56"/>
      <c r="JGD751" s="56"/>
      <c r="JGE751" s="56"/>
      <c r="JGF751" s="56"/>
      <c r="JGG751" s="56"/>
      <c r="JGH751" s="56"/>
      <c r="JGI751" s="56"/>
      <c r="JGJ751" s="56"/>
      <c r="JGK751" s="56"/>
      <c r="JGL751" s="56"/>
      <c r="JGM751" s="56"/>
      <c r="JGN751" s="56"/>
      <c r="JGO751" s="56"/>
      <c r="JGP751" s="56"/>
      <c r="JGQ751" s="56"/>
      <c r="JGR751" s="56"/>
      <c r="JGS751" s="56"/>
      <c r="JGT751" s="56"/>
      <c r="JGU751" s="56"/>
      <c r="JGV751" s="56"/>
      <c r="JGW751" s="56"/>
      <c r="JGX751" s="56"/>
      <c r="JGY751" s="56"/>
      <c r="JGZ751" s="56"/>
      <c r="JHA751" s="56"/>
      <c r="JHB751" s="56"/>
      <c r="JHC751" s="56"/>
      <c r="JHD751" s="56"/>
      <c r="JHE751" s="56"/>
      <c r="JHF751" s="56"/>
      <c r="JHG751" s="56"/>
      <c r="JHH751" s="56"/>
      <c r="JHI751" s="56"/>
      <c r="JHJ751" s="56"/>
      <c r="JHK751" s="56"/>
      <c r="JHL751" s="56"/>
      <c r="JHM751" s="56"/>
      <c r="JHN751" s="56"/>
      <c r="JHO751" s="56"/>
      <c r="JHP751" s="56"/>
      <c r="JHQ751" s="56"/>
      <c r="JHR751" s="56"/>
      <c r="JHS751" s="56"/>
      <c r="JHT751" s="56"/>
      <c r="JHU751" s="56"/>
      <c r="JHV751" s="56"/>
      <c r="JHW751" s="56"/>
      <c r="JHX751" s="56"/>
      <c r="JHY751" s="56"/>
      <c r="JHZ751" s="56"/>
      <c r="JIA751" s="56"/>
      <c r="JIB751" s="56"/>
      <c r="JIC751" s="56"/>
      <c r="JID751" s="56"/>
      <c r="JIE751" s="56"/>
      <c r="JIF751" s="56"/>
      <c r="JIG751" s="56"/>
      <c r="JIH751" s="56"/>
      <c r="JII751" s="56"/>
      <c r="JIJ751" s="56"/>
      <c r="JIK751" s="56"/>
      <c r="JIL751" s="56"/>
      <c r="JIM751" s="56"/>
      <c r="JIN751" s="56"/>
      <c r="JIO751" s="56"/>
      <c r="JIP751" s="56"/>
      <c r="JIQ751" s="56"/>
      <c r="JIR751" s="56"/>
      <c r="JIS751" s="56"/>
      <c r="JIT751" s="56"/>
      <c r="JIU751" s="56"/>
      <c r="JIV751" s="56"/>
      <c r="JIW751" s="56"/>
      <c r="JIX751" s="56"/>
      <c r="JIY751" s="56"/>
      <c r="JIZ751" s="56"/>
      <c r="JJA751" s="56"/>
      <c r="JJB751" s="56"/>
      <c r="JJC751" s="56"/>
      <c r="JJD751" s="56"/>
      <c r="JJE751" s="56"/>
      <c r="JJF751" s="56"/>
      <c r="JJG751" s="56"/>
      <c r="JJH751" s="56"/>
      <c r="JJI751" s="56"/>
      <c r="JJJ751" s="56"/>
      <c r="JJK751" s="56"/>
      <c r="JJL751" s="56"/>
      <c r="JJM751" s="56"/>
      <c r="JJN751" s="56"/>
      <c r="JJO751" s="56"/>
      <c r="JJP751" s="56"/>
      <c r="JJQ751" s="56"/>
      <c r="JJR751" s="56"/>
      <c r="JJS751" s="56"/>
      <c r="JJT751" s="56"/>
      <c r="JJU751" s="56"/>
      <c r="JJV751" s="56"/>
      <c r="JJW751" s="56"/>
      <c r="JJX751" s="56"/>
      <c r="JJY751" s="56"/>
      <c r="JJZ751" s="56"/>
      <c r="JKA751" s="56"/>
      <c r="JKB751" s="56"/>
      <c r="JKC751" s="56"/>
      <c r="JKD751" s="56"/>
      <c r="JKE751" s="56"/>
      <c r="JKF751" s="56"/>
      <c r="JKG751" s="56"/>
      <c r="JKH751" s="56"/>
      <c r="JKI751" s="56"/>
      <c r="JKJ751" s="56"/>
      <c r="JKK751" s="56"/>
      <c r="JKL751" s="56"/>
      <c r="JKM751" s="56"/>
      <c r="JKN751" s="56"/>
      <c r="JKO751" s="56"/>
      <c r="JKP751" s="56"/>
      <c r="JKQ751" s="56"/>
      <c r="JKR751" s="56"/>
      <c r="JKS751" s="56"/>
      <c r="JKT751" s="56"/>
      <c r="JKU751" s="56"/>
      <c r="JKV751" s="56"/>
      <c r="JKW751" s="56"/>
      <c r="JKX751" s="56"/>
      <c r="JKY751" s="56"/>
      <c r="JKZ751" s="56"/>
      <c r="JLA751" s="56"/>
      <c r="JLB751" s="56"/>
      <c r="JLC751" s="56"/>
      <c r="JLD751" s="56"/>
      <c r="JLE751" s="56"/>
      <c r="JLF751" s="56"/>
      <c r="JLG751" s="56"/>
      <c r="JLH751" s="56"/>
      <c r="JLI751" s="56"/>
      <c r="JLJ751" s="56"/>
      <c r="JLK751" s="56"/>
      <c r="JLL751" s="56"/>
      <c r="JLM751" s="56"/>
      <c r="JLN751" s="56"/>
      <c r="JLO751" s="56"/>
      <c r="JLP751" s="56"/>
      <c r="JLQ751" s="56"/>
      <c r="JLR751" s="56"/>
      <c r="JLS751" s="56"/>
      <c r="JLT751" s="56"/>
      <c r="JLU751" s="56"/>
      <c r="JLV751" s="56"/>
      <c r="JLW751" s="56"/>
      <c r="JLX751" s="56"/>
      <c r="JLY751" s="56"/>
      <c r="JLZ751" s="56"/>
      <c r="JMA751" s="56"/>
      <c r="JMB751" s="56"/>
      <c r="JMC751" s="56"/>
      <c r="JMD751" s="56"/>
      <c r="JME751" s="56"/>
      <c r="JMF751" s="56"/>
      <c r="JMG751" s="56"/>
      <c r="JMH751" s="56"/>
      <c r="JMI751" s="56"/>
      <c r="JMJ751" s="56"/>
      <c r="JMK751" s="56"/>
      <c r="JML751" s="56"/>
      <c r="JMM751" s="56"/>
      <c r="JMN751" s="56"/>
      <c r="JMO751" s="56"/>
      <c r="JMP751" s="56"/>
      <c r="JMQ751" s="56"/>
      <c r="JMR751" s="56"/>
      <c r="JMS751" s="56"/>
      <c r="JMT751" s="56"/>
      <c r="JMU751" s="56"/>
      <c r="JMV751" s="56"/>
      <c r="JMW751" s="56"/>
      <c r="JMX751" s="56"/>
      <c r="JMY751" s="56"/>
      <c r="JMZ751" s="56"/>
      <c r="JNA751" s="56"/>
      <c r="JNB751" s="56"/>
      <c r="JNC751" s="56"/>
      <c r="JND751" s="56"/>
      <c r="JNE751" s="56"/>
      <c r="JNF751" s="56"/>
      <c r="JNG751" s="56"/>
      <c r="JNH751" s="56"/>
      <c r="JNI751" s="56"/>
      <c r="JNJ751" s="56"/>
      <c r="JNK751" s="56"/>
      <c r="JNL751" s="56"/>
      <c r="JNM751" s="56"/>
      <c r="JNN751" s="56"/>
      <c r="JNO751" s="56"/>
      <c r="JNP751" s="56"/>
      <c r="JNQ751" s="56"/>
      <c r="JNR751" s="56"/>
      <c r="JNS751" s="56"/>
      <c r="JNT751" s="56"/>
      <c r="JNU751" s="56"/>
      <c r="JNV751" s="56"/>
      <c r="JNW751" s="56"/>
      <c r="JNX751" s="56"/>
      <c r="JNY751" s="56"/>
      <c r="JNZ751" s="56"/>
      <c r="JOA751" s="56"/>
      <c r="JOB751" s="56"/>
      <c r="JOC751" s="56"/>
      <c r="JOD751" s="56"/>
      <c r="JOE751" s="56"/>
      <c r="JOF751" s="56"/>
      <c r="JOG751" s="56"/>
      <c r="JOH751" s="56"/>
      <c r="JOI751" s="56"/>
      <c r="JOJ751" s="56"/>
      <c r="JOK751" s="56"/>
      <c r="JOL751" s="56"/>
      <c r="JOM751" s="56"/>
      <c r="JON751" s="56"/>
      <c r="JOO751" s="56"/>
      <c r="JOP751" s="56"/>
      <c r="JOQ751" s="56"/>
      <c r="JOR751" s="56"/>
      <c r="JOS751" s="56"/>
      <c r="JOT751" s="56"/>
      <c r="JOU751" s="56"/>
      <c r="JOV751" s="56"/>
      <c r="JOW751" s="56"/>
      <c r="JOX751" s="56"/>
      <c r="JOY751" s="56"/>
      <c r="JOZ751" s="56"/>
      <c r="JPA751" s="56"/>
      <c r="JPB751" s="56"/>
      <c r="JPC751" s="56"/>
      <c r="JPD751" s="56"/>
      <c r="JPE751" s="56"/>
      <c r="JPF751" s="56"/>
      <c r="JPG751" s="56"/>
      <c r="JPH751" s="56"/>
      <c r="JPI751" s="56"/>
      <c r="JPJ751" s="56"/>
      <c r="JPK751" s="56"/>
      <c r="JPL751" s="56"/>
      <c r="JPM751" s="56"/>
      <c r="JPN751" s="56"/>
      <c r="JPO751" s="56"/>
      <c r="JPP751" s="56"/>
      <c r="JPQ751" s="56"/>
      <c r="JPR751" s="56"/>
      <c r="JPS751" s="56"/>
      <c r="JPT751" s="56"/>
      <c r="JPU751" s="56"/>
      <c r="JPV751" s="56"/>
      <c r="JPW751" s="56"/>
      <c r="JPX751" s="56"/>
      <c r="JPY751" s="56"/>
      <c r="JPZ751" s="56"/>
      <c r="JQA751" s="56"/>
      <c r="JQB751" s="56"/>
      <c r="JQC751" s="56"/>
      <c r="JQD751" s="56"/>
      <c r="JQE751" s="56"/>
      <c r="JQF751" s="56"/>
      <c r="JQG751" s="56"/>
      <c r="JQH751" s="56"/>
      <c r="JQI751" s="56"/>
      <c r="JQJ751" s="56"/>
      <c r="JQK751" s="56"/>
      <c r="JQL751" s="56"/>
      <c r="JQM751" s="56"/>
      <c r="JQN751" s="56"/>
      <c r="JQO751" s="56"/>
      <c r="JQP751" s="56"/>
      <c r="JQQ751" s="56"/>
      <c r="JQR751" s="56"/>
      <c r="JQS751" s="56"/>
      <c r="JQT751" s="56"/>
      <c r="JQU751" s="56"/>
      <c r="JQV751" s="56"/>
      <c r="JQW751" s="56"/>
      <c r="JQX751" s="56"/>
      <c r="JQY751" s="56"/>
      <c r="JQZ751" s="56"/>
      <c r="JRA751" s="56"/>
      <c r="JRB751" s="56"/>
      <c r="JRC751" s="56"/>
      <c r="JRD751" s="56"/>
      <c r="JRE751" s="56"/>
      <c r="JRF751" s="56"/>
      <c r="JRG751" s="56"/>
      <c r="JRH751" s="56"/>
      <c r="JRI751" s="56"/>
      <c r="JRJ751" s="56"/>
      <c r="JRK751" s="56"/>
      <c r="JRL751" s="56"/>
      <c r="JRM751" s="56"/>
      <c r="JRN751" s="56"/>
      <c r="JRO751" s="56"/>
      <c r="JRP751" s="56"/>
      <c r="JRQ751" s="56"/>
      <c r="JRR751" s="56"/>
      <c r="JRS751" s="56"/>
      <c r="JRT751" s="56"/>
      <c r="JRU751" s="56"/>
      <c r="JRV751" s="56"/>
      <c r="JRW751" s="56"/>
      <c r="JRX751" s="56"/>
      <c r="JRY751" s="56"/>
      <c r="JRZ751" s="56"/>
      <c r="JSA751" s="56"/>
      <c r="JSB751" s="56"/>
      <c r="JSC751" s="56"/>
      <c r="JSD751" s="56"/>
      <c r="JSE751" s="56"/>
      <c r="JSF751" s="56"/>
      <c r="JSG751" s="56"/>
      <c r="JSH751" s="56"/>
      <c r="JSI751" s="56"/>
      <c r="JSJ751" s="56"/>
      <c r="JSK751" s="56"/>
      <c r="JSL751" s="56"/>
      <c r="JSM751" s="56"/>
      <c r="JSN751" s="56"/>
      <c r="JSO751" s="56"/>
      <c r="JSP751" s="56"/>
      <c r="JSQ751" s="56"/>
      <c r="JSR751" s="56"/>
      <c r="JSS751" s="56"/>
      <c r="JST751" s="56"/>
      <c r="JSU751" s="56"/>
      <c r="JSV751" s="56"/>
      <c r="JSW751" s="56"/>
      <c r="JSX751" s="56"/>
      <c r="JSY751" s="56"/>
      <c r="JSZ751" s="56"/>
      <c r="JTA751" s="56"/>
      <c r="JTB751" s="56"/>
      <c r="JTC751" s="56"/>
      <c r="JTD751" s="56"/>
      <c r="JTE751" s="56"/>
      <c r="JTF751" s="56"/>
      <c r="JTG751" s="56"/>
      <c r="JTH751" s="56"/>
      <c r="JTI751" s="56"/>
      <c r="JTJ751" s="56"/>
      <c r="JTK751" s="56"/>
      <c r="JTL751" s="56"/>
      <c r="JTM751" s="56"/>
      <c r="JTN751" s="56"/>
      <c r="JTO751" s="56"/>
      <c r="JTP751" s="56"/>
      <c r="JTQ751" s="56"/>
      <c r="JTR751" s="56"/>
      <c r="JTS751" s="56"/>
      <c r="JTT751" s="56"/>
      <c r="JTU751" s="56"/>
      <c r="JTV751" s="56"/>
      <c r="JTW751" s="56"/>
      <c r="JTX751" s="56"/>
      <c r="JTY751" s="56"/>
      <c r="JTZ751" s="56"/>
      <c r="JUA751" s="56"/>
      <c r="JUB751" s="56"/>
      <c r="JUC751" s="56"/>
      <c r="JUD751" s="56"/>
      <c r="JUE751" s="56"/>
      <c r="JUF751" s="56"/>
      <c r="JUG751" s="56"/>
      <c r="JUH751" s="56"/>
      <c r="JUI751" s="56"/>
      <c r="JUJ751" s="56"/>
      <c r="JUK751" s="56"/>
      <c r="JUL751" s="56"/>
      <c r="JUM751" s="56"/>
      <c r="JUN751" s="56"/>
      <c r="JUO751" s="56"/>
      <c r="JUP751" s="56"/>
      <c r="JUQ751" s="56"/>
      <c r="JUR751" s="56"/>
      <c r="JUS751" s="56"/>
      <c r="JUT751" s="56"/>
      <c r="JUU751" s="56"/>
      <c r="JUV751" s="56"/>
      <c r="JUW751" s="56"/>
      <c r="JUX751" s="56"/>
      <c r="JUY751" s="56"/>
      <c r="JUZ751" s="56"/>
      <c r="JVA751" s="56"/>
      <c r="JVB751" s="56"/>
      <c r="JVC751" s="56"/>
      <c r="JVD751" s="56"/>
      <c r="JVE751" s="56"/>
      <c r="JVF751" s="56"/>
      <c r="JVG751" s="56"/>
      <c r="JVH751" s="56"/>
      <c r="JVI751" s="56"/>
      <c r="JVJ751" s="56"/>
      <c r="JVK751" s="56"/>
      <c r="JVL751" s="56"/>
      <c r="JVM751" s="56"/>
      <c r="JVN751" s="56"/>
      <c r="JVO751" s="56"/>
      <c r="JVP751" s="56"/>
      <c r="JVQ751" s="56"/>
      <c r="JVR751" s="56"/>
      <c r="JVS751" s="56"/>
      <c r="JVT751" s="56"/>
      <c r="JVU751" s="56"/>
      <c r="JVV751" s="56"/>
      <c r="JVW751" s="56"/>
      <c r="JVX751" s="56"/>
      <c r="JVY751" s="56"/>
      <c r="JVZ751" s="56"/>
      <c r="JWA751" s="56"/>
      <c r="JWB751" s="56"/>
      <c r="JWC751" s="56"/>
      <c r="JWD751" s="56"/>
      <c r="JWE751" s="56"/>
      <c r="JWF751" s="56"/>
      <c r="JWG751" s="56"/>
      <c r="JWH751" s="56"/>
      <c r="JWI751" s="56"/>
      <c r="JWJ751" s="56"/>
      <c r="JWK751" s="56"/>
      <c r="JWL751" s="56"/>
      <c r="JWM751" s="56"/>
      <c r="JWN751" s="56"/>
      <c r="JWO751" s="56"/>
      <c r="JWP751" s="56"/>
      <c r="JWQ751" s="56"/>
      <c r="JWR751" s="56"/>
      <c r="JWS751" s="56"/>
      <c r="JWT751" s="56"/>
      <c r="JWU751" s="56"/>
      <c r="JWV751" s="56"/>
      <c r="JWW751" s="56"/>
      <c r="JWX751" s="56"/>
      <c r="JWY751" s="56"/>
      <c r="JWZ751" s="56"/>
      <c r="JXA751" s="56"/>
      <c r="JXB751" s="56"/>
      <c r="JXC751" s="56"/>
      <c r="JXD751" s="56"/>
      <c r="JXE751" s="56"/>
      <c r="JXF751" s="56"/>
      <c r="JXG751" s="56"/>
      <c r="JXH751" s="56"/>
      <c r="JXI751" s="56"/>
      <c r="JXJ751" s="56"/>
      <c r="JXK751" s="56"/>
      <c r="JXL751" s="56"/>
      <c r="JXM751" s="56"/>
      <c r="JXN751" s="56"/>
      <c r="JXO751" s="56"/>
      <c r="JXP751" s="56"/>
      <c r="JXQ751" s="56"/>
      <c r="JXR751" s="56"/>
      <c r="JXS751" s="56"/>
      <c r="JXT751" s="56"/>
      <c r="JXU751" s="56"/>
      <c r="JXV751" s="56"/>
      <c r="JXW751" s="56"/>
      <c r="JXX751" s="56"/>
      <c r="JXY751" s="56"/>
      <c r="JXZ751" s="56"/>
      <c r="JYA751" s="56"/>
      <c r="JYB751" s="56"/>
      <c r="JYC751" s="56"/>
      <c r="JYD751" s="56"/>
      <c r="JYE751" s="56"/>
      <c r="JYF751" s="56"/>
      <c r="JYG751" s="56"/>
      <c r="JYH751" s="56"/>
      <c r="JYI751" s="56"/>
      <c r="JYJ751" s="56"/>
      <c r="JYK751" s="56"/>
      <c r="JYL751" s="56"/>
      <c r="JYM751" s="56"/>
      <c r="JYN751" s="56"/>
      <c r="JYO751" s="56"/>
      <c r="JYP751" s="56"/>
      <c r="JYQ751" s="56"/>
      <c r="JYR751" s="56"/>
      <c r="JYS751" s="56"/>
      <c r="JYT751" s="56"/>
      <c r="JYU751" s="56"/>
      <c r="JYV751" s="56"/>
      <c r="JYW751" s="56"/>
      <c r="JYX751" s="56"/>
      <c r="JYY751" s="56"/>
      <c r="JYZ751" s="56"/>
      <c r="JZA751" s="56"/>
      <c r="JZB751" s="56"/>
      <c r="JZC751" s="56"/>
      <c r="JZD751" s="56"/>
      <c r="JZE751" s="56"/>
      <c r="JZF751" s="56"/>
      <c r="JZG751" s="56"/>
      <c r="JZH751" s="56"/>
      <c r="JZI751" s="56"/>
      <c r="JZJ751" s="56"/>
      <c r="JZK751" s="56"/>
      <c r="JZL751" s="56"/>
      <c r="JZM751" s="56"/>
      <c r="JZN751" s="56"/>
      <c r="JZO751" s="56"/>
      <c r="JZP751" s="56"/>
      <c r="JZQ751" s="56"/>
      <c r="JZR751" s="56"/>
      <c r="JZS751" s="56"/>
      <c r="JZT751" s="56"/>
      <c r="JZU751" s="56"/>
      <c r="JZV751" s="56"/>
      <c r="JZW751" s="56"/>
      <c r="JZX751" s="56"/>
      <c r="JZY751" s="56"/>
      <c r="JZZ751" s="56"/>
      <c r="KAA751" s="56"/>
      <c r="KAB751" s="56"/>
      <c r="KAC751" s="56"/>
      <c r="KAD751" s="56"/>
      <c r="KAE751" s="56"/>
      <c r="KAF751" s="56"/>
      <c r="KAG751" s="56"/>
      <c r="KAH751" s="56"/>
      <c r="KAI751" s="56"/>
      <c r="KAJ751" s="56"/>
      <c r="KAK751" s="56"/>
      <c r="KAL751" s="56"/>
      <c r="KAM751" s="56"/>
      <c r="KAN751" s="56"/>
      <c r="KAO751" s="56"/>
      <c r="KAP751" s="56"/>
      <c r="KAQ751" s="56"/>
      <c r="KAR751" s="56"/>
      <c r="KAS751" s="56"/>
      <c r="KAT751" s="56"/>
      <c r="KAU751" s="56"/>
      <c r="KAV751" s="56"/>
      <c r="KAW751" s="56"/>
      <c r="KAX751" s="56"/>
      <c r="KAY751" s="56"/>
      <c r="KAZ751" s="56"/>
      <c r="KBA751" s="56"/>
      <c r="KBB751" s="56"/>
      <c r="KBC751" s="56"/>
      <c r="KBD751" s="56"/>
      <c r="KBE751" s="56"/>
      <c r="KBF751" s="56"/>
      <c r="KBG751" s="56"/>
      <c r="KBH751" s="56"/>
      <c r="KBI751" s="56"/>
      <c r="KBJ751" s="56"/>
      <c r="KBK751" s="56"/>
      <c r="KBL751" s="56"/>
      <c r="KBM751" s="56"/>
      <c r="KBN751" s="56"/>
      <c r="KBO751" s="56"/>
      <c r="KBP751" s="56"/>
      <c r="KBQ751" s="56"/>
      <c r="KBR751" s="56"/>
      <c r="KBS751" s="56"/>
      <c r="KBT751" s="56"/>
      <c r="KBU751" s="56"/>
      <c r="KBV751" s="56"/>
      <c r="KBW751" s="56"/>
      <c r="KBX751" s="56"/>
      <c r="KBY751" s="56"/>
      <c r="KBZ751" s="56"/>
      <c r="KCA751" s="56"/>
      <c r="KCB751" s="56"/>
      <c r="KCC751" s="56"/>
      <c r="KCD751" s="56"/>
      <c r="KCE751" s="56"/>
      <c r="KCF751" s="56"/>
      <c r="KCG751" s="56"/>
      <c r="KCH751" s="56"/>
      <c r="KCI751" s="56"/>
      <c r="KCJ751" s="56"/>
      <c r="KCK751" s="56"/>
      <c r="KCL751" s="56"/>
      <c r="KCM751" s="56"/>
      <c r="KCN751" s="56"/>
      <c r="KCO751" s="56"/>
      <c r="KCP751" s="56"/>
      <c r="KCQ751" s="56"/>
      <c r="KCR751" s="56"/>
      <c r="KCS751" s="56"/>
      <c r="KCT751" s="56"/>
      <c r="KCU751" s="56"/>
      <c r="KCV751" s="56"/>
      <c r="KCW751" s="56"/>
      <c r="KCX751" s="56"/>
      <c r="KCY751" s="56"/>
      <c r="KCZ751" s="56"/>
      <c r="KDA751" s="56"/>
      <c r="KDB751" s="56"/>
      <c r="KDC751" s="56"/>
      <c r="KDD751" s="56"/>
      <c r="KDE751" s="56"/>
      <c r="KDF751" s="56"/>
      <c r="KDG751" s="56"/>
      <c r="KDH751" s="56"/>
      <c r="KDI751" s="56"/>
      <c r="KDJ751" s="56"/>
      <c r="KDK751" s="56"/>
      <c r="KDL751" s="56"/>
      <c r="KDM751" s="56"/>
      <c r="KDN751" s="56"/>
      <c r="KDO751" s="56"/>
      <c r="KDP751" s="56"/>
      <c r="KDQ751" s="56"/>
      <c r="KDR751" s="56"/>
      <c r="KDS751" s="56"/>
      <c r="KDT751" s="56"/>
      <c r="KDU751" s="56"/>
      <c r="KDV751" s="56"/>
      <c r="KDW751" s="56"/>
      <c r="KDX751" s="56"/>
      <c r="KDY751" s="56"/>
      <c r="KDZ751" s="56"/>
      <c r="KEA751" s="56"/>
      <c r="KEB751" s="56"/>
      <c r="KEC751" s="56"/>
      <c r="KED751" s="56"/>
      <c r="KEE751" s="56"/>
      <c r="KEF751" s="56"/>
      <c r="KEG751" s="56"/>
      <c r="KEH751" s="56"/>
      <c r="KEI751" s="56"/>
      <c r="KEJ751" s="56"/>
      <c r="KEK751" s="56"/>
      <c r="KEL751" s="56"/>
      <c r="KEM751" s="56"/>
      <c r="KEN751" s="56"/>
      <c r="KEO751" s="56"/>
      <c r="KEP751" s="56"/>
      <c r="KEQ751" s="56"/>
      <c r="KER751" s="56"/>
      <c r="KES751" s="56"/>
      <c r="KET751" s="56"/>
      <c r="KEU751" s="56"/>
      <c r="KEV751" s="56"/>
      <c r="KEW751" s="56"/>
      <c r="KEX751" s="56"/>
      <c r="KEY751" s="56"/>
      <c r="KEZ751" s="56"/>
      <c r="KFA751" s="56"/>
      <c r="KFB751" s="56"/>
      <c r="KFC751" s="56"/>
      <c r="KFD751" s="56"/>
      <c r="KFE751" s="56"/>
      <c r="KFF751" s="56"/>
      <c r="KFG751" s="56"/>
      <c r="KFH751" s="56"/>
      <c r="KFI751" s="56"/>
      <c r="KFJ751" s="56"/>
      <c r="KFK751" s="56"/>
      <c r="KFL751" s="56"/>
      <c r="KFM751" s="56"/>
      <c r="KFN751" s="56"/>
      <c r="KFO751" s="56"/>
      <c r="KFP751" s="56"/>
      <c r="KFQ751" s="56"/>
      <c r="KFR751" s="56"/>
      <c r="KFS751" s="56"/>
      <c r="KFT751" s="56"/>
      <c r="KFU751" s="56"/>
      <c r="KFV751" s="56"/>
      <c r="KFW751" s="56"/>
      <c r="KFX751" s="56"/>
      <c r="KFY751" s="56"/>
      <c r="KFZ751" s="56"/>
      <c r="KGA751" s="56"/>
      <c r="KGB751" s="56"/>
      <c r="KGC751" s="56"/>
      <c r="KGD751" s="56"/>
      <c r="KGE751" s="56"/>
      <c r="KGF751" s="56"/>
      <c r="KGG751" s="56"/>
      <c r="KGH751" s="56"/>
      <c r="KGI751" s="56"/>
      <c r="KGJ751" s="56"/>
      <c r="KGK751" s="56"/>
      <c r="KGL751" s="56"/>
      <c r="KGM751" s="56"/>
      <c r="KGN751" s="56"/>
      <c r="KGO751" s="56"/>
      <c r="KGP751" s="56"/>
      <c r="KGQ751" s="56"/>
      <c r="KGR751" s="56"/>
      <c r="KGS751" s="56"/>
      <c r="KGT751" s="56"/>
      <c r="KGU751" s="56"/>
      <c r="KGV751" s="56"/>
      <c r="KGW751" s="56"/>
      <c r="KGX751" s="56"/>
      <c r="KGY751" s="56"/>
      <c r="KGZ751" s="56"/>
      <c r="KHA751" s="56"/>
      <c r="KHB751" s="56"/>
      <c r="KHC751" s="56"/>
      <c r="KHD751" s="56"/>
      <c r="KHE751" s="56"/>
      <c r="KHF751" s="56"/>
      <c r="KHG751" s="56"/>
      <c r="KHH751" s="56"/>
      <c r="KHI751" s="56"/>
      <c r="KHJ751" s="56"/>
      <c r="KHK751" s="56"/>
      <c r="KHL751" s="56"/>
      <c r="KHM751" s="56"/>
      <c r="KHN751" s="56"/>
      <c r="KHO751" s="56"/>
      <c r="KHP751" s="56"/>
      <c r="KHQ751" s="56"/>
      <c r="KHR751" s="56"/>
      <c r="KHS751" s="56"/>
      <c r="KHT751" s="56"/>
      <c r="KHU751" s="56"/>
      <c r="KHV751" s="56"/>
      <c r="KHW751" s="56"/>
      <c r="KHX751" s="56"/>
      <c r="KHY751" s="56"/>
      <c r="KHZ751" s="56"/>
      <c r="KIA751" s="56"/>
      <c r="KIB751" s="56"/>
      <c r="KIC751" s="56"/>
      <c r="KID751" s="56"/>
      <c r="KIE751" s="56"/>
      <c r="KIF751" s="56"/>
      <c r="KIG751" s="56"/>
      <c r="KIH751" s="56"/>
      <c r="KII751" s="56"/>
      <c r="KIJ751" s="56"/>
      <c r="KIK751" s="56"/>
      <c r="KIL751" s="56"/>
      <c r="KIM751" s="56"/>
      <c r="KIN751" s="56"/>
      <c r="KIO751" s="56"/>
      <c r="KIP751" s="56"/>
      <c r="KIQ751" s="56"/>
      <c r="KIR751" s="56"/>
      <c r="KIS751" s="56"/>
      <c r="KIT751" s="56"/>
      <c r="KIU751" s="56"/>
      <c r="KIV751" s="56"/>
      <c r="KIW751" s="56"/>
      <c r="KIX751" s="56"/>
      <c r="KIY751" s="56"/>
      <c r="KIZ751" s="56"/>
      <c r="KJA751" s="56"/>
      <c r="KJB751" s="56"/>
      <c r="KJC751" s="56"/>
      <c r="KJD751" s="56"/>
      <c r="KJE751" s="56"/>
      <c r="KJF751" s="56"/>
      <c r="KJG751" s="56"/>
      <c r="KJH751" s="56"/>
      <c r="KJI751" s="56"/>
      <c r="KJJ751" s="56"/>
      <c r="KJK751" s="56"/>
      <c r="KJL751" s="56"/>
      <c r="KJM751" s="56"/>
      <c r="KJN751" s="56"/>
      <c r="KJO751" s="56"/>
      <c r="KJP751" s="56"/>
      <c r="KJQ751" s="56"/>
      <c r="KJR751" s="56"/>
      <c r="KJS751" s="56"/>
      <c r="KJT751" s="56"/>
      <c r="KJU751" s="56"/>
      <c r="KJV751" s="56"/>
      <c r="KJW751" s="56"/>
      <c r="KJX751" s="56"/>
      <c r="KJY751" s="56"/>
      <c r="KJZ751" s="56"/>
      <c r="KKA751" s="56"/>
      <c r="KKB751" s="56"/>
      <c r="KKC751" s="56"/>
      <c r="KKD751" s="56"/>
      <c r="KKE751" s="56"/>
      <c r="KKF751" s="56"/>
      <c r="KKG751" s="56"/>
      <c r="KKH751" s="56"/>
      <c r="KKI751" s="56"/>
      <c r="KKJ751" s="56"/>
      <c r="KKK751" s="56"/>
      <c r="KKL751" s="56"/>
      <c r="KKM751" s="56"/>
      <c r="KKN751" s="56"/>
      <c r="KKO751" s="56"/>
      <c r="KKP751" s="56"/>
      <c r="KKQ751" s="56"/>
      <c r="KKR751" s="56"/>
      <c r="KKS751" s="56"/>
      <c r="KKT751" s="56"/>
      <c r="KKU751" s="56"/>
      <c r="KKV751" s="56"/>
      <c r="KKW751" s="56"/>
      <c r="KKX751" s="56"/>
      <c r="KKY751" s="56"/>
      <c r="KKZ751" s="56"/>
      <c r="KLA751" s="56"/>
      <c r="KLB751" s="56"/>
      <c r="KLC751" s="56"/>
      <c r="KLD751" s="56"/>
      <c r="KLE751" s="56"/>
      <c r="KLF751" s="56"/>
      <c r="KLG751" s="56"/>
      <c r="KLH751" s="56"/>
      <c r="KLI751" s="56"/>
      <c r="KLJ751" s="56"/>
      <c r="KLK751" s="56"/>
      <c r="KLL751" s="56"/>
      <c r="KLM751" s="56"/>
      <c r="KLN751" s="56"/>
      <c r="KLO751" s="56"/>
      <c r="KLP751" s="56"/>
      <c r="KLQ751" s="56"/>
      <c r="KLR751" s="56"/>
      <c r="KLS751" s="56"/>
      <c r="KLT751" s="56"/>
      <c r="KLU751" s="56"/>
      <c r="KLV751" s="56"/>
      <c r="KLW751" s="56"/>
      <c r="KLX751" s="56"/>
      <c r="KLY751" s="56"/>
      <c r="KLZ751" s="56"/>
      <c r="KMA751" s="56"/>
      <c r="KMB751" s="56"/>
      <c r="KMC751" s="56"/>
      <c r="KMD751" s="56"/>
      <c r="KME751" s="56"/>
      <c r="KMF751" s="56"/>
      <c r="KMG751" s="56"/>
      <c r="KMH751" s="56"/>
      <c r="KMI751" s="56"/>
      <c r="KMJ751" s="56"/>
      <c r="KMK751" s="56"/>
      <c r="KML751" s="56"/>
      <c r="KMM751" s="56"/>
      <c r="KMN751" s="56"/>
      <c r="KMO751" s="56"/>
      <c r="KMP751" s="56"/>
      <c r="KMQ751" s="56"/>
      <c r="KMR751" s="56"/>
      <c r="KMS751" s="56"/>
      <c r="KMT751" s="56"/>
      <c r="KMU751" s="56"/>
      <c r="KMV751" s="56"/>
      <c r="KMW751" s="56"/>
      <c r="KMX751" s="56"/>
      <c r="KMY751" s="56"/>
      <c r="KMZ751" s="56"/>
      <c r="KNA751" s="56"/>
      <c r="KNB751" s="56"/>
      <c r="KNC751" s="56"/>
      <c r="KND751" s="56"/>
      <c r="KNE751" s="56"/>
      <c r="KNF751" s="56"/>
      <c r="KNG751" s="56"/>
      <c r="KNH751" s="56"/>
      <c r="KNI751" s="56"/>
      <c r="KNJ751" s="56"/>
      <c r="KNK751" s="56"/>
      <c r="KNL751" s="56"/>
      <c r="KNM751" s="56"/>
      <c r="KNN751" s="56"/>
      <c r="KNO751" s="56"/>
      <c r="KNP751" s="56"/>
      <c r="KNQ751" s="56"/>
      <c r="KNR751" s="56"/>
      <c r="KNS751" s="56"/>
      <c r="KNT751" s="56"/>
      <c r="KNU751" s="56"/>
      <c r="KNV751" s="56"/>
      <c r="KNW751" s="56"/>
      <c r="KNX751" s="56"/>
      <c r="KNY751" s="56"/>
      <c r="KNZ751" s="56"/>
      <c r="KOA751" s="56"/>
      <c r="KOB751" s="56"/>
      <c r="KOC751" s="56"/>
      <c r="KOD751" s="56"/>
      <c r="KOE751" s="56"/>
      <c r="KOF751" s="56"/>
      <c r="KOG751" s="56"/>
      <c r="KOH751" s="56"/>
      <c r="KOI751" s="56"/>
      <c r="KOJ751" s="56"/>
      <c r="KOK751" s="56"/>
      <c r="KOL751" s="56"/>
      <c r="KOM751" s="56"/>
      <c r="KON751" s="56"/>
      <c r="KOO751" s="56"/>
      <c r="KOP751" s="56"/>
      <c r="KOQ751" s="56"/>
      <c r="KOR751" s="56"/>
      <c r="KOS751" s="56"/>
      <c r="KOT751" s="56"/>
      <c r="KOU751" s="56"/>
      <c r="KOV751" s="56"/>
      <c r="KOW751" s="56"/>
      <c r="KOX751" s="56"/>
      <c r="KOY751" s="56"/>
      <c r="KOZ751" s="56"/>
      <c r="KPA751" s="56"/>
      <c r="KPB751" s="56"/>
      <c r="KPC751" s="56"/>
      <c r="KPD751" s="56"/>
      <c r="KPE751" s="56"/>
      <c r="KPF751" s="56"/>
      <c r="KPG751" s="56"/>
      <c r="KPH751" s="56"/>
      <c r="KPI751" s="56"/>
      <c r="KPJ751" s="56"/>
      <c r="KPK751" s="56"/>
      <c r="KPL751" s="56"/>
      <c r="KPM751" s="56"/>
      <c r="KPN751" s="56"/>
      <c r="KPO751" s="56"/>
      <c r="KPP751" s="56"/>
      <c r="KPQ751" s="56"/>
      <c r="KPR751" s="56"/>
      <c r="KPS751" s="56"/>
      <c r="KPT751" s="56"/>
      <c r="KPU751" s="56"/>
      <c r="KPV751" s="56"/>
      <c r="KPW751" s="56"/>
      <c r="KPX751" s="56"/>
      <c r="KPY751" s="56"/>
      <c r="KPZ751" s="56"/>
      <c r="KQA751" s="56"/>
      <c r="KQB751" s="56"/>
      <c r="KQC751" s="56"/>
      <c r="KQD751" s="56"/>
      <c r="KQE751" s="56"/>
      <c r="KQF751" s="56"/>
      <c r="KQG751" s="56"/>
      <c r="KQH751" s="56"/>
      <c r="KQI751" s="56"/>
      <c r="KQJ751" s="56"/>
      <c r="KQK751" s="56"/>
      <c r="KQL751" s="56"/>
      <c r="KQM751" s="56"/>
      <c r="KQN751" s="56"/>
      <c r="KQO751" s="56"/>
      <c r="KQP751" s="56"/>
      <c r="KQQ751" s="56"/>
      <c r="KQR751" s="56"/>
      <c r="KQS751" s="56"/>
      <c r="KQT751" s="56"/>
      <c r="KQU751" s="56"/>
      <c r="KQV751" s="56"/>
      <c r="KQW751" s="56"/>
      <c r="KQX751" s="56"/>
      <c r="KQY751" s="56"/>
      <c r="KQZ751" s="56"/>
      <c r="KRA751" s="56"/>
      <c r="KRB751" s="56"/>
      <c r="KRC751" s="56"/>
      <c r="KRD751" s="56"/>
      <c r="KRE751" s="56"/>
      <c r="KRF751" s="56"/>
      <c r="KRG751" s="56"/>
      <c r="KRH751" s="56"/>
      <c r="KRI751" s="56"/>
      <c r="KRJ751" s="56"/>
      <c r="KRK751" s="56"/>
      <c r="KRL751" s="56"/>
      <c r="KRM751" s="56"/>
      <c r="KRN751" s="56"/>
      <c r="KRO751" s="56"/>
      <c r="KRP751" s="56"/>
      <c r="KRQ751" s="56"/>
      <c r="KRR751" s="56"/>
      <c r="KRS751" s="56"/>
      <c r="KRT751" s="56"/>
      <c r="KRU751" s="56"/>
      <c r="KRV751" s="56"/>
      <c r="KRW751" s="56"/>
      <c r="KRX751" s="56"/>
      <c r="KRY751" s="56"/>
      <c r="KRZ751" s="56"/>
      <c r="KSA751" s="56"/>
      <c r="KSB751" s="56"/>
      <c r="KSC751" s="56"/>
      <c r="KSD751" s="56"/>
      <c r="KSE751" s="56"/>
      <c r="KSF751" s="56"/>
      <c r="KSG751" s="56"/>
      <c r="KSH751" s="56"/>
      <c r="KSI751" s="56"/>
      <c r="KSJ751" s="56"/>
      <c r="KSK751" s="56"/>
      <c r="KSL751" s="56"/>
      <c r="KSM751" s="56"/>
      <c r="KSN751" s="56"/>
      <c r="KSO751" s="56"/>
      <c r="KSP751" s="56"/>
      <c r="KSQ751" s="56"/>
      <c r="KSR751" s="56"/>
      <c r="KSS751" s="56"/>
      <c r="KST751" s="56"/>
      <c r="KSU751" s="56"/>
      <c r="KSV751" s="56"/>
      <c r="KSW751" s="56"/>
      <c r="KSX751" s="56"/>
      <c r="KSY751" s="56"/>
      <c r="KSZ751" s="56"/>
      <c r="KTA751" s="56"/>
      <c r="KTB751" s="56"/>
      <c r="KTC751" s="56"/>
      <c r="KTD751" s="56"/>
      <c r="KTE751" s="56"/>
      <c r="KTF751" s="56"/>
      <c r="KTG751" s="56"/>
      <c r="KTH751" s="56"/>
      <c r="KTI751" s="56"/>
      <c r="KTJ751" s="56"/>
      <c r="KTK751" s="56"/>
      <c r="KTL751" s="56"/>
      <c r="KTM751" s="56"/>
      <c r="KTN751" s="56"/>
      <c r="KTO751" s="56"/>
      <c r="KTP751" s="56"/>
      <c r="KTQ751" s="56"/>
      <c r="KTR751" s="56"/>
      <c r="KTS751" s="56"/>
      <c r="KTT751" s="56"/>
      <c r="KTU751" s="56"/>
      <c r="KTV751" s="56"/>
      <c r="KTW751" s="56"/>
      <c r="KTX751" s="56"/>
      <c r="KTY751" s="56"/>
      <c r="KTZ751" s="56"/>
      <c r="KUA751" s="56"/>
      <c r="KUB751" s="56"/>
      <c r="KUC751" s="56"/>
      <c r="KUD751" s="56"/>
      <c r="KUE751" s="56"/>
      <c r="KUF751" s="56"/>
      <c r="KUG751" s="56"/>
      <c r="KUH751" s="56"/>
      <c r="KUI751" s="56"/>
      <c r="KUJ751" s="56"/>
      <c r="KUK751" s="56"/>
      <c r="KUL751" s="56"/>
      <c r="KUM751" s="56"/>
      <c r="KUN751" s="56"/>
      <c r="KUO751" s="56"/>
      <c r="KUP751" s="56"/>
      <c r="KUQ751" s="56"/>
      <c r="KUR751" s="56"/>
      <c r="KUS751" s="56"/>
      <c r="KUT751" s="56"/>
      <c r="KUU751" s="56"/>
      <c r="KUV751" s="56"/>
      <c r="KUW751" s="56"/>
      <c r="KUX751" s="56"/>
      <c r="KUY751" s="56"/>
      <c r="KUZ751" s="56"/>
      <c r="KVA751" s="56"/>
      <c r="KVB751" s="56"/>
      <c r="KVC751" s="56"/>
      <c r="KVD751" s="56"/>
      <c r="KVE751" s="56"/>
      <c r="KVF751" s="56"/>
      <c r="KVG751" s="56"/>
      <c r="KVH751" s="56"/>
      <c r="KVI751" s="56"/>
      <c r="KVJ751" s="56"/>
      <c r="KVK751" s="56"/>
      <c r="KVL751" s="56"/>
      <c r="KVM751" s="56"/>
      <c r="KVN751" s="56"/>
      <c r="KVO751" s="56"/>
      <c r="KVP751" s="56"/>
      <c r="KVQ751" s="56"/>
      <c r="KVR751" s="56"/>
      <c r="KVS751" s="56"/>
      <c r="KVT751" s="56"/>
      <c r="KVU751" s="56"/>
      <c r="KVV751" s="56"/>
      <c r="KVW751" s="56"/>
      <c r="KVX751" s="56"/>
      <c r="KVY751" s="56"/>
      <c r="KVZ751" s="56"/>
      <c r="KWA751" s="56"/>
      <c r="KWB751" s="56"/>
      <c r="KWC751" s="56"/>
      <c r="KWD751" s="56"/>
      <c r="KWE751" s="56"/>
      <c r="KWF751" s="56"/>
      <c r="KWG751" s="56"/>
      <c r="KWH751" s="56"/>
      <c r="KWI751" s="56"/>
      <c r="KWJ751" s="56"/>
      <c r="KWK751" s="56"/>
      <c r="KWL751" s="56"/>
      <c r="KWM751" s="56"/>
      <c r="KWN751" s="56"/>
      <c r="KWO751" s="56"/>
      <c r="KWP751" s="56"/>
      <c r="KWQ751" s="56"/>
      <c r="KWR751" s="56"/>
      <c r="KWS751" s="56"/>
      <c r="KWT751" s="56"/>
      <c r="KWU751" s="56"/>
      <c r="KWV751" s="56"/>
      <c r="KWW751" s="56"/>
      <c r="KWX751" s="56"/>
      <c r="KWY751" s="56"/>
      <c r="KWZ751" s="56"/>
      <c r="KXA751" s="56"/>
      <c r="KXB751" s="56"/>
      <c r="KXC751" s="56"/>
      <c r="KXD751" s="56"/>
      <c r="KXE751" s="56"/>
      <c r="KXF751" s="56"/>
      <c r="KXG751" s="56"/>
      <c r="KXH751" s="56"/>
      <c r="KXI751" s="56"/>
      <c r="KXJ751" s="56"/>
      <c r="KXK751" s="56"/>
      <c r="KXL751" s="56"/>
      <c r="KXM751" s="56"/>
      <c r="KXN751" s="56"/>
      <c r="KXO751" s="56"/>
      <c r="KXP751" s="56"/>
      <c r="KXQ751" s="56"/>
      <c r="KXR751" s="56"/>
      <c r="KXS751" s="56"/>
      <c r="KXT751" s="56"/>
      <c r="KXU751" s="56"/>
      <c r="KXV751" s="56"/>
      <c r="KXW751" s="56"/>
      <c r="KXX751" s="56"/>
      <c r="KXY751" s="56"/>
      <c r="KXZ751" s="56"/>
      <c r="KYA751" s="56"/>
      <c r="KYB751" s="56"/>
      <c r="KYC751" s="56"/>
      <c r="KYD751" s="56"/>
      <c r="KYE751" s="56"/>
      <c r="KYF751" s="56"/>
      <c r="KYG751" s="56"/>
      <c r="KYH751" s="56"/>
      <c r="KYI751" s="56"/>
      <c r="KYJ751" s="56"/>
      <c r="KYK751" s="56"/>
      <c r="KYL751" s="56"/>
      <c r="KYM751" s="56"/>
      <c r="KYN751" s="56"/>
      <c r="KYO751" s="56"/>
      <c r="KYP751" s="56"/>
      <c r="KYQ751" s="56"/>
      <c r="KYR751" s="56"/>
      <c r="KYS751" s="56"/>
      <c r="KYT751" s="56"/>
      <c r="KYU751" s="56"/>
      <c r="KYV751" s="56"/>
      <c r="KYW751" s="56"/>
      <c r="KYX751" s="56"/>
      <c r="KYY751" s="56"/>
      <c r="KYZ751" s="56"/>
      <c r="KZA751" s="56"/>
      <c r="KZB751" s="56"/>
      <c r="KZC751" s="56"/>
      <c r="KZD751" s="56"/>
      <c r="KZE751" s="56"/>
      <c r="KZF751" s="56"/>
      <c r="KZG751" s="56"/>
      <c r="KZH751" s="56"/>
      <c r="KZI751" s="56"/>
      <c r="KZJ751" s="56"/>
      <c r="KZK751" s="56"/>
      <c r="KZL751" s="56"/>
      <c r="KZM751" s="56"/>
      <c r="KZN751" s="56"/>
      <c r="KZO751" s="56"/>
      <c r="KZP751" s="56"/>
      <c r="KZQ751" s="56"/>
      <c r="KZR751" s="56"/>
      <c r="KZS751" s="56"/>
      <c r="KZT751" s="56"/>
      <c r="KZU751" s="56"/>
      <c r="KZV751" s="56"/>
      <c r="KZW751" s="56"/>
      <c r="KZX751" s="56"/>
      <c r="KZY751" s="56"/>
      <c r="KZZ751" s="56"/>
      <c r="LAA751" s="56"/>
      <c r="LAB751" s="56"/>
      <c r="LAC751" s="56"/>
      <c r="LAD751" s="56"/>
      <c r="LAE751" s="56"/>
      <c r="LAF751" s="56"/>
      <c r="LAG751" s="56"/>
      <c r="LAH751" s="56"/>
      <c r="LAI751" s="56"/>
      <c r="LAJ751" s="56"/>
      <c r="LAK751" s="56"/>
      <c r="LAL751" s="56"/>
      <c r="LAM751" s="56"/>
      <c r="LAN751" s="56"/>
      <c r="LAO751" s="56"/>
      <c r="LAP751" s="56"/>
      <c r="LAQ751" s="56"/>
      <c r="LAR751" s="56"/>
      <c r="LAS751" s="56"/>
      <c r="LAT751" s="56"/>
      <c r="LAU751" s="56"/>
      <c r="LAV751" s="56"/>
      <c r="LAW751" s="56"/>
      <c r="LAX751" s="56"/>
      <c r="LAY751" s="56"/>
      <c r="LAZ751" s="56"/>
      <c r="LBA751" s="56"/>
      <c r="LBB751" s="56"/>
      <c r="LBC751" s="56"/>
      <c r="LBD751" s="56"/>
      <c r="LBE751" s="56"/>
      <c r="LBF751" s="56"/>
      <c r="LBG751" s="56"/>
      <c r="LBH751" s="56"/>
      <c r="LBI751" s="56"/>
      <c r="LBJ751" s="56"/>
      <c r="LBK751" s="56"/>
      <c r="LBL751" s="56"/>
      <c r="LBM751" s="56"/>
      <c r="LBN751" s="56"/>
      <c r="LBO751" s="56"/>
      <c r="LBP751" s="56"/>
      <c r="LBQ751" s="56"/>
      <c r="LBR751" s="56"/>
      <c r="LBS751" s="56"/>
      <c r="LBT751" s="56"/>
      <c r="LBU751" s="56"/>
      <c r="LBV751" s="56"/>
      <c r="LBW751" s="56"/>
      <c r="LBX751" s="56"/>
      <c r="LBY751" s="56"/>
      <c r="LBZ751" s="56"/>
      <c r="LCA751" s="56"/>
      <c r="LCB751" s="56"/>
      <c r="LCC751" s="56"/>
      <c r="LCD751" s="56"/>
      <c r="LCE751" s="56"/>
      <c r="LCF751" s="56"/>
      <c r="LCG751" s="56"/>
      <c r="LCH751" s="56"/>
      <c r="LCI751" s="56"/>
      <c r="LCJ751" s="56"/>
      <c r="LCK751" s="56"/>
      <c r="LCL751" s="56"/>
      <c r="LCM751" s="56"/>
      <c r="LCN751" s="56"/>
      <c r="LCO751" s="56"/>
      <c r="LCP751" s="56"/>
      <c r="LCQ751" s="56"/>
      <c r="LCR751" s="56"/>
      <c r="LCS751" s="56"/>
      <c r="LCT751" s="56"/>
      <c r="LCU751" s="56"/>
      <c r="LCV751" s="56"/>
      <c r="LCW751" s="56"/>
      <c r="LCX751" s="56"/>
      <c r="LCY751" s="56"/>
      <c r="LCZ751" s="56"/>
      <c r="LDA751" s="56"/>
      <c r="LDB751" s="56"/>
      <c r="LDC751" s="56"/>
      <c r="LDD751" s="56"/>
      <c r="LDE751" s="56"/>
      <c r="LDF751" s="56"/>
      <c r="LDG751" s="56"/>
      <c r="LDH751" s="56"/>
      <c r="LDI751" s="56"/>
      <c r="LDJ751" s="56"/>
      <c r="LDK751" s="56"/>
      <c r="LDL751" s="56"/>
      <c r="LDM751" s="56"/>
      <c r="LDN751" s="56"/>
      <c r="LDO751" s="56"/>
      <c r="LDP751" s="56"/>
      <c r="LDQ751" s="56"/>
      <c r="LDR751" s="56"/>
      <c r="LDS751" s="56"/>
      <c r="LDT751" s="56"/>
      <c r="LDU751" s="56"/>
      <c r="LDV751" s="56"/>
      <c r="LDW751" s="56"/>
      <c r="LDX751" s="56"/>
      <c r="LDY751" s="56"/>
      <c r="LDZ751" s="56"/>
      <c r="LEA751" s="56"/>
      <c r="LEB751" s="56"/>
      <c r="LEC751" s="56"/>
      <c r="LED751" s="56"/>
      <c r="LEE751" s="56"/>
      <c r="LEF751" s="56"/>
      <c r="LEG751" s="56"/>
      <c r="LEH751" s="56"/>
      <c r="LEI751" s="56"/>
      <c r="LEJ751" s="56"/>
      <c r="LEK751" s="56"/>
      <c r="LEL751" s="56"/>
      <c r="LEM751" s="56"/>
      <c r="LEN751" s="56"/>
      <c r="LEO751" s="56"/>
      <c r="LEP751" s="56"/>
      <c r="LEQ751" s="56"/>
      <c r="LER751" s="56"/>
      <c r="LES751" s="56"/>
      <c r="LET751" s="56"/>
      <c r="LEU751" s="56"/>
      <c r="LEV751" s="56"/>
      <c r="LEW751" s="56"/>
      <c r="LEX751" s="56"/>
      <c r="LEY751" s="56"/>
      <c r="LEZ751" s="56"/>
      <c r="LFA751" s="56"/>
      <c r="LFB751" s="56"/>
      <c r="LFC751" s="56"/>
      <c r="LFD751" s="56"/>
      <c r="LFE751" s="56"/>
      <c r="LFF751" s="56"/>
      <c r="LFG751" s="56"/>
      <c r="LFH751" s="56"/>
      <c r="LFI751" s="56"/>
      <c r="LFJ751" s="56"/>
      <c r="LFK751" s="56"/>
      <c r="LFL751" s="56"/>
      <c r="LFM751" s="56"/>
      <c r="LFN751" s="56"/>
      <c r="LFO751" s="56"/>
      <c r="LFP751" s="56"/>
      <c r="LFQ751" s="56"/>
      <c r="LFR751" s="56"/>
      <c r="LFS751" s="56"/>
      <c r="LFT751" s="56"/>
      <c r="LFU751" s="56"/>
      <c r="LFV751" s="56"/>
      <c r="LFW751" s="56"/>
      <c r="LFX751" s="56"/>
      <c r="LFY751" s="56"/>
      <c r="LFZ751" s="56"/>
      <c r="LGA751" s="56"/>
      <c r="LGB751" s="56"/>
      <c r="LGC751" s="56"/>
      <c r="LGD751" s="56"/>
      <c r="LGE751" s="56"/>
      <c r="LGF751" s="56"/>
      <c r="LGG751" s="56"/>
      <c r="LGH751" s="56"/>
      <c r="LGI751" s="56"/>
      <c r="LGJ751" s="56"/>
      <c r="LGK751" s="56"/>
      <c r="LGL751" s="56"/>
      <c r="LGM751" s="56"/>
      <c r="LGN751" s="56"/>
      <c r="LGO751" s="56"/>
      <c r="LGP751" s="56"/>
      <c r="LGQ751" s="56"/>
      <c r="LGR751" s="56"/>
      <c r="LGS751" s="56"/>
      <c r="LGT751" s="56"/>
      <c r="LGU751" s="56"/>
      <c r="LGV751" s="56"/>
      <c r="LGW751" s="56"/>
      <c r="LGX751" s="56"/>
      <c r="LGY751" s="56"/>
      <c r="LGZ751" s="56"/>
      <c r="LHA751" s="56"/>
      <c r="LHB751" s="56"/>
      <c r="LHC751" s="56"/>
      <c r="LHD751" s="56"/>
      <c r="LHE751" s="56"/>
      <c r="LHF751" s="56"/>
      <c r="LHG751" s="56"/>
      <c r="LHH751" s="56"/>
      <c r="LHI751" s="56"/>
      <c r="LHJ751" s="56"/>
      <c r="LHK751" s="56"/>
      <c r="LHL751" s="56"/>
      <c r="LHM751" s="56"/>
      <c r="LHN751" s="56"/>
      <c r="LHO751" s="56"/>
      <c r="LHP751" s="56"/>
      <c r="LHQ751" s="56"/>
      <c r="LHR751" s="56"/>
      <c r="LHS751" s="56"/>
      <c r="LHT751" s="56"/>
      <c r="LHU751" s="56"/>
      <c r="LHV751" s="56"/>
      <c r="LHW751" s="56"/>
      <c r="LHX751" s="56"/>
      <c r="LHY751" s="56"/>
      <c r="LHZ751" s="56"/>
      <c r="LIA751" s="56"/>
      <c r="LIB751" s="56"/>
      <c r="LIC751" s="56"/>
      <c r="LID751" s="56"/>
      <c r="LIE751" s="56"/>
      <c r="LIF751" s="56"/>
      <c r="LIG751" s="56"/>
      <c r="LIH751" s="56"/>
      <c r="LII751" s="56"/>
      <c r="LIJ751" s="56"/>
      <c r="LIK751" s="56"/>
      <c r="LIL751" s="56"/>
      <c r="LIM751" s="56"/>
      <c r="LIN751" s="56"/>
      <c r="LIO751" s="56"/>
      <c r="LIP751" s="56"/>
      <c r="LIQ751" s="56"/>
      <c r="LIR751" s="56"/>
      <c r="LIS751" s="56"/>
      <c r="LIT751" s="56"/>
      <c r="LIU751" s="56"/>
      <c r="LIV751" s="56"/>
      <c r="LIW751" s="56"/>
      <c r="LIX751" s="56"/>
      <c r="LIY751" s="56"/>
      <c r="LIZ751" s="56"/>
      <c r="LJA751" s="56"/>
      <c r="LJB751" s="56"/>
      <c r="LJC751" s="56"/>
      <c r="LJD751" s="56"/>
      <c r="LJE751" s="56"/>
      <c r="LJF751" s="56"/>
      <c r="LJG751" s="56"/>
      <c r="LJH751" s="56"/>
      <c r="LJI751" s="56"/>
      <c r="LJJ751" s="56"/>
      <c r="LJK751" s="56"/>
      <c r="LJL751" s="56"/>
      <c r="LJM751" s="56"/>
      <c r="LJN751" s="56"/>
      <c r="LJO751" s="56"/>
      <c r="LJP751" s="56"/>
      <c r="LJQ751" s="56"/>
      <c r="LJR751" s="56"/>
      <c r="LJS751" s="56"/>
      <c r="LJT751" s="56"/>
      <c r="LJU751" s="56"/>
      <c r="LJV751" s="56"/>
      <c r="LJW751" s="56"/>
      <c r="LJX751" s="56"/>
      <c r="LJY751" s="56"/>
      <c r="LJZ751" s="56"/>
      <c r="LKA751" s="56"/>
      <c r="LKB751" s="56"/>
      <c r="LKC751" s="56"/>
      <c r="LKD751" s="56"/>
      <c r="LKE751" s="56"/>
      <c r="LKF751" s="56"/>
      <c r="LKG751" s="56"/>
      <c r="LKH751" s="56"/>
      <c r="LKI751" s="56"/>
      <c r="LKJ751" s="56"/>
      <c r="LKK751" s="56"/>
      <c r="LKL751" s="56"/>
      <c r="LKM751" s="56"/>
      <c r="LKN751" s="56"/>
      <c r="LKO751" s="56"/>
      <c r="LKP751" s="56"/>
      <c r="LKQ751" s="56"/>
      <c r="LKR751" s="56"/>
      <c r="LKS751" s="56"/>
      <c r="LKT751" s="56"/>
      <c r="LKU751" s="56"/>
      <c r="LKV751" s="56"/>
      <c r="LKW751" s="56"/>
      <c r="LKX751" s="56"/>
      <c r="LKY751" s="56"/>
      <c r="LKZ751" s="56"/>
      <c r="LLA751" s="56"/>
      <c r="LLB751" s="56"/>
      <c r="LLC751" s="56"/>
      <c r="LLD751" s="56"/>
      <c r="LLE751" s="56"/>
      <c r="LLF751" s="56"/>
      <c r="LLG751" s="56"/>
      <c r="LLH751" s="56"/>
      <c r="LLI751" s="56"/>
      <c r="LLJ751" s="56"/>
      <c r="LLK751" s="56"/>
      <c r="LLL751" s="56"/>
      <c r="LLM751" s="56"/>
      <c r="LLN751" s="56"/>
      <c r="LLO751" s="56"/>
      <c r="LLP751" s="56"/>
      <c r="LLQ751" s="56"/>
      <c r="LLR751" s="56"/>
      <c r="LLS751" s="56"/>
      <c r="LLT751" s="56"/>
      <c r="LLU751" s="56"/>
      <c r="LLV751" s="56"/>
      <c r="LLW751" s="56"/>
      <c r="LLX751" s="56"/>
      <c r="LLY751" s="56"/>
      <c r="LLZ751" s="56"/>
      <c r="LMA751" s="56"/>
      <c r="LMB751" s="56"/>
      <c r="LMC751" s="56"/>
      <c r="LMD751" s="56"/>
      <c r="LME751" s="56"/>
      <c r="LMF751" s="56"/>
      <c r="LMG751" s="56"/>
      <c r="LMH751" s="56"/>
      <c r="LMI751" s="56"/>
      <c r="LMJ751" s="56"/>
      <c r="LMK751" s="56"/>
      <c r="LML751" s="56"/>
      <c r="LMM751" s="56"/>
      <c r="LMN751" s="56"/>
      <c r="LMO751" s="56"/>
      <c r="LMP751" s="56"/>
      <c r="LMQ751" s="56"/>
      <c r="LMR751" s="56"/>
      <c r="LMS751" s="56"/>
      <c r="LMT751" s="56"/>
      <c r="LMU751" s="56"/>
      <c r="LMV751" s="56"/>
      <c r="LMW751" s="56"/>
      <c r="LMX751" s="56"/>
      <c r="LMY751" s="56"/>
      <c r="LMZ751" s="56"/>
      <c r="LNA751" s="56"/>
      <c r="LNB751" s="56"/>
      <c r="LNC751" s="56"/>
      <c r="LND751" s="56"/>
      <c r="LNE751" s="56"/>
      <c r="LNF751" s="56"/>
      <c r="LNG751" s="56"/>
      <c r="LNH751" s="56"/>
      <c r="LNI751" s="56"/>
      <c r="LNJ751" s="56"/>
      <c r="LNK751" s="56"/>
      <c r="LNL751" s="56"/>
      <c r="LNM751" s="56"/>
      <c r="LNN751" s="56"/>
      <c r="LNO751" s="56"/>
      <c r="LNP751" s="56"/>
      <c r="LNQ751" s="56"/>
      <c r="LNR751" s="56"/>
      <c r="LNS751" s="56"/>
      <c r="LNT751" s="56"/>
      <c r="LNU751" s="56"/>
      <c r="LNV751" s="56"/>
      <c r="LNW751" s="56"/>
      <c r="LNX751" s="56"/>
      <c r="LNY751" s="56"/>
      <c r="LNZ751" s="56"/>
      <c r="LOA751" s="56"/>
      <c r="LOB751" s="56"/>
      <c r="LOC751" s="56"/>
      <c r="LOD751" s="56"/>
      <c r="LOE751" s="56"/>
      <c r="LOF751" s="56"/>
      <c r="LOG751" s="56"/>
      <c r="LOH751" s="56"/>
      <c r="LOI751" s="56"/>
      <c r="LOJ751" s="56"/>
      <c r="LOK751" s="56"/>
      <c r="LOL751" s="56"/>
      <c r="LOM751" s="56"/>
      <c r="LON751" s="56"/>
      <c r="LOO751" s="56"/>
      <c r="LOP751" s="56"/>
      <c r="LOQ751" s="56"/>
      <c r="LOR751" s="56"/>
      <c r="LOS751" s="56"/>
      <c r="LOT751" s="56"/>
      <c r="LOU751" s="56"/>
      <c r="LOV751" s="56"/>
      <c r="LOW751" s="56"/>
      <c r="LOX751" s="56"/>
      <c r="LOY751" s="56"/>
      <c r="LOZ751" s="56"/>
      <c r="LPA751" s="56"/>
      <c r="LPB751" s="56"/>
      <c r="LPC751" s="56"/>
      <c r="LPD751" s="56"/>
      <c r="LPE751" s="56"/>
      <c r="LPF751" s="56"/>
      <c r="LPG751" s="56"/>
      <c r="LPH751" s="56"/>
      <c r="LPI751" s="56"/>
      <c r="LPJ751" s="56"/>
      <c r="LPK751" s="56"/>
      <c r="LPL751" s="56"/>
      <c r="LPM751" s="56"/>
      <c r="LPN751" s="56"/>
      <c r="LPO751" s="56"/>
      <c r="LPP751" s="56"/>
      <c r="LPQ751" s="56"/>
      <c r="LPR751" s="56"/>
      <c r="LPS751" s="56"/>
      <c r="LPT751" s="56"/>
      <c r="LPU751" s="56"/>
      <c r="LPV751" s="56"/>
      <c r="LPW751" s="56"/>
      <c r="LPX751" s="56"/>
      <c r="LPY751" s="56"/>
      <c r="LPZ751" s="56"/>
      <c r="LQA751" s="56"/>
      <c r="LQB751" s="56"/>
      <c r="LQC751" s="56"/>
      <c r="LQD751" s="56"/>
      <c r="LQE751" s="56"/>
      <c r="LQF751" s="56"/>
      <c r="LQG751" s="56"/>
      <c r="LQH751" s="56"/>
      <c r="LQI751" s="56"/>
      <c r="LQJ751" s="56"/>
      <c r="LQK751" s="56"/>
      <c r="LQL751" s="56"/>
      <c r="LQM751" s="56"/>
      <c r="LQN751" s="56"/>
      <c r="LQO751" s="56"/>
      <c r="LQP751" s="56"/>
      <c r="LQQ751" s="56"/>
      <c r="LQR751" s="56"/>
      <c r="LQS751" s="56"/>
      <c r="LQT751" s="56"/>
      <c r="LQU751" s="56"/>
      <c r="LQV751" s="56"/>
      <c r="LQW751" s="56"/>
      <c r="LQX751" s="56"/>
      <c r="LQY751" s="56"/>
      <c r="LQZ751" s="56"/>
      <c r="LRA751" s="56"/>
      <c r="LRB751" s="56"/>
      <c r="LRC751" s="56"/>
      <c r="LRD751" s="56"/>
      <c r="LRE751" s="56"/>
      <c r="LRF751" s="56"/>
      <c r="LRG751" s="56"/>
      <c r="LRH751" s="56"/>
      <c r="LRI751" s="56"/>
      <c r="LRJ751" s="56"/>
      <c r="LRK751" s="56"/>
      <c r="LRL751" s="56"/>
      <c r="LRM751" s="56"/>
      <c r="LRN751" s="56"/>
      <c r="LRO751" s="56"/>
      <c r="LRP751" s="56"/>
      <c r="LRQ751" s="56"/>
      <c r="LRR751" s="56"/>
      <c r="LRS751" s="56"/>
      <c r="LRT751" s="56"/>
      <c r="LRU751" s="56"/>
      <c r="LRV751" s="56"/>
      <c r="LRW751" s="56"/>
      <c r="LRX751" s="56"/>
      <c r="LRY751" s="56"/>
      <c r="LRZ751" s="56"/>
      <c r="LSA751" s="56"/>
      <c r="LSB751" s="56"/>
      <c r="LSC751" s="56"/>
      <c r="LSD751" s="56"/>
      <c r="LSE751" s="56"/>
      <c r="LSF751" s="56"/>
      <c r="LSG751" s="56"/>
      <c r="LSH751" s="56"/>
      <c r="LSI751" s="56"/>
      <c r="LSJ751" s="56"/>
      <c r="LSK751" s="56"/>
      <c r="LSL751" s="56"/>
      <c r="LSM751" s="56"/>
      <c r="LSN751" s="56"/>
      <c r="LSO751" s="56"/>
      <c r="LSP751" s="56"/>
      <c r="LSQ751" s="56"/>
      <c r="LSR751" s="56"/>
      <c r="LSS751" s="56"/>
      <c r="LST751" s="56"/>
      <c r="LSU751" s="56"/>
      <c r="LSV751" s="56"/>
      <c r="LSW751" s="56"/>
      <c r="LSX751" s="56"/>
      <c r="LSY751" s="56"/>
      <c r="LSZ751" s="56"/>
      <c r="LTA751" s="56"/>
      <c r="LTB751" s="56"/>
      <c r="LTC751" s="56"/>
      <c r="LTD751" s="56"/>
      <c r="LTE751" s="56"/>
      <c r="LTF751" s="56"/>
      <c r="LTG751" s="56"/>
      <c r="LTH751" s="56"/>
      <c r="LTI751" s="56"/>
      <c r="LTJ751" s="56"/>
      <c r="LTK751" s="56"/>
      <c r="LTL751" s="56"/>
      <c r="LTM751" s="56"/>
      <c r="LTN751" s="56"/>
      <c r="LTO751" s="56"/>
      <c r="LTP751" s="56"/>
      <c r="LTQ751" s="56"/>
      <c r="LTR751" s="56"/>
      <c r="LTS751" s="56"/>
      <c r="LTT751" s="56"/>
      <c r="LTU751" s="56"/>
      <c r="LTV751" s="56"/>
      <c r="LTW751" s="56"/>
      <c r="LTX751" s="56"/>
      <c r="LTY751" s="56"/>
      <c r="LTZ751" s="56"/>
      <c r="LUA751" s="56"/>
      <c r="LUB751" s="56"/>
      <c r="LUC751" s="56"/>
      <c r="LUD751" s="56"/>
      <c r="LUE751" s="56"/>
      <c r="LUF751" s="56"/>
      <c r="LUG751" s="56"/>
      <c r="LUH751" s="56"/>
      <c r="LUI751" s="56"/>
      <c r="LUJ751" s="56"/>
      <c r="LUK751" s="56"/>
      <c r="LUL751" s="56"/>
      <c r="LUM751" s="56"/>
      <c r="LUN751" s="56"/>
      <c r="LUO751" s="56"/>
      <c r="LUP751" s="56"/>
      <c r="LUQ751" s="56"/>
      <c r="LUR751" s="56"/>
      <c r="LUS751" s="56"/>
      <c r="LUT751" s="56"/>
      <c r="LUU751" s="56"/>
      <c r="LUV751" s="56"/>
      <c r="LUW751" s="56"/>
      <c r="LUX751" s="56"/>
      <c r="LUY751" s="56"/>
      <c r="LUZ751" s="56"/>
      <c r="LVA751" s="56"/>
      <c r="LVB751" s="56"/>
      <c r="LVC751" s="56"/>
      <c r="LVD751" s="56"/>
      <c r="LVE751" s="56"/>
      <c r="LVF751" s="56"/>
      <c r="LVG751" s="56"/>
      <c r="LVH751" s="56"/>
      <c r="LVI751" s="56"/>
      <c r="LVJ751" s="56"/>
      <c r="LVK751" s="56"/>
      <c r="LVL751" s="56"/>
      <c r="LVM751" s="56"/>
      <c r="LVN751" s="56"/>
      <c r="LVO751" s="56"/>
      <c r="LVP751" s="56"/>
      <c r="LVQ751" s="56"/>
      <c r="LVR751" s="56"/>
      <c r="LVS751" s="56"/>
      <c r="LVT751" s="56"/>
      <c r="LVU751" s="56"/>
      <c r="LVV751" s="56"/>
      <c r="LVW751" s="56"/>
      <c r="LVX751" s="56"/>
      <c r="LVY751" s="56"/>
      <c r="LVZ751" s="56"/>
      <c r="LWA751" s="56"/>
      <c r="LWB751" s="56"/>
      <c r="LWC751" s="56"/>
      <c r="LWD751" s="56"/>
      <c r="LWE751" s="56"/>
      <c r="LWF751" s="56"/>
      <c r="LWG751" s="56"/>
      <c r="LWH751" s="56"/>
      <c r="LWI751" s="56"/>
      <c r="LWJ751" s="56"/>
      <c r="LWK751" s="56"/>
      <c r="LWL751" s="56"/>
      <c r="LWM751" s="56"/>
      <c r="LWN751" s="56"/>
      <c r="LWO751" s="56"/>
      <c r="LWP751" s="56"/>
      <c r="LWQ751" s="56"/>
      <c r="LWR751" s="56"/>
      <c r="LWS751" s="56"/>
      <c r="LWT751" s="56"/>
      <c r="LWU751" s="56"/>
      <c r="LWV751" s="56"/>
      <c r="LWW751" s="56"/>
      <c r="LWX751" s="56"/>
      <c r="LWY751" s="56"/>
      <c r="LWZ751" s="56"/>
      <c r="LXA751" s="56"/>
      <c r="LXB751" s="56"/>
      <c r="LXC751" s="56"/>
      <c r="LXD751" s="56"/>
      <c r="LXE751" s="56"/>
      <c r="LXF751" s="56"/>
      <c r="LXG751" s="56"/>
      <c r="LXH751" s="56"/>
      <c r="LXI751" s="56"/>
      <c r="LXJ751" s="56"/>
      <c r="LXK751" s="56"/>
      <c r="LXL751" s="56"/>
      <c r="LXM751" s="56"/>
      <c r="LXN751" s="56"/>
      <c r="LXO751" s="56"/>
      <c r="LXP751" s="56"/>
      <c r="LXQ751" s="56"/>
      <c r="LXR751" s="56"/>
      <c r="LXS751" s="56"/>
      <c r="LXT751" s="56"/>
      <c r="LXU751" s="56"/>
      <c r="LXV751" s="56"/>
      <c r="LXW751" s="56"/>
      <c r="LXX751" s="56"/>
      <c r="LXY751" s="56"/>
      <c r="LXZ751" s="56"/>
      <c r="LYA751" s="56"/>
      <c r="LYB751" s="56"/>
      <c r="LYC751" s="56"/>
      <c r="LYD751" s="56"/>
      <c r="LYE751" s="56"/>
      <c r="LYF751" s="56"/>
      <c r="LYG751" s="56"/>
      <c r="LYH751" s="56"/>
      <c r="LYI751" s="56"/>
      <c r="LYJ751" s="56"/>
      <c r="LYK751" s="56"/>
      <c r="LYL751" s="56"/>
      <c r="LYM751" s="56"/>
      <c r="LYN751" s="56"/>
      <c r="LYO751" s="56"/>
      <c r="LYP751" s="56"/>
      <c r="LYQ751" s="56"/>
      <c r="LYR751" s="56"/>
      <c r="LYS751" s="56"/>
      <c r="LYT751" s="56"/>
      <c r="LYU751" s="56"/>
      <c r="LYV751" s="56"/>
      <c r="LYW751" s="56"/>
      <c r="LYX751" s="56"/>
      <c r="LYY751" s="56"/>
      <c r="LYZ751" s="56"/>
      <c r="LZA751" s="56"/>
      <c r="LZB751" s="56"/>
      <c r="LZC751" s="56"/>
      <c r="LZD751" s="56"/>
      <c r="LZE751" s="56"/>
      <c r="LZF751" s="56"/>
      <c r="LZG751" s="56"/>
      <c r="LZH751" s="56"/>
      <c r="LZI751" s="56"/>
      <c r="LZJ751" s="56"/>
      <c r="LZK751" s="56"/>
      <c r="LZL751" s="56"/>
      <c r="LZM751" s="56"/>
      <c r="LZN751" s="56"/>
      <c r="LZO751" s="56"/>
      <c r="LZP751" s="56"/>
      <c r="LZQ751" s="56"/>
      <c r="LZR751" s="56"/>
      <c r="LZS751" s="56"/>
      <c r="LZT751" s="56"/>
      <c r="LZU751" s="56"/>
      <c r="LZV751" s="56"/>
      <c r="LZW751" s="56"/>
      <c r="LZX751" s="56"/>
      <c r="LZY751" s="56"/>
      <c r="LZZ751" s="56"/>
      <c r="MAA751" s="56"/>
      <c r="MAB751" s="56"/>
      <c r="MAC751" s="56"/>
      <c r="MAD751" s="56"/>
      <c r="MAE751" s="56"/>
      <c r="MAF751" s="56"/>
      <c r="MAG751" s="56"/>
      <c r="MAH751" s="56"/>
      <c r="MAI751" s="56"/>
      <c r="MAJ751" s="56"/>
      <c r="MAK751" s="56"/>
      <c r="MAL751" s="56"/>
      <c r="MAM751" s="56"/>
      <c r="MAN751" s="56"/>
      <c r="MAO751" s="56"/>
      <c r="MAP751" s="56"/>
      <c r="MAQ751" s="56"/>
      <c r="MAR751" s="56"/>
      <c r="MAS751" s="56"/>
      <c r="MAT751" s="56"/>
      <c r="MAU751" s="56"/>
      <c r="MAV751" s="56"/>
      <c r="MAW751" s="56"/>
      <c r="MAX751" s="56"/>
      <c r="MAY751" s="56"/>
      <c r="MAZ751" s="56"/>
      <c r="MBA751" s="56"/>
      <c r="MBB751" s="56"/>
      <c r="MBC751" s="56"/>
      <c r="MBD751" s="56"/>
      <c r="MBE751" s="56"/>
      <c r="MBF751" s="56"/>
      <c r="MBG751" s="56"/>
      <c r="MBH751" s="56"/>
      <c r="MBI751" s="56"/>
      <c r="MBJ751" s="56"/>
      <c r="MBK751" s="56"/>
      <c r="MBL751" s="56"/>
      <c r="MBM751" s="56"/>
      <c r="MBN751" s="56"/>
      <c r="MBO751" s="56"/>
      <c r="MBP751" s="56"/>
      <c r="MBQ751" s="56"/>
      <c r="MBR751" s="56"/>
      <c r="MBS751" s="56"/>
      <c r="MBT751" s="56"/>
      <c r="MBU751" s="56"/>
      <c r="MBV751" s="56"/>
      <c r="MBW751" s="56"/>
      <c r="MBX751" s="56"/>
      <c r="MBY751" s="56"/>
      <c r="MBZ751" s="56"/>
      <c r="MCA751" s="56"/>
      <c r="MCB751" s="56"/>
      <c r="MCC751" s="56"/>
      <c r="MCD751" s="56"/>
      <c r="MCE751" s="56"/>
      <c r="MCF751" s="56"/>
      <c r="MCG751" s="56"/>
      <c r="MCH751" s="56"/>
      <c r="MCI751" s="56"/>
      <c r="MCJ751" s="56"/>
      <c r="MCK751" s="56"/>
      <c r="MCL751" s="56"/>
      <c r="MCM751" s="56"/>
      <c r="MCN751" s="56"/>
      <c r="MCO751" s="56"/>
      <c r="MCP751" s="56"/>
      <c r="MCQ751" s="56"/>
      <c r="MCR751" s="56"/>
      <c r="MCS751" s="56"/>
      <c r="MCT751" s="56"/>
      <c r="MCU751" s="56"/>
      <c r="MCV751" s="56"/>
      <c r="MCW751" s="56"/>
      <c r="MCX751" s="56"/>
      <c r="MCY751" s="56"/>
      <c r="MCZ751" s="56"/>
      <c r="MDA751" s="56"/>
      <c r="MDB751" s="56"/>
      <c r="MDC751" s="56"/>
      <c r="MDD751" s="56"/>
      <c r="MDE751" s="56"/>
      <c r="MDF751" s="56"/>
      <c r="MDG751" s="56"/>
      <c r="MDH751" s="56"/>
      <c r="MDI751" s="56"/>
      <c r="MDJ751" s="56"/>
      <c r="MDK751" s="56"/>
      <c r="MDL751" s="56"/>
      <c r="MDM751" s="56"/>
      <c r="MDN751" s="56"/>
      <c r="MDO751" s="56"/>
      <c r="MDP751" s="56"/>
      <c r="MDQ751" s="56"/>
      <c r="MDR751" s="56"/>
      <c r="MDS751" s="56"/>
      <c r="MDT751" s="56"/>
      <c r="MDU751" s="56"/>
      <c r="MDV751" s="56"/>
      <c r="MDW751" s="56"/>
      <c r="MDX751" s="56"/>
      <c r="MDY751" s="56"/>
      <c r="MDZ751" s="56"/>
      <c r="MEA751" s="56"/>
      <c r="MEB751" s="56"/>
      <c r="MEC751" s="56"/>
      <c r="MED751" s="56"/>
      <c r="MEE751" s="56"/>
      <c r="MEF751" s="56"/>
      <c r="MEG751" s="56"/>
      <c r="MEH751" s="56"/>
      <c r="MEI751" s="56"/>
      <c r="MEJ751" s="56"/>
      <c r="MEK751" s="56"/>
      <c r="MEL751" s="56"/>
      <c r="MEM751" s="56"/>
      <c r="MEN751" s="56"/>
      <c r="MEO751" s="56"/>
      <c r="MEP751" s="56"/>
      <c r="MEQ751" s="56"/>
      <c r="MER751" s="56"/>
      <c r="MES751" s="56"/>
      <c r="MET751" s="56"/>
      <c r="MEU751" s="56"/>
      <c r="MEV751" s="56"/>
      <c r="MEW751" s="56"/>
      <c r="MEX751" s="56"/>
      <c r="MEY751" s="56"/>
      <c r="MEZ751" s="56"/>
      <c r="MFA751" s="56"/>
      <c r="MFB751" s="56"/>
      <c r="MFC751" s="56"/>
      <c r="MFD751" s="56"/>
      <c r="MFE751" s="56"/>
      <c r="MFF751" s="56"/>
      <c r="MFG751" s="56"/>
      <c r="MFH751" s="56"/>
      <c r="MFI751" s="56"/>
      <c r="MFJ751" s="56"/>
      <c r="MFK751" s="56"/>
      <c r="MFL751" s="56"/>
      <c r="MFM751" s="56"/>
      <c r="MFN751" s="56"/>
      <c r="MFO751" s="56"/>
      <c r="MFP751" s="56"/>
      <c r="MFQ751" s="56"/>
      <c r="MFR751" s="56"/>
      <c r="MFS751" s="56"/>
      <c r="MFT751" s="56"/>
      <c r="MFU751" s="56"/>
      <c r="MFV751" s="56"/>
      <c r="MFW751" s="56"/>
      <c r="MFX751" s="56"/>
      <c r="MFY751" s="56"/>
      <c r="MFZ751" s="56"/>
      <c r="MGA751" s="56"/>
      <c r="MGB751" s="56"/>
      <c r="MGC751" s="56"/>
      <c r="MGD751" s="56"/>
      <c r="MGE751" s="56"/>
      <c r="MGF751" s="56"/>
      <c r="MGG751" s="56"/>
      <c r="MGH751" s="56"/>
      <c r="MGI751" s="56"/>
      <c r="MGJ751" s="56"/>
      <c r="MGK751" s="56"/>
      <c r="MGL751" s="56"/>
      <c r="MGM751" s="56"/>
      <c r="MGN751" s="56"/>
      <c r="MGO751" s="56"/>
      <c r="MGP751" s="56"/>
      <c r="MGQ751" s="56"/>
      <c r="MGR751" s="56"/>
      <c r="MGS751" s="56"/>
      <c r="MGT751" s="56"/>
      <c r="MGU751" s="56"/>
      <c r="MGV751" s="56"/>
      <c r="MGW751" s="56"/>
      <c r="MGX751" s="56"/>
      <c r="MGY751" s="56"/>
      <c r="MGZ751" s="56"/>
      <c r="MHA751" s="56"/>
      <c r="MHB751" s="56"/>
      <c r="MHC751" s="56"/>
      <c r="MHD751" s="56"/>
      <c r="MHE751" s="56"/>
      <c r="MHF751" s="56"/>
      <c r="MHG751" s="56"/>
      <c r="MHH751" s="56"/>
      <c r="MHI751" s="56"/>
      <c r="MHJ751" s="56"/>
      <c r="MHK751" s="56"/>
      <c r="MHL751" s="56"/>
      <c r="MHM751" s="56"/>
      <c r="MHN751" s="56"/>
      <c r="MHO751" s="56"/>
      <c r="MHP751" s="56"/>
      <c r="MHQ751" s="56"/>
      <c r="MHR751" s="56"/>
      <c r="MHS751" s="56"/>
      <c r="MHT751" s="56"/>
      <c r="MHU751" s="56"/>
      <c r="MHV751" s="56"/>
      <c r="MHW751" s="56"/>
      <c r="MHX751" s="56"/>
      <c r="MHY751" s="56"/>
      <c r="MHZ751" s="56"/>
      <c r="MIA751" s="56"/>
      <c r="MIB751" s="56"/>
      <c r="MIC751" s="56"/>
      <c r="MID751" s="56"/>
      <c r="MIE751" s="56"/>
      <c r="MIF751" s="56"/>
      <c r="MIG751" s="56"/>
      <c r="MIH751" s="56"/>
      <c r="MII751" s="56"/>
      <c r="MIJ751" s="56"/>
      <c r="MIK751" s="56"/>
      <c r="MIL751" s="56"/>
      <c r="MIM751" s="56"/>
      <c r="MIN751" s="56"/>
      <c r="MIO751" s="56"/>
      <c r="MIP751" s="56"/>
      <c r="MIQ751" s="56"/>
      <c r="MIR751" s="56"/>
      <c r="MIS751" s="56"/>
      <c r="MIT751" s="56"/>
      <c r="MIU751" s="56"/>
      <c r="MIV751" s="56"/>
      <c r="MIW751" s="56"/>
      <c r="MIX751" s="56"/>
      <c r="MIY751" s="56"/>
      <c r="MIZ751" s="56"/>
      <c r="MJA751" s="56"/>
      <c r="MJB751" s="56"/>
      <c r="MJC751" s="56"/>
      <c r="MJD751" s="56"/>
      <c r="MJE751" s="56"/>
      <c r="MJF751" s="56"/>
      <c r="MJG751" s="56"/>
      <c r="MJH751" s="56"/>
      <c r="MJI751" s="56"/>
      <c r="MJJ751" s="56"/>
      <c r="MJK751" s="56"/>
      <c r="MJL751" s="56"/>
      <c r="MJM751" s="56"/>
      <c r="MJN751" s="56"/>
      <c r="MJO751" s="56"/>
      <c r="MJP751" s="56"/>
      <c r="MJQ751" s="56"/>
      <c r="MJR751" s="56"/>
      <c r="MJS751" s="56"/>
      <c r="MJT751" s="56"/>
      <c r="MJU751" s="56"/>
      <c r="MJV751" s="56"/>
      <c r="MJW751" s="56"/>
      <c r="MJX751" s="56"/>
      <c r="MJY751" s="56"/>
      <c r="MJZ751" s="56"/>
      <c r="MKA751" s="56"/>
      <c r="MKB751" s="56"/>
      <c r="MKC751" s="56"/>
      <c r="MKD751" s="56"/>
      <c r="MKE751" s="56"/>
      <c r="MKF751" s="56"/>
      <c r="MKG751" s="56"/>
      <c r="MKH751" s="56"/>
      <c r="MKI751" s="56"/>
      <c r="MKJ751" s="56"/>
      <c r="MKK751" s="56"/>
      <c r="MKL751" s="56"/>
      <c r="MKM751" s="56"/>
      <c r="MKN751" s="56"/>
      <c r="MKO751" s="56"/>
      <c r="MKP751" s="56"/>
      <c r="MKQ751" s="56"/>
      <c r="MKR751" s="56"/>
      <c r="MKS751" s="56"/>
      <c r="MKT751" s="56"/>
      <c r="MKU751" s="56"/>
      <c r="MKV751" s="56"/>
      <c r="MKW751" s="56"/>
      <c r="MKX751" s="56"/>
      <c r="MKY751" s="56"/>
      <c r="MKZ751" s="56"/>
      <c r="MLA751" s="56"/>
      <c r="MLB751" s="56"/>
      <c r="MLC751" s="56"/>
      <c r="MLD751" s="56"/>
      <c r="MLE751" s="56"/>
      <c r="MLF751" s="56"/>
      <c r="MLG751" s="56"/>
      <c r="MLH751" s="56"/>
      <c r="MLI751" s="56"/>
      <c r="MLJ751" s="56"/>
      <c r="MLK751" s="56"/>
      <c r="MLL751" s="56"/>
      <c r="MLM751" s="56"/>
      <c r="MLN751" s="56"/>
      <c r="MLO751" s="56"/>
      <c r="MLP751" s="56"/>
      <c r="MLQ751" s="56"/>
      <c r="MLR751" s="56"/>
      <c r="MLS751" s="56"/>
      <c r="MLT751" s="56"/>
      <c r="MLU751" s="56"/>
      <c r="MLV751" s="56"/>
      <c r="MLW751" s="56"/>
      <c r="MLX751" s="56"/>
      <c r="MLY751" s="56"/>
      <c r="MLZ751" s="56"/>
      <c r="MMA751" s="56"/>
      <c r="MMB751" s="56"/>
      <c r="MMC751" s="56"/>
      <c r="MMD751" s="56"/>
      <c r="MME751" s="56"/>
      <c r="MMF751" s="56"/>
      <c r="MMG751" s="56"/>
      <c r="MMH751" s="56"/>
      <c r="MMI751" s="56"/>
      <c r="MMJ751" s="56"/>
      <c r="MMK751" s="56"/>
      <c r="MML751" s="56"/>
      <c r="MMM751" s="56"/>
      <c r="MMN751" s="56"/>
      <c r="MMO751" s="56"/>
      <c r="MMP751" s="56"/>
      <c r="MMQ751" s="56"/>
      <c r="MMR751" s="56"/>
      <c r="MMS751" s="56"/>
      <c r="MMT751" s="56"/>
      <c r="MMU751" s="56"/>
      <c r="MMV751" s="56"/>
      <c r="MMW751" s="56"/>
      <c r="MMX751" s="56"/>
      <c r="MMY751" s="56"/>
      <c r="MMZ751" s="56"/>
      <c r="MNA751" s="56"/>
      <c r="MNB751" s="56"/>
      <c r="MNC751" s="56"/>
      <c r="MND751" s="56"/>
      <c r="MNE751" s="56"/>
      <c r="MNF751" s="56"/>
      <c r="MNG751" s="56"/>
      <c r="MNH751" s="56"/>
      <c r="MNI751" s="56"/>
      <c r="MNJ751" s="56"/>
      <c r="MNK751" s="56"/>
      <c r="MNL751" s="56"/>
      <c r="MNM751" s="56"/>
      <c r="MNN751" s="56"/>
      <c r="MNO751" s="56"/>
      <c r="MNP751" s="56"/>
      <c r="MNQ751" s="56"/>
      <c r="MNR751" s="56"/>
      <c r="MNS751" s="56"/>
      <c r="MNT751" s="56"/>
      <c r="MNU751" s="56"/>
      <c r="MNV751" s="56"/>
      <c r="MNW751" s="56"/>
      <c r="MNX751" s="56"/>
      <c r="MNY751" s="56"/>
      <c r="MNZ751" s="56"/>
      <c r="MOA751" s="56"/>
      <c r="MOB751" s="56"/>
      <c r="MOC751" s="56"/>
      <c r="MOD751" s="56"/>
      <c r="MOE751" s="56"/>
      <c r="MOF751" s="56"/>
      <c r="MOG751" s="56"/>
      <c r="MOH751" s="56"/>
      <c r="MOI751" s="56"/>
      <c r="MOJ751" s="56"/>
      <c r="MOK751" s="56"/>
      <c r="MOL751" s="56"/>
      <c r="MOM751" s="56"/>
      <c r="MON751" s="56"/>
      <c r="MOO751" s="56"/>
      <c r="MOP751" s="56"/>
      <c r="MOQ751" s="56"/>
      <c r="MOR751" s="56"/>
      <c r="MOS751" s="56"/>
      <c r="MOT751" s="56"/>
      <c r="MOU751" s="56"/>
      <c r="MOV751" s="56"/>
      <c r="MOW751" s="56"/>
      <c r="MOX751" s="56"/>
      <c r="MOY751" s="56"/>
      <c r="MOZ751" s="56"/>
      <c r="MPA751" s="56"/>
      <c r="MPB751" s="56"/>
      <c r="MPC751" s="56"/>
      <c r="MPD751" s="56"/>
      <c r="MPE751" s="56"/>
      <c r="MPF751" s="56"/>
      <c r="MPG751" s="56"/>
      <c r="MPH751" s="56"/>
      <c r="MPI751" s="56"/>
      <c r="MPJ751" s="56"/>
      <c r="MPK751" s="56"/>
      <c r="MPL751" s="56"/>
      <c r="MPM751" s="56"/>
      <c r="MPN751" s="56"/>
      <c r="MPO751" s="56"/>
      <c r="MPP751" s="56"/>
      <c r="MPQ751" s="56"/>
      <c r="MPR751" s="56"/>
      <c r="MPS751" s="56"/>
      <c r="MPT751" s="56"/>
      <c r="MPU751" s="56"/>
      <c r="MPV751" s="56"/>
      <c r="MPW751" s="56"/>
      <c r="MPX751" s="56"/>
      <c r="MPY751" s="56"/>
      <c r="MPZ751" s="56"/>
      <c r="MQA751" s="56"/>
      <c r="MQB751" s="56"/>
      <c r="MQC751" s="56"/>
      <c r="MQD751" s="56"/>
      <c r="MQE751" s="56"/>
      <c r="MQF751" s="56"/>
      <c r="MQG751" s="56"/>
      <c r="MQH751" s="56"/>
      <c r="MQI751" s="56"/>
      <c r="MQJ751" s="56"/>
      <c r="MQK751" s="56"/>
      <c r="MQL751" s="56"/>
      <c r="MQM751" s="56"/>
      <c r="MQN751" s="56"/>
      <c r="MQO751" s="56"/>
      <c r="MQP751" s="56"/>
      <c r="MQQ751" s="56"/>
      <c r="MQR751" s="56"/>
      <c r="MQS751" s="56"/>
      <c r="MQT751" s="56"/>
      <c r="MQU751" s="56"/>
      <c r="MQV751" s="56"/>
      <c r="MQW751" s="56"/>
      <c r="MQX751" s="56"/>
      <c r="MQY751" s="56"/>
      <c r="MQZ751" s="56"/>
      <c r="MRA751" s="56"/>
      <c r="MRB751" s="56"/>
      <c r="MRC751" s="56"/>
      <c r="MRD751" s="56"/>
      <c r="MRE751" s="56"/>
      <c r="MRF751" s="56"/>
      <c r="MRG751" s="56"/>
      <c r="MRH751" s="56"/>
      <c r="MRI751" s="56"/>
      <c r="MRJ751" s="56"/>
      <c r="MRK751" s="56"/>
      <c r="MRL751" s="56"/>
      <c r="MRM751" s="56"/>
      <c r="MRN751" s="56"/>
      <c r="MRO751" s="56"/>
      <c r="MRP751" s="56"/>
      <c r="MRQ751" s="56"/>
      <c r="MRR751" s="56"/>
      <c r="MRS751" s="56"/>
      <c r="MRT751" s="56"/>
      <c r="MRU751" s="56"/>
      <c r="MRV751" s="56"/>
      <c r="MRW751" s="56"/>
      <c r="MRX751" s="56"/>
      <c r="MRY751" s="56"/>
      <c r="MRZ751" s="56"/>
      <c r="MSA751" s="56"/>
      <c r="MSB751" s="56"/>
      <c r="MSC751" s="56"/>
      <c r="MSD751" s="56"/>
      <c r="MSE751" s="56"/>
      <c r="MSF751" s="56"/>
      <c r="MSG751" s="56"/>
      <c r="MSH751" s="56"/>
      <c r="MSI751" s="56"/>
      <c r="MSJ751" s="56"/>
      <c r="MSK751" s="56"/>
      <c r="MSL751" s="56"/>
      <c r="MSM751" s="56"/>
      <c r="MSN751" s="56"/>
      <c r="MSO751" s="56"/>
      <c r="MSP751" s="56"/>
      <c r="MSQ751" s="56"/>
      <c r="MSR751" s="56"/>
      <c r="MSS751" s="56"/>
      <c r="MST751" s="56"/>
      <c r="MSU751" s="56"/>
      <c r="MSV751" s="56"/>
      <c r="MSW751" s="56"/>
      <c r="MSX751" s="56"/>
      <c r="MSY751" s="56"/>
      <c r="MSZ751" s="56"/>
      <c r="MTA751" s="56"/>
      <c r="MTB751" s="56"/>
      <c r="MTC751" s="56"/>
      <c r="MTD751" s="56"/>
      <c r="MTE751" s="56"/>
      <c r="MTF751" s="56"/>
      <c r="MTG751" s="56"/>
      <c r="MTH751" s="56"/>
      <c r="MTI751" s="56"/>
      <c r="MTJ751" s="56"/>
      <c r="MTK751" s="56"/>
      <c r="MTL751" s="56"/>
      <c r="MTM751" s="56"/>
      <c r="MTN751" s="56"/>
      <c r="MTO751" s="56"/>
      <c r="MTP751" s="56"/>
      <c r="MTQ751" s="56"/>
      <c r="MTR751" s="56"/>
      <c r="MTS751" s="56"/>
      <c r="MTT751" s="56"/>
      <c r="MTU751" s="56"/>
      <c r="MTV751" s="56"/>
      <c r="MTW751" s="56"/>
      <c r="MTX751" s="56"/>
      <c r="MTY751" s="56"/>
      <c r="MTZ751" s="56"/>
      <c r="MUA751" s="56"/>
      <c r="MUB751" s="56"/>
      <c r="MUC751" s="56"/>
      <c r="MUD751" s="56"/>
      <c r="MUE751" s="56"/>
      <c r="MUF751" s="56"/>
      <c r="MUG751" s="56"/>
      <c r="MUH751" s="56"/>
      <c r="MUI751" s="56"/>
      <c r="MUJ751" s="56"/>
      <c r="MUK751" s="56"/>
      <c r="MUL751" s="56"/>
      <c r="MUM751" s="56"/>
      <c r="MUN751" s="56"/>
      <c r="MUO751" s="56"/>
      <c r="MUP751" s="56"/>
      <c r="MUQ751" s="56"/>
      <c r="MUR751" s="56"/>
      <c r="MUS751" s="56"/>
      <c r="MUT751" s="56"/>
      <c r="MUU751" s="56"/>
      <c r="MUV751" s="56"/>
      <c r="MUW751" s="56"/>
      <c r="MUX751" s="56"/>
      <c r="MUY751" s="56"/>
      <c r="MUZ751" s="56"/>
      <c r="MVA751" s="56"/>
      <c r="MVB751" s="56"/>
      <c r="MVC751" s="56"/>
      <c r="MVD751" s="56"/>
      <c r="MVE751" s="56"/>
      <c r="MVF751" s="56"/>
      <c r="MVG751" s="56"/>
      <c r="MVH751" s="56"/>
      <c r="MVI751" s="56"/>
      <c r="MVJ751" s="56"/>
      <c r="MVK751" s="56"/>
      <c r="MVL751" s="56"/>
      <c r="MVM751" s="56"/>
      <c r="MVN751" s="56"/>
      <c r="MVO751" s="56"/>
      <c r="MVP751" s="56"/>
      <c r="MVQ751" s="56"/>
      <c r="MVR751" s="56"/>
      <c r="MVS751" s="56"/>
      <c r="MVT751" s="56"/>
      <c r="MVU751" s="56"/>
      <c r="MVV751" s="56"/>
      <c r="MVW751" s="56"/>
      <c r="MVX751" s="56"/>
      <c r="MVY751" s="56"/>
      <c r="MVZ751" s="56"/>
      <c r="MWA751" s="56"/>
      <c r="MWB751" s="56"/>
      <c r="MWC751" s="56"/>
      <c r="MWD751" s="56"/>
      <c r="MWE751" s="56"/>
      <c r="MWF751" s="56"/>
      <c r="MWG751" s="56"/>
      <c r="MWH751" s="56"/>
      <c r="MWI751" s="56"/>
      <c r="MWJ751" s="56"/>
      <c r="MWK751" s="56"/>
      <c r="MWL751" s="56"/>
      <c r="MWM751" s="56"/>
      <c r="MWN751" s="56"/>
      <c r="MWO751" s="56"/>
      <c r="MWP751" s="56"/>
      <c r="MWQ751" s="56"/>
      <c r="MWR751" s="56"/>
      <c r="MWS751" s="56"/>
      <c r="MWT751" s="56"/>
      <c r="MWU751" s="56"/>
      <c r="MWV751" s="56"/>
      <c r="MWW751" s="56"/>
      <c r="MWX751" s="56"/>
      <c r="MWY751" s="56"/>
      <c r="MWZ751" s="56"/>
      <c r="MXA751" s="56"/>
      <c r="MXB751" s="56"/>
      <c r="MXC751" s="56"/>
      <c r="MXD751" s="56"/>
      <c r="MXE751" s="56"/>
      <c r="MXF751" s="56"/>
      <c r="MXG751" s="56"/>
      <c r="MXH751" s="56"/>
      <c r="MXI751" s="56"/>
      <c r="MXJ751" s="56"/>
      <c r="MXK751" s="56"/>
      <c r="MXL751" s="56"/>
      <c r="MXM751" s="56"/>
      <c r="MXN751" s="56"/>
      <c r="MXO751" s="56"/>
      <c r="MXP751" s="56"/>
      <c r="MXQ751" s="56"/>
      <c r="MXR751" s="56"/>
      <c r="MXS751" s="56"/>
      <c r="MXT751" s="56"/>
      <c r="MXU751" s="56"/>
      <c r="MXV751" s="56"/>
      <c r="MXW751" s="56"/>
      <c r="MXX751" s="56"/>
      <c r="MXY751" s="56"/>
      <c r="MXZ751" s="56"/>
      <c r="MYA751" s="56"/>
      <c r="MYB751" s="56"/>
      <c r="MYC751" s="56"/>
      <c r="MYD751" s="56"/>
      <c r="MYE751" s="56"/>
      <c r="MYF751" s="56"/>
      <c r="MYG751" s="56"/>
      <c r="MYH751" s="56"/>
      <c r="MYI751" s="56"/>
      <c r="MYJ751" s="56"/>
      <c r="MYK751" s="56"/>
      <c r="MYL751" s="56"/>
      <c r="MYM751" s="56"/>
      <c r="MYN751" s="56"/>
      <c r="MYO751" s="56"/>
      <c r="MYP751" s="56"/>
      <c r="MYQ751" s="56"/>
      <c r="MYR751" s="56"/>
      <c r="MYS751" s="56"/>
      <c r="MYT751" s="56"/>
      <c r="MYU751" s="56"/>
      <c r="MYV751" s="56"/>
      <c r="MYW751" s="56"/>
      <c r="MYX751" s="56"/>
      <c r="MYY751" s="56"/>
      <c r="MYZ751" s="56"/>
      <c r="MZA751" s="56"/>
      <c r="MZB751" s="56"/>
      <c r="MZC751" s="56"/>
      <c r="MZD751" s="56"/>
      <c r="MZE751" s="56"/>
      <c r="MZF751" s="56"/>
      <c r="MZG751" s="56"/>
      <c r="MZH751" s="56"/>
      <c r="MZI751" s="56"/>
      <c r="MZJ751" s="56"/>
      <c r="MZK751" s="56"/>
      <c r="MZL751" s="56"/>
      <c r="MZM751" s="56"/>
      <c r="MZN751" s="56"/>
      <c r="MZO751" s="56"/>
      <c r="MZP751" s="56"/>
      <c r="MZQ751" s="56"/>
      <c r="MZR751" s="56"/>
      <c r="MZS751" s="56"/>
      <c r="MZT751" s="56"/>
      <c r="MZU751" s="56"/>
      <c r="MZV751" s="56"/>
      <c r="MZW751" s="56"/>
      <c r="MZX751" s="56"/>
      <c r="MZY751" s="56"/>
      <c r="MZZ751" s="56"/>
      <c r="NAA751" s="56"/>
      <c r="NAB751" s="56"/>
      <c r="NAC751" s="56"/>
      <c r="NAD751" s="56"/>
      <c r="NAE751" s="56"/>
      <c r="NAF751" s="56"/>
      <c r="NAG751" s="56"/>
      <c r="NAH751" s="56"/>
      <c r="NAI751" s="56"/>
      <c r="NAJ751" s="56"/>
      <c r="NAK751" s="56"/>
      <c r="NAL751" s="56"/>
      <c r="NAM751" s="56"/>
      <c r="NAN751" s="56"/>
      <c r="NAO751" s="56"/>
      <c r="NAP751" s="56"/>
      <c r="NAQ751" s="56"/>
      <c r="NAR751" s="56"/>
      <c r="NAS751" s="56"/>
      <c r="NAT751" s="56"/>
      <c r="NAU751" s="56"/>
      <c r="NAV751" s="56"/>
      <c r="NAW751" s="56"/>
      <c r="NAX751" s="56"/>
      <c r="NAY751" s="56"/>
      <c r="NAZ751" s="56"/>
      <c r="NBA751" s="56"/>
      <c r="NBB751" s="56"/>
      <c r="NBC751" s="56"/>
      <c r="NBD751" s="56"/>
      <c r="NBE751" s="56"/>
      <c r="NBF751" s="56"/>
      <c r="NBG751" s="56"/>
      <c r="NBH751" s="56"/>
      <c r="NBI751" s="56"/>
      <c r="NBJ751" s="56"/>
      <c r="NBK751" s="56"/>
      <c r="NBL751" s="56"/>
      <c r="NBM751" s="56"/>
      <c r="NBN751" s="56"/>
      <c r="NBO751" s="56"/>
      <c r="NBP751" s="56"/>
      <c r="NBQ751" s="56"/>
      <c r="NBR751" s="56"/>
      <c r="NBS751" s="56"/>
      <c r="NBT751" s="56"/>
      <c r="NBU751" s="56"/>
      <c r="NBV751" s="56"/>
      <c r="NBW751" s="56"/>
      <c r="NBX751" s="56"/>
      <c r="NBY751" s="56"/>
      <c r="NBZ751" s="56"/>
      <c r="NCA751" s="56"/>
      <c r="NCB751" s="56"/>
      <c r="NCC751" s="56"/>
      <c r="NCD751" s="56"/>
      <c r="NCE751" s="56"/>
      <c r="NCF751" s="56"/>
      <c r="NCG751" s="56"/>
      <c r="NCH751" s="56"/>
      <c r="NCI751" s="56"/>
      <c r="NCJ751" s="56"/>
      <c r="NCK751" s="56"/>
      <c r="NCL751" s="56"/>
      <c r="NCM751" s="56"/>
      <c r="NCN751" s="56"/>
      <c r="NCO751" s="56"/>
      <c r="NCP751" s="56"/>
      <c r="NCQ751" s="56"/>
      <c r="NCR751" s="56"/>
      <c r="NCS751" s="56"/>
      <c r="NCT751" s="56"/>
      <c r="NCU751" s="56"/>
      <c r="NCV751" s="56"/>
      <c r="NCW751" s="56"/>
      <c r="NCX751" s="56"/>
      <c r="NCY751" s="56"/>
      <c r="NCZ751" s="56"/>
      <c r="NDA751" s="56"/>
      <c r="NDB751" s="56"/>
      <c r="NDC751" s="56"/>
      <c r="NDD751" s="56"/>
      <c r="NDE751" s="56"/>
      <c r="NDF751" s="56"/>
      <c r="NDG751" s="56"/>
      <c r="NDH751" s="56"/>
      <c r="NDI751" s="56"/>
      <c r="NDJ751" s="56"/>
      <c r="NDK751" s="56"/>
      <c r="NDL751" s="56"/>
      <c r="NDM751" s="56"/>
      <c r="NDN751" s="56"/>
      <c r="NDO751" s="56"/>
      <c r="NDP751" s="56"/>
      <c r="NDQ751" s="56"/>
      <c r="NDR751" s="56"/>
      <c r="NDS751" s="56"/>
      <c r="NDT751" s="56"/>
      <c r="NDU751" s="56"/>
      <c r="NDV751" s="56"/>
      <c r="NDW751" s="56"/>
      <c r="NDX751" s="56"/>
      <c r="NDY751" s="56"/>
      <c r="NDZ751" s="56"/>
      <c r="NEA751" s="56"/>
      <c r="NEB751" s="56"/>
      <c r="NEC751" s="56"/>
      <c r="NED751" s="56"/>
      <c r="NEE751" s="56"/>
      <c r="NEF751" s="56"/>
      <c r="NEG751" s="56"/>
      <c r="NEH751" s="56"/>
      <c r="NEI751" s="56"/>
      <c r="NEJ751" s="56"/>
      <c r="NEK751" s="56"/>
      <c r="NEL751" s="56"/>
      <c r="NEM751" s="56"/>
      <c r="NEN751" s="56"/>
      <c r="NEO751" s="56"/>
      <c r="NEP751" s="56"/>
      <c r="NEQ751" s="56"/>
      <c r="NER751" s="56"/>
      <c r="NES751" s="56"/>
      <c r="NET751" s="56"/>
      <c r="NEU751" s="56"/>
      <c r="NEV751" s="56"/>
      <c r="NEW751" s="56"/>
      <c r="NEX751" s="56"/>
      <c r="NEY751" s="56"/>
      <c r="NEZ751" s="56"/>
      <c r="NFA751" s="56"/>
      <c r="NFB751" s="56"/>
      <c r="NFC751" s="56"/>
      <c r="NFD751" s="56"/>
      <c r="NFE751" s="56"/>
      <c r="NFF751" s="56"/>
      <c r="NFG751" s="56"/>
      <c r="NFH751" s="56"/>
      <c r="NFI751" s="56"/>
      <c r="NFJ751" s="56"/>
      <c r="NFK751" s="56"/>
      <c r="NFL751" s="56"/>
      <c r="NFM751" s="56"/>
      <c r="NFN751" s="56"/>
      <c r="NFO751" s="56"/>
      <c r="NFP751" s="56"/>
      <c r="NFQ751" s="56"/>
      <c r="NFR751" s="56"/>
      <c r="NFS751" s="56"/>
      <c r="NFT751" s="56"/>
      <c r="NFU751" s="56"/>
      <c r="NFV751" s="56"/>
      <c r="NFW751" s="56"/>
      <c r="NFX751" s="56"/>
      <c r="NFY751" s="56"/>
      <c r="NFZ751" s="56"/>
      <c r="NGA751" s="56"/>
      <c r="NGB751" s="56"/>
      <c r="NGC751" s="56"/>
      <c r="NGD751" s="56"/>
      <c r="NGE751" s="56"/>
      <c r="NGF751" s="56"/>
      <c r="NGG751" s="56"/>
      <c r="NGH751" s="56"/>
      <c r="NGI751" s="56"/>
      <c r="NGJ751" s="56"/>
      <c r="NGK751" s="56"/>
      <c r="NGL751" s="56"/>
      <c r="NGM751" s="56"/>
      <c r="NGN751" s="56"/>
      <c r="NGO751" s="56"/>
      <c r="NGP751" s="56"/>
      <c r="NGQ751" s="56"/>
      <c r="NGR751" s="56"/>
      <c r="NGS751" s="56"/>
      <c r="NGT751" s="56"/>
      <c r="NGU751" s="56"/>
      <c r="NGV751" s="56"/>
      <c r="NGW751" s="56"/>
      <c r="NGX751" s="56"/>
      <c r="NGY751" s="56"/>
      <c r="NGZ751" s="56"/>
      <c r="NHA751" s="56"/>
      <c r="NHB751" s="56"/>
      <c r="NHC751" s="56"/>
      <c r="NHD751" s="56"/>
      <c r="NHE751" s="56"/>
      <c r="NHF751" s="56"/>
      <c r="NHG751" s="56"/>
      <c r="NHH751" s="56"/>
      <c r="NHI751" s="56"/>
      <c r="NHJ751" s="56"/>
      <c r="NHK751" s="56"/>
      <c r="NHL751" s="56"/>
      <c r="NHM751" s="56"/>
      <c r="NHN751" s="56"/>
      <c r="NHO751" s="56"/>
      <c r="NHP751" s="56"/>
      <c r="NHQ751" s="56"/>
      <c r="NHR751" s="56"/>
      <c r="NHS751" s="56"/>
      <c r="NHT751" s="56"/>
      <c r="NHU751" s="56"/>
      <c r="NHV751" s="56"/>
      <c r="NHW751" s="56"/>
      <c r="NHX751" s="56"/>
      <c r="NHY751" s="56"/>
      <c r="NHZ751" s="56"/>
      <c r="NIA751" s="56"/>
      <c r="NIB751" s="56"/>
      <c r="NIC751" s="56"/>
      <c r="NID751" s="56"/>
      <c r="NIE751" s="56"/>
      <c r="NIF751" s="56"/>
      <c r="NIG751" s="56"/>
      <c r="NIH751" s="56"/>
      <c r="NII751" s="56"/>
      <c r="NIJ751" s="56"/>
      <c r="NIK751" s="56"/>
      <c r="NIL751" s="56"/>
      <c r="NIM751" s="56"/>
      <c r="NIN751" s="56"/>
      <c r="NIO751" s="56"/>
      <c r="NIP751" s="56"/>
      <c r="NIQ751" s="56"/>
      <c r="NIR751" s="56"/>
      <c r="NIS751" s="56"/>
      <c r="NIT751" s="56"/>
      <c r="NIU751" s="56"/>
      <c r="NIV751" s="56"/>
      <c r="NIW751" s="56"/>
      <c r="NIX751" s="56"/>
      <c r="NIY751" s="56"/>
      <c r="NIZ751" s="56"/>
      <c r="NJA751" s="56"/>
      <c r="NJB751" s="56"/>
      <c r="NJC751" s="56"/>
      <c r="NJD751" s="56"/>
      <c r="NJE751" s="56"/>
      <c r="NJF751" s="56"/>
      <c r="NJG751" s="56"/>
      <c r="NJH751" s="56"/>
      <c r="NJI751" s="56"/>
      <c r="NJJ751" s="56"/>
      <c r="NJK751" s="56"/>
      <c r="NJL751" s="56"/>
      <c r="NJM751" s="56"/>
      <c r="NJN751" s="56"/>
      <c r="NJO751" s="56"/>
      <c r="NJP751" s="56"/>
      <c r="NJQ751" s="56"/>
      <c r="NJR751" s="56"/>
      <c r="NJS751" s="56"/>
      <c r="NJT751" s="56"/>
      <c r="NJU751" s="56"/>
      <c r="NJV751" s="56"/>
      <c r="NJW751" s="56"/>
      <c r="NJX751" s="56"/>
      <c r="NJY751" s="56"/>
      <c r="NJZ751" s="56"/>
      <c r="NKA751" s="56"/>
      <c r="NKB751" s="56"/>
      <c r="NKC751" s="56"/>
      <c r="NKD751" s="56"/>
      <c r="NKE751" s="56"/>
      <c r="NKF751" s="56"/>
      <c r="NKG751" s="56"/>
      <c r="NKH751" s="56"/>
      <c r="NKI751" s="56"/>
      <c r="NKJ751" s="56"/>
      <c r="NKK751" s="56"/>
      <c r="NKL751" s="56"/>
      <c r="NKM751" s="56"/>
      <c r="NKN751" s="56"/>
      <c r="NKO751" s="56"/>
      <c r="NKP751" s="56"/>
      <c r="NKQ751" s="56"/>
      <c r="NKR751" s="56"/>
      <c r="NKS751" s="56"/>
      <c r="NKT751" s="56"/>
      <c r="NKU751" s="56"/>
      <c r="NKV751" s="56"/>
      <c r="NKW751" s="56"/>
      <c r="NKX751" s="56"/>
      <c r="NKY751" s="56"/>
      <c r="NKZ751" s="56"/>
      <c r="NLA751" s="56"/>
      <c r="NLB751" s="56"/>
      <c r="NLC751" s="56"/>
      <c r="NLD751" s="56"/>
      <c r="NLE751" s="56"/>
      <c r="NLF751" s="56"/>
      <c r="NLG751" s="56"/>
      <c r="NLH751" s="56"/>
      <c r="NLI751" s="56"/>
      <c r="NLJ751" s="56"/>
      <c r="NLK751" s="56"/>
      <c r="NLL751" s="56"/>
      <c r="NLM751" s="56"/>
      <c r="NLN751" s="56"/>
      <c r="NLO751" s="56"/>
      <c r="NLP751" s="56"/>
      <c r="NLQ751" s="56"/>
      <c r="NLR751" s="56"/>
      <c r="NLS751" s="56"/>
      <c r="NLT751" s="56"/>
      <c r="NLU751" s="56"/>
      <c r="NLV751" s="56"/>
      <c r="NLW751" s="56"/>
      <c r="NLX751" s="56"/>
      <c r="NLY751" s="56"/>
      <c r="NLZ751" s="56"/>
      <c r="NMA751" s="56"/>
      <c r="NMB751" s="56"/>
      <c r="NMC751" s="56"/>
      <c r="NMD751" s="56"/>
      <c r="NME751" s="56"/>
      <c r="NMF751" s="56"/>
      <c r="NMG751" s="56"/>
      <c r="NMH751" s="56"/>
      <c r="NMI751" s="56"/>
      <c r="NMJ751" s="56"/>
      <c r="NMK751" s="56"/>
      <c r="NML751" s="56"/>
      <c r="NMM751" s="56"/>
      <c r="NMN751" s="56"/>
      <c r="NMO751" s="56"/>
      <c r="NMP751" s="56"/>
      <c r="NMQ751" s="56"/>
      <c r="NMR751" s="56"/>
      <c r="NMS751" s="56"/>
      <c r="NMT751" s="56"/>
      <c r="NMU751" s="56"/>
      <c r="NMV751" s="56"/>
      <c r="NMW751" s="56"/>
      <c r="NMX751" s="56"/>
      <c r="NMY751" s="56"/>
      <c r="NMZ751" s="56"/>
      <c r="NNA751" s="56"/>
      <c r="NNB751" s="56"/>
      <c r="NNC751" s="56"/>
      <c r="NND751" s="56"/>
      <c r="NNE751" s="56"/>
      <c r="NNF751" s="56"/>
      <c r="NNG751" s="56"/>
      <c r="NNH751" s="56"/>
      <c r="NNI751" s="56"/>
      <c r="NNJ751" s="56"/>
      <c r="NNK751" s="56"/>
      <c r="NNL751" s="56"/>
      <c r="NNM751" s="56"/>
      <c r="NNN751" s="56"/>
      <c r="NNO751" s="56"/>
      <c r="NNP751" s="56"/>
      <c r="NNQ751" s="56"/>
      <c r="NNR751" s="56"/>
      <c r="NNS751" s="56"/>
      <c r="NNT751" s="56"/>
      <c r="NNU751" s="56"/>
      <c r="NNV751" s="56"/>
      <c r="NNW751" s="56"/>
      <c r="NNX751" s="56"/>
      <c r="NNY751" s="56"/>
      <c r="NNZ751" s="56"/>
      <c r="NOA751" s="56"/>
      <c r="NOB751" s="56"/>
      <c r="NOC751" s="56"/>
      <c r="NOD751" s="56"/>
      <c r="NOE751" s="56"/>
      <c r="NOF751" s="56"/>
      <c r="NOG751" s="56"/>
      <c r="NOH751" s="56"/>
      <c r="NOI751" s="56"/>
      <c r="NOJ751" s="56"/>
      <c r="NOK751" s="56"/>
      <c r="NOL751" s="56"/>
      <c r="NOM751" s="56"/>
      <c r="NON751" s="56"/>
      <c r="NOO751" s="56"/>
      <c r="NOP751" s="56"/>
      <c r="NOQ751" s="56"/>
      <c r="NOR751" s="56"/>
      <c r="NOS751" s="56"/>
      <c r="NOT751" s="56"/>
      <c r="NOU751" s="56"/>
      <c r="NOV751" s="56"/>
      <c r="NOW751" s="56"/>
      <c r="NOX751" s="56"/>
      <c r="NOY751" s="56"/>
      <c r="NOZ751" s="56"/>
      <c r="NPA751" s="56"/>
      <c r="NPB751" s="56"/>
      <c r="NPC751" s="56"/>
      <c r="NPD751" s="56"/>
      <c r="NPE751" s="56"/>
      <c r="NPF751" s="56"/>
      <c r="NPG751" s="56"/>
      <c r="NPH751" s="56"/>
      <c r="NPI751" s="56"/>
      <c r="NPJ751" s="56"/>
      <c r="NPK751" s="56"/>
      <c r="NPL751" s="56"/>
      <c r="NPM751" s="56"/>
      <c r="NPN751" s="56"/>
      <c r="NPO751" s="56"/>
      <c r="NPP751" s="56"/>
      <c r="NPQ751" s="56"/>
      <c r="NPR751" s="56"/>
      <c r="NPS751" s="56"/>
      <c r="NPT751" s="56"/>
      <c r="NPU751" s="56"/>
      <c r="NPV751" s="56"/>
      <c r="NPW751" s="56"/>
      <c r="NPX751" s="56"/>
      <c r="NPY751" s="56"/>
      <c r="NPZ751" s="56"/>
      <c r="NQA751" s="56"/>
      <c r="NQB751" s="56"/>
      <c r="NQC751" s="56"/>
      <c r="NQD751" s="56"/>
      <c r="NQE751" s="56"/>
      <c r="NQF751" s="56"/>
      <c r="NQG751" s="56"/>
      <c r="NQH751" s="56"/>
      <c r="NQI751" s="56"/>
      <c r="NQJ751" s="56"/>
      <c r="NQK751" s="56"/>
      <c r="NQL751" s="56"/>
      <c r="NQM751" s="56"/>
      <c r="NQN751" s="56"/>
      <c r="NQO751" s="56"/>
      <c r="NQP751" s="56"/>
      <c r="NQQ751" s="56"/>
      <c r="NQR751" s="56"/>
      <c r="NQS751" s="56"/>
      <c r="NQT751" s="56"/>
      <c r="NQU751" s="56"/>
      <c r="NQV751" s="56"/>
      <c r="NQW751" s="56"/>
      <c r="NQX751" s="56"/>
      <c r="NQY751" s="56"/>
      <c r="NQZ751" s="56"/>
      <c r="NRA751" s="56"/>
      <c r="NRB751" s="56"/>
      <c r="NRC751" s="56"/>
      <c r="NRD751" s="56"/>
      <c r="NRE751" s="56"/>
      <c r="NRF751" s="56"/>
      <c r="NRG751" s="56"/>
      <c r="NRH751" s="56"/>
      <c r="NRI751" s="56"/>
      <c r="NRJ751" s="56"/>
      <c r="NRK751" s="56"/>
      <c r="NRL751" s="56"/>
      <c r="NRM751" s="56"/>
      <c r="NRN751" s="56"/>
      <c r="NRO751" s="56"/>
      <c r="NRP751" s="56"/>
      <c r="NRQ751" s="56"/>
      <c r="NRR751" s="56"/>
      <c r="NRS751" s="56"/>
      <c r="NRT751" s="56"/>
      <c r="NRU751" s="56"/>
      <c r="NRV751" s="56"/>
      <c r="NRW751" s="56"/>
      <c r="NRX751" s="56"/>
      <c r="NRY751" s="56"/>
      <c r="NRZ751" s="56"/>
      <c r="NSA751" s="56"/>
      <c r="NSB751" s="56"/>
      <c r="NSC751" s="56"/>
      <c r="NSD751" s="56"/>
      <c r="NSE751" s="56"/>
      <c r="NSF751" s="56"/>
      <c r="NSG751" s="56"/>
      <c r="NSH751" s="56"/>
      <c r="NSI751" s="56"/>
      <c r="NSJ751" s="56"/>
      <c r="NSK751" s="56"/>
      <c r="NSL751" s="56"/>
      <c r="NSM751" s="56"/>
      <c r="NSN751" s="56"/>
      <c r="NSO751" s="56"/>
      <c r="NSP751" s="56"/>
      <c r="NSQ751" s="56"/>
      <c r="NSR751" s="56"/>
      <c r="NSS751" s="56"/>
      <c r="NST751" s="56"/>
      <c r="NSU751" s="56"/>
      <c r="NSV751" s="56"/>
      <c r="NSW751" s="56"/>
      <c r="NSX751" s="56"/>
      <c r="NSY751" s="56"/>
      <c r="NSZ751" s="56"/>
      <c r="NTA751" s="56"/>
      <c r="NTB751" s="56"/>
      <c r="NTC751" s="56"/>
      <c r="NTD751" s="56"/>
      <c r="NTE751" s="56"/>
      <c r="NTF751" s="56"/>
      <c r="NTG751" s="56"/>
      <c r="NTH751" s="56"/>
      <c r="NTI751" s="56"/>
      <c r="NTJ751" s="56"/>
      <c r="NTK751" s="56"/>
      <c r="NTL751" s="56"/>
      <c r="NTM751" s="56"/>
      <c r="NTN751" s="56"/>
      <c r="NTO751" s="56"/>
      <c r="NTP751" s="56"/>
      <c r="NTQ751" s="56"/>
      <c r="NTR751" s="56"/>
      <c r="NTS751" s="56"/>
      <c r="NTT751" s="56"/>
      <c r="NTU751" s="56"/>
      <c r="NTV751" s="56"/>
      <c r="NTW751" s="56"/>
      <c r="NTX751" s="56"/>
      <c r="NTY751" s="56"/>
      <c r="NTZ751" s="56"/>
      <c r="NUA751" s="56"/>
      <c r="NUB751" s="56"/>
      <c r="NUC751" s="56"/>
      <c r="NUD751" s="56"/>
      <c r="NUE751" s="56"/>
      <c r="NUF751" s="56"/>
      <c r="NUG751" s="56"/>
      <c r="NUH751" s="56"/>
      <c r="NUI751" s="56"/>
      <c r="NUJ751" s="56"/>
      <c r="NUK751" s="56"/>
      <c r="NUL751" s="56"/>
      <c r="NUM751" s="56"/>
      <c r="NUN751" s="56"/>
      <c r="NUO751" s="56"/>
      <c r="NUP751" s="56"/>
      <c r="NUQ751" s="56"/>
      <c r="NUR751" s="56"/>
      <c r="NUS751" s="56"/>
      <c r="NUT751" s="56"/>
      <c r="NUU751" s="56"/>
      <c r="NUV751" s="56"/>
      <c r="NUW751" s="56"/>
      <c r="NUX751" s="56"/>
      <c r="NUY751" s="56"/>
      <c r="NUZ751" s="56"/>
      <c r="NVA751" s="56"/>
      <c r="NVB751" s="56"/>
      <c r="NVC751" s="56"/>
      <c r="NVD751" s="56"/>
      <c r="NVE751" s="56"/>
      <c r="NVF751" s="56"/>
      <c r="NVG751" s="56"/>
      <c r="NVH751" s="56"/>
      <c r="NVI751" s="56"/>
      <c r="NVJ751" s="56"/>
      <c r="NVK751" s="56"/>
      <c r="NVL751" s="56"/>
      <c r="NVM751" s="56"/>
      <c r="NVN751" s="56"/>
      <c r="NVO751" s="56"/>
      <c r="NVP751" s="56"/>
      <c r="NVQ751" s="56"/>
      <c r="NVR751" s="56"/>
      <c r="NVS751" s="56"/>
      <c r="NVT751" s="56"/>
      <c r="NVU751" s="56"/>
      <c r="NVV751" s="56"/>
      <c r="NVW751" s="56"/>
      <c r="NVX751" s="56"/>
      <c r="NVY751" s="56"/>
      <c r="NVZ751" s="56"/>
      <c r="NWA751" s="56"/>
      <c r="NWB751" s="56"/>
      <c r="NWC751" s="56"/>
      <c r="NWD751" s="56"/>
      <c r="NWE751" s="56"/>
      <c r="NWF751" s="56"/>
      <c r="NWG751" s="56"/>
      <c r="NWH751" s="56"/>
      <c r="NWI751" s="56"/>
      <c r="NWJ751" s="56"/>
      <c r="NWK751" s="56"/>
      <c r="NWL751" s="56"/>
      <c r="NWM751" s="56"/>
      <c r="NWN751" s="56"/>
      <c r="NWO751" s="56"/>
      <c r="NWP751" s="56"/>
      <c r="NWQ751" s="56"/>
      <c r="NWR751" s="56"/>
      <c r="NWS751" s="56"/>
      <c r="NWT751" s="56"/>
      <c r="NWU751" s="56"/>
      <c r="NWV751" s="56"/>
      <c r="NWW751" s="56"/>
      <c r="NWX751" s="56"/>
      <c r="NWY751" s="56"/>
      <c r="NWZ751" s="56"/>
      <c r="NXA751" s="56"/>
      <c r="NXB751" s="56"/>
      <c r="NXC751" s="56"/>
      <c r="NXD751" s="56"/>
      <c r="NXE751" s="56"/>
      <c r="NXF751" s="56"/>
      <c r="NXG751" s="56"/>
      <c r="NXH751" s="56"/>
      <c r="NXI751" s="56"/>
      <c r="NXJ751" s="56"/>
      <c r="NXK751" s="56"/>
      <c r="NXL751" s="56"/>
      <c r="NXM751" s="56"/>
      <c r="NXN751" s="56"/>
      <c r="NXO751" s="56"/>
      <c r="NXP751" s="56"/>
      <c r="NXQ751" s="56"/>
      <c r="NXR751" s="56"/>
      <c r="NXS751" s="56"/>
      <c r="NXT751" s="56"/>
      <c r="NXU751" s="56"/>
      <c r="NXV751" s="56"/>
      <c r="NXW751" s="56"/>
      <c r="NXX751" s="56"/>
      <c r="NXY751" s="56"/>
      <c r="NXZ751" s="56"/>
      <c r="NYA751" s="56"/>
      <c r="NYB751" s="56"/>
      <c r="NYC751" s="56"/>
      <c r="NYD751" s="56"/>
      <c r="NYE751" s="56"/>
      <c r="NYF751" s="56"/>
      <c r="NYG751" s="56"/>
      <c r="NYH751" s="56"/>
      <c r="NYI751" s="56"/>
      <c r="NYJ751" s="56"/>
      <c r="NYK751" s="56"/>
      <c r="NYL751" s="56"/>
      <c r="NYM751" s="56"/>
      <c r="NYN751" s="56"/>
      <c r="NYO751" s="56"/>
      <c r="NYP751" s="56"/>
      <c r="NYQ751" s="56"/>
      <c r="NYR751" s="56"/>
      <c r="NYS751" s="56"/>
      <c r="NYT751" s="56"/>
      <c r="NYU751" s="56"/>
      <c r="NYV751" s="56"/>
      <c r="NYW751" s="56"/>
      <c r="NYX751" s="56"/>
      <c r="NYY751" s="56"/>
      <c r="NYZ751" s="56"/>
      <c r="NZA751" s="56"/>
      <c r="NZB751" s="56"/>
      <c r="NZC751" s="56"/>
      <c r="NZD751" s="56"/>
      <c r="NZE751" s="56"/>
      <c r="NZF751" s="56"/>
      <c r="NZG751" s="56"/>
      <c r="NZH751" s="56"/>
      <c r="NZI751" s="56"/>
      <c r="NZJ751" s="56"/>
      <c r="NZK751" s="56"/>
      <c r="NZL751" s="56"/>
      <c r="NZM751" s="56"/>
      <c r="NZN751" s="56"/>
      <c r="NZO751" s="56"/>
      <c r="NZP751" s="56"/>
      <c r="NZQ751" s="56"/>
      <c r="NZR751" s="56"/>
      <c r="NZS751" s="56"/>
      <c r="NZT751" s="56"/>
      <c r="NZU751" s="56"/>
      <c r="NZV751" s="56"/>
      <c r="NZW751" s="56"/>
      <c r="NZX751" s="56"/>
      <c r="NZY751" s="56"/>
      <c r="NZZ751" s="56"/>
      <c r="OAA751" s="56"/>
      <c r="OAB751" s="56"/>
      <c r="OAC751" s="56"/>
      <c r="OAD751" s="56"/>
      <c r="OAE751" s="56"/>
      <c r="OAF751" s="56"/>
      <c r="OAG751" s="56"/>
      <c r="OAH751" s="56"/>
      <c r="OAI751" s="56"/>
      <c r="OAJ751" s="56"/>
      <c r="OAK751" s="56"/>
      <c r="OAL751" s="56"/>
      <c r="OAM751" s="56"/>
      <c r="OAN751" s="56"/>
      <c r="OAO751" s="56"/>
      <c r="OAP751" s="56"/>
      <c r="OAQ751" s="56"/>
      <c r="OAR751" s="56"/>
      <c r="OAS751" s="56"/>
      <c r="OAT751" s="56"/>
      <c r="OAU751" s="56"/>
      <c r="OAV751" s="56"/>
      <c r="OAW751" s="56"/>
      <c r="OAX751" s="56"/>
      <c r="OAY751" s="56"/>
      <c r="OAZ751" s="56"/>
      <c r="OBA751" s="56"/>
      <c r="OBB751" s="56"/>
      <c r="OBC751" s="56"/>
      <c r="OBD751" s="56"/>
      <c r="OBE751" s="56"/>
      <c r="OBF751" s="56"/>
      <c r="OBG751" s="56"/>
      <c r="OBH751" s="56"/>
      <c r="OBI751" s="56"/>
      <c r="OBJ751" s="56"/>
      <c r="OBK751" s="56"/>
      <c r="OBL751" s="56"/>
      <c r="OBM751" s="56"/>
      <c r="OBN751" s="56"/>
      <c r="OBO751" s="56"/>
      <c r="OBP751" s="56"/>
      <c r="OBQ751" s="56"/>
      <c r="OBR751" s="56"/>
      <c r="OBS751" s="56"/>
      <c r="OBT751" s="56"/>
      <c r="OBU751" s="56"/>
      <c r="OBV751" s="56"/>
      <c r="OBW751" s="56"/>
      <c r="OBX751" s="56"/>
      <c r="OBY751" s="56"/>
      <c r="OBZ751" s="56"/>
      <c r="OCA751" s="56"/>
      <c r="OCB751" s="56"/>
      <c r="OCC751" s="56"/>
      <c r="OCD751" s="56"/>
      <c r="OCE751" s="56"/>
      <c r="OCF751" s="56"/>
      <c r="OCG751" s="56"/>
      <c r="OCH751" s="56"/>
      <c r="OCI751" s="56"/>
      <c r="OCJ751" s="56"/>
      <c r="OCK751" s="56"/>
      <c r="OCL751" s="56"/>
      <c r="OCM751" s="56"/>
      <c r="OCN751" s="56"/>
      <c r="OCO751" s="56"/>
      <c r="OCP751" s="56"/>
      <c r="OCQ751" s="56"/>
      <c r="OCR751" s="56"/>
      <c r="OCS751" s="56"/>
      <c r="OCT751" s="56"/>
      <c r="OCU751" s="56"/>
      <c r="OCV751" s="56"/>
      <c r="OCW751" s="56"/>
      <c r="OCX751" s="56"/>
      <c r="OCY751" s="56"/>
      <c r="OCZ751" s="56"/>
      <c r="ODA751" s="56"/>
      <c r="ODB751" s="56"/>
      <c r="ODC751" s="56"/>
      <c r="ODD751" s="56"/>
      <c r="ODE751" s="56"/>
      <c r="ODF751" s="56"/>
      <c r="ODG751" s="56"/>
      <c r="ODH751" s="56"/>
      <c r="ODI751" s="56"/>
      <c r="ODJ751" s="56"/>
      <c r="ODK751" s="56"/>
      <c r="ODL751" s="56"/>
      <c r="ODM751" s="56"/>
      <c r="ODN751" s="56"/>
      <c r="ODO751" s="56"/>
      <c r="ODP751" s="56"/>
      <c r="ODQ751" s="56"/>
      <c r="ODR751" s="56"/>
      <c r="ODS751" s="56"/>
      <c r="ODT751" s="56"/>
      <c r="ODU751" s="56"/>
      <c r="ODV751" s="56"/>
      <c r="ODW751" s="56"/>
      <c r="ODX751" s="56"/>
      <c r="ODY751" s="56"/>
      <c r="ODZ751" s="56"/>
      <c r="OEA751" s="56"/>
      <c r="OEB751" s="56"/>
      <c r="OEC751" s="56"/>
      <c r="OED751" s="56"/>
      <c r="OEE751" s="56"/>
      <c r="OEF751" s="56"/>
      <c r="OEG751" s="56"/>
      <c r="OEH751" s="56"/>
      <c r="OEI751" s="56"/>
      <c r="OEJ751" s="56"/>
      <c r="OEK751" s="56"/>
      <c r="OEL751" s="56"/>
      <c r="OEM751" s="56"/>
      <c r="OEN751" s="56"/>
      <c r="OEO751" s="56"/>
      <c r="OEP751" s="56"/>
      <c r="OEQ751" s="56"/>
      <c r="OER751" s="56"/>
      <c r="OES751" s="56"/>
      <c r="OET751" s="56"/>
      <c r="OEU751" s="56"/>
      <c r="OEV751" s="56"/>
      <c r="OEW751" s="56"/>
      <c r="OEX751" s="56"/>
      <c r="OEY751" s="56"/>
      <c r="OEZ751" s="56"/>
      <c r="OFA751" s="56"/>
      <c r="OFB751" s="56"/>
      <c r="OFC751" s="56"/>
      <c r="OFD751" s="56"/>
      <c r="OFE751" s="56"/>
      <c r="OFF751" s="56"/>
      <c r="OFG751" s="56"/>
      <c r="OFH751" s="56"/>
      <c r="OFI751" s="56"/>
      <c r="OFJ751" s="56"/>
      <c r="OFK751" s="56"/>
      <c r="OFL751" s="56"/>
      <c r="OFM751" s="56"/>
      <c r="OFN751" s="56"/>
      <c r="OFO751" s="56"/>
      <c r="OFP751" s="56"/>
      <c r="OFQ751" s="56"/>
      <c r="OFR751" s="56"/>
      <c r="OFS751" s="56"/>
      <c r="OFT751" s="56"/>
      <c r="OFU751" s="56"/>
      <c r="OFV751" s="56"/>
      <c r="OFW751" s="56"/>
      <c r="OFX751" s="56"/>
      <c r="OFY751" s="56"/>
      <c r="OFZ751" s="56"/>
      <c r="OGA751" s="56"/>
      <c r="OGB751" s="56"/>
      <c r="OGC751" s="56"/>
      <c r="OGD751" s="56"/>
      <c r="OGE751" s="56"/>
      <c r="OGF751" s="56"/>
      <c r="OGG751" s="56"/>
      <c r="OGH751" s="56"/>
      <c r="OGI751" s="56"/>
      <c r="OGJ751" s="56"/>
      <c r="OGK751" s="56"/>
      <c r="OGL751" s="56"/>
      <c r="OGM751" s="56"/>
      <c r="OGN751" s="56"/>
      <c r="OGO751" s="56"/>
      <c r="OGP751" s="56"/>
      <c r="OGQ751" s="56"/>
      <c r="OGR751" s="56"/>
      <c r="OGS751" s="56"/>
      <c r="OGT751" s="56"/>
      <c r="OGU751" s="56"/>
      <c r="OGV751" s="56"/>
      <c r="OGW751" s="56"/>
      <c r="OGX751" s="56"/>
      <c r="OGY751" s="56"/>
      <c r="OGZ751" s="56"/>
      <c r="OHA751" s="56"/>
      <c r="OHB751" s="56"/>
      <c r="OHC751" s="56"/>
      <c r="OHD751" s="56"/>
      <c r="OHE751" s="56"/>
      <c r="OHF751" s="56"/>
      <c r="OHG751" s="56"/>
      <c r="OHH751" s="56"/>
      <c r="OHI751" s="56"/>
      <c r="OHJ751" s="56"/>
      <c r="OHK751" s="56"/>
      <c r="OHL751" s="56"/>
      <c r="OHM751" s="56"/>
      <c r="OHN751" s="56"/>
      <c r="OHO751" s="56"/>
      <c r="OHP751" s="56"/>
      <c r="OHQ751" s="56"/>
      <c r="OHR751" s="56"/>
      <c r="OHS751" s="56"/>
      <c r="OHT751" s="56"/>
      <c r="OHU751" s="56"/>
      <c r="OHV751" s="56"/>
      <c r="OHW751" s="56"/>
      <c r="OHX751" s="56"/>
      <c r="OHY751" s="56"/>
      <c r="OHZ751" s="56"/>
      <c r="OIA751" s="56"/>
      <c r="OIB751" s="56"/>
      <c r="OIC751" s="56"/>
      <c r="OID751" s="56"/>
      <c r="OIE751" s="56"/>
      <c r="OIF751" s="56"/>
      <c r="OIG751" s="56"/>
      <c r="OIH751" s="56"/>
      <c r="OII751" s="56"/>
      <c r="OIJ751" s="56"/>
      <c r="OIK751" s="56"/>
      <c r="OIL751" s="56"/>
      <c r="OIM751" s="56"/>
      <c r="OIN751" s="56"/>
      <c r="OIO751" s="56"/>
      <c r="OIP751" s="56"/>
      <c r="OIQ751" s="56"/>
      <c r="OIR751" s="56"/>
      <c r="OIS751" s="56"/>
      <c r="OIT751" s="56"/>
      <c r="OIU751" s="56"/>
      <c r="OIV751" s="56"/>
      <c r="OIW751" s="56"/>
      <c r="OIX751" s="56"/>
      <c r="OIY751" s="56"/>
      <c r="OIZ751" s="56"/>
      <c r="OJA751" s="56"/>
      <c r="OJB751" s="56"/>
      <c r="OJC751" s="56"/>
      <c r="OJD751" s="56"/>
      <c r="OJE751" s="56"/>
      <c r="OJF751" s="56"/>
      <c r="OJG751" s="56"/>
      <c r="OJH751" s="56"/>
      <c r="OJI751" s="56"/>
      <c r="OJJ751" s="56"/>
      <c r="OJK751" s="56"/>
      <c r="OJL751" s="56"/>
      <c r="OJM751" s="56"/>
      <c r="OJN751" s="56"/>
      <c r="OJO751" s="56"/>
      <c r="OJP751" s="56"/>
      <c r="OJQ751" s="56"/>
      <c r="OJR751" s="56"/>
      <c r="OJS751" s="56"/>
      <c r="OJT751" s="56"/>
      <c r="OJU751" s="56"/>
      <c r="OJV751" s="56"/>
      <c r="OJW751" s="56"/>
      <c r="OJX751" s="56"/>
      <c r="OJY751" s="56"/>
      <c r="OJZ751" s="56"/>
      <c r="OKA751" s="56"/>
      <c r="OKB751" s="56"/>
      <c r="OKC751" s="56"/>
      <c r="OKD751" s="56"/>
      <c r="OKE751" s="56"/>
      <c r="OKF751" s="56"/>
      <c r="OKG751" s="56"/>
      <c r="OKH751" s="56"/>
      <c r="OKI751" s="56"/>
      <c r="OKJ751" s="56"/>
      <c r="OKK751" s="56"/>
      <c r="OKL751" s="56"/>
      <c r="OKM751" s="56"/>
      <c r="OKN751" s="56"/>
      <c r="OKO751" s="56"/>
      <c r="OKP751" s="56"/>
      <c r="OKQ751" s="56"/>
      <c r="OKR751" s="56"/>
      <c r="OKS751" s="56"/>
      <c r="OKT751" s="56"/>
      <c r="OKU751" s="56"/>
      <c r="OKV751" s="56"/>
      <c r="OKW751" s="56"/>
      <c r="OKX751" s="56"/>
      <c r="OKY751" s="56"/>
      <c r="OKZ751" s="56"/>
      <c r="OLA751" s="56"/>
      <c r="OLB751" s="56"/>
      <c r="OLC751" s="56"/>
      <c r="OLD751" s="56"/>
      <c r="OLE751" s="56"/>
      <c r="OLF751" s="56"/>
      <c r="OLG751" s="56"/>
      <c r="OLH751" s="56"/>
      <c r="OLI751" s="56"/>
      <c r="OLJ751" s="56"/>
      <c r="OLK751" s="56"/>
      <c r="OLL751" s="56"/>
      <c r="OLM751" s="56"/>
      <c r="OLN751" s="56"/>
      <c r="OLO751" s="56"/>
      <c r="OLP751" s="56"/>
      <c r="OLQ751" s="56"/>
      <c r="OLR751" s="56"/>
      <c r="OLS751" s="56"/>
      <c r="OLT751" s="56"/>
      <c r="OLU751" s="56"/>
      <c r="OLV751" s="56"/>
      <c r="OLW751" s="56"/>
      <c r="OLX751" s="56"/>
      <c r="OLY751" s="56"/>
      <c r="OLZ751" s="56"/>
      <c r="OMA751" s="56"/>
      <c r="OMB751" s="56"/>
      <c r="OMC751" s="56"/>
      <c r="OMD751" s="56"/>
      <c r="OME751" s="56"/>
      <c r="OMF751" s="56"/>
      <c r="OMG751" s="56"/>
      <c r="OMH751" s="56"/>
      <c r="OMI751" s="56"/>
      <c r="OMJ751" s="56"/>
      <c r="OMK751" s="56"/>
      <c r="OML751" s="56"/>
      <c r="OMM751" s="56"/>
      <c r="OMN751" s="56"/>
      <c r="OMO751" s="56"/>
      <c r="OMP751" s="56"/>
      <c r="OMQ751" s="56"/>
      <c r="OMR751" s="56"/>
      <c r="OMS751" s="56"/>
      <c r="OMT751" s="56"/>
      <c r="OMU751" s="56"/>
      <c r="OMV751" s="56"/>
      <c r="OMW751" s="56"/>
      <c r="OMX751" s="56"/>
      <c r="OMY751" s="56"/>
      <c r="OMZ751" s="56"/>
      <c r="ONA751" s="56"/>
      <c r="ONB751" s="56"/>
      <c r="ONC751" s="56"/>
      <c r="OND751" s="56"/>
      <c r="ONE751" s="56"/>
      <c r="ONF751" s="56"/>
      <c r="ONG751" s="56"/>
      <c r="ONH751" s="56"/>
      <c r="ONI751" s="56"/>
      <c r="ONJ751" s="56"/>
      <c r="ONK751" s="56"/>
      <c r="ONL751" s="56"/>
      <c r="ONM751" s="56"/>
      <c r="ONN751" s="56"/>
      <c r="ONO751" s="56"/>
      <c r="ONP751" s="56"/>
      <c r="ONQ751" s="56"/>
      <c r="ONR751" s="56"/>
      <c r="ONS751" s="56"/>
      <c r="ONT751" s="56"/>
      <c r="ONU751" s="56"/>
      <c r="ONV751" s="56"/>
      <c r="ONW751" s="56"/>
      <c r="ONX751" s="56"/>
      <c r="ONY751" s="56"/>
      <c r="ONZ751" s="56"/>
      <c r="OOA751" s="56"/>
      <c r="OOB751" s="56"/>
      <c r="OOC751" s="56"/>
      <c r="OOD751" s="56"/>
      <c r="OOE751" s="56"/>
      <c r="OOF751" s="56"/>
      <c r="OOG751" s="56"/>
      <c r="OOH751" s="56"/>
      <c r="OOI751" s="56"/>
      <c r="OOJ751" s="56"/>
      <c r="OOK751" s="56"/>
      <c r="OOL751" s="56"/>
      <c r="OOM751" s="56"/>
      <c r="OON751" s="56"/>
      <c r="OOO751" s="56"/>
      <c r="OOP751" s="56"/>
      <c r="OOQ751" s="56"/>
      <c r="OOR751" s="56"/>
      <c r="OOS751" s="56"/>
      <c r="OOT751" s="56"/>
      <c r="OOU751" s="56"/>
      <c r="OOV751" s="56"/>
      <c r="OOW751" s="56"/>
      <c r="OOX751" s="56"/>
      <c r="OOY751" s="56"/>
      <c r="OOZ751" s="56"/>
      <c r="OPA751" s="56"/>
      <c r="OPB751" s="56"/>
      <c r="OPC751" s="56"/>
      <c r="OPD751" s="56"/>
      <c r="OPE751" s="56"/>
      <c r="OPF751" s="56"/>
      <c r="OPG751" s="56"/>
      <c r="OPH751" s="56"/>
      <c r="OPI751" s="56"/>
      <c r="OPJ751" s="56"/>
      <c r="OPK751" s="56"/>
      <c r="OPL751" s="56"/>
      <c r="OPM751" s="56"/>
      <c r="OPN751" s="56"/>
      <c r="OPO751" s="56"/>
      <c r="OPP751" s="56"/>
      <c r="OPQ751" s="56"/>
      <c r="OPR751" s="56"/>
      <c r="OPS751" s="56"/>
      <c r="OPT751" s="56"/>
      <c r="OPU751" s="56"/>
      <c r="OPV751" s="56"/>
      <c r="OPW751" s="56"/>
      <c r="OPX751" s="56"/>
      <c r="OPY751" s="56"/>
      <c r="OPZ751" s="56"/>
      <c r="OQA751" s="56"/>
      <c r="OQB751" s="56"/>
      <c r="OQC751" s="56"/>
      <c r="OQD751" s="56"/>
      <c r="OQE751" s="56"/>
      <c r="OQF751" s="56"/>
      <c r="OQG751" s="56"/>
      <c r="OQH751" s="56"/>
      <c r="OQI751" s="56"/>
      <c r="OQJ751" s="56"/>
      <c r="OQK751" s="56"/>
      <c r="OQL751" s="56"/>
      <c r="OQM751" s="56"/>
      <c r="OQN751" s="56"/>
      <c r="OQO751" s="56"/>
      <c r="OQP751" s="56"/>
      <c r="OQQ751" s="56"/>
      <c r="OQR751" s="56"/>
      <c r="OQS751" s="56"/>
      <c r="OQT751" s="56"/>
      <c r="OQU751" s="56"/>
      <c r="OQV751" s="56"/>
      <c r="OQW751" s="56"/>
      <c r="OQX751" s="56"/>
      <c r="OQY751" s="56"/>
      <c r="OQZ751" s="56"/>
      <c r="ORA751" s="56"/>
      <c r="ORB751" s="56"/>
      <c r="ORC751" s="56"/>
      <c r="ORD751" s="56"/>
      <c r="ORE751" s="56"/>
      <c r="ORF751" s="56"/>
      <c r="ORG751" s="56"/>
      <c r="ORH751" s="56"/>
      <c r="ORI751" s="56"/>
      <c r="ORJ751" s="56"/>
      <c r="ORK751" s="56"/>
      <c r="ORL751" s="56"/>
      <c r="ORM751" s="56"/>
      <c r="ORN751" s="56"/>
      <c r="ORO751" s="56"/>
      <c r="ORP751" s="56"/>
      <c r="ORQ751" s="56"/>
      <c r="ORR751" s="56"/>
      <c r="ORS751" s="56"/>
      <c r="ORT751" s="56"/>
      <c r="ORU751" s="56"/>
      <c r="ORV751" s="56"/>
      <c r="ORW751" s="56"/>
      <c r="ORX751" s="56"/>
      <c r="ORY751" s="56"/>
      <c r="ORZ751" s="56"/>
      <c r="OSA751" s="56"/>
      <c r="OSB751" s="56"/>
      <c r="OSC751" s="56"/>
      <c r="OSD751" s="56"/>
      <c r="OSE751" s="56"/>
      <c r="OSF751" s="56"/>
      <c r="OSG751" s="56"/>
      <c r="OSH751" s="56"/>
      <c r="OSI751" s="56"/>
      <c r="OSJ751" s="56"/>
      <c r="OSK751" s="56"/>
      <c r="OSL751" s="56"/>
      <c r="OSM751" s="56"/>
      <c r="OSN751" s="56"/>
      <c r="OSO751" s="56"/>
      <c r="OSP751" s="56"/>
      <c r="OSQ751" s="56"/>
      <c r="OSR751" s="56"/>
      <c r="OSS751" s="56"/>
      <c r="OST751" s="56"/>
      <c r="OSU751" s="56"/>
      <c r="OSV751" s="56"/>
      <c r="OSW751" s="56"/>
      <c r="OSX751" s="56"/>
      <c r="OSY751" s="56"/>
      <c r="OSZ751" s="56"/>
      <c r="OTA751" s="56"/>
      <c r="OTB751" s="56"/>
      <c r="OTC751" s="56"/>
      <c r="OTD751" s="56"/>
      <c r="OTE751" s="56"/>
      <c r="OTF751" s="56"/>
      <c r="OTG751" s="56"/>
      <c r="OTH751" s="56"/>
      <c r="OTI751" s="56"/>
      <c r="OTJ751" s="56"/>
      <c r="OTK751" s="56"/>
      <c r="OTL751" s="56"/>
      <c r="OTM751" s="56"/>
      <c r="OTN751" s="56"/>
      <c r="OTO751" s="56"/>
      <c r="OTP751" s="56"/>
      <c r="OTQ751" s="56"/>
      <c r="OTR751" s="56"/>
      <c r="OTS751" s="56"/>
      <c r="OTT751" s="56"/>
      <c r="OTU751" s="56"/>
      <c r="OTV751" s="56"/>
      <c r="OTW751" s="56"/>
      <c r="OTX751" s="56"/>
      <c r="OTY751" s="56"/>
      <c r="OTZ751" s="56"/>
      <c r="OUA751" s="56"/>
      <c r="OUB751" s="56"/>
      <c r="OUC751" s="56"/>
      <c r="OUD751" s="56"/>
      <c r="OUE751" s="56"/>
      <c r="OUF751" s="56"/>
      <c r="OUG751" s="56"/>
      <c r="OUH751" s="56"/>
      <c r="OUI751" s="56"/>
      <c r="OUJ751" s="56"/>
      <c r="OUK751" s="56"/>
      <c r="OUL751" s="56"/>
      <c r="OUM751" s="56"/>
      <c r="OUN751" s="56"/>
      <c r="OUO751" s="56"/>
      <c r="OUP751" s="56"/>
      <c r="OUQ751" s="56"/>
      <c r="OUR751" s="56"/>
      <c r="OUS751" s="56"/>
      <c r="OUT751" s="56"/>
      <c r="OUU751" s="56"/>
      <c r="OUV751" s="56"/>
      <c r="OUW751" s="56"/>
      <c r="OUX751" s="56"/>
      <c r="OUY751" s="56"/>
      <c r="OUZ751" s="56"/>
      <c r="OVA751" s="56"/>
      <c r="OVB751" s="56"/>
      <c r="OVC751" s="56"/>
      <c r="OVD751" s="56"/>
      <c r="OVE751" s="56"/>
      <c r="OVF751" s="56"/>
      <c r="OVG751" s="56"/>
      <c r="OVH751" s="56"/>
      <c r="OVI751" s="56"/>
      <c r="OVJ751" s="56"/>
      <c r="OVK751" s="56"/>
      <c r="OVL751" s="56"/>
      <c r="OVM751" s="56"/>
      <c r="OVN751" s="56"/>
      <c r="OVO751" s="56"/>
      <c r="OVP751" s="56"/>
      <c r="OVQ751" s="56"/>
      <c r="OVR751" s="56"/>
      <c r="OVS751" s="56"/>
      <c r="OVT751" s="56"/>
      <c r="OVU751" s="56"/>
      <c r="OVV751" s="56"/>
      <c r="OVW751" s="56"/>
      <c r="OVX751" s="56"/>
      <c r="OVY751" s="56"/>
      <c r="OVZ751" s="56"/>
      <c r="OWA751" s="56"/>
      <c r="OWB751" s="56"/>
      <c r="OWC751" s="56"/>
      <c r="OWD751" s="56"/>
      <c r="OWE751" s="56"/>
      <c r="OWF751" s="56"/>
      <c r="OWG751" s="56"/>
      <c r="OWH751" s="56"/>
      <c r="OWI751" s="56"/>
      <c r="OWJ751" s="56"/>
      <c r="OWK751" s="56"/>
      <c r="OWL751" s="56"/>
      <c r="OWM751" s="56"/>
      <c r="OWN751" s="56"/>
      <c r="OWO751" s="56"/>
      <c r="OWP751" s="56"/>
      <c r="OWQ751" s="56"/>
      <c r="OWR751" s="56"/>
      <c r="OWS751" s="56"/>
      <c r="OWT751" s="56"/>
      <c r="OWU751" s="56"/>
      <c r="OWV751" s="56"/>
      <c r="OWW751" s="56"/>
      <c r="OWX751" s="56"/>
      <c r="OWY751" s="56"/>
      <c r="OWZ751" s="56"/>
      <c r="OXA751" s="56"/>
      <c r="OXB751" s="56"/>
      <c r="OXC751" s="56"/>
      <c r="OXD751" s="56"/>
      <c r="OXE751" s="56"/>
      <c r="OXF751" s="56"/>
      <c r="OXG751" s="56"/>
      <c r="OXH751" s="56"/>
      <c r="OXI751" s="56"/>
      <c r="OXJ751" s="56"/>
      <c r="OXK751" s="56"/>
      <c r="OXL751" s="56"/>
      <c r="OXM751" s="56"/>
      <c r="OXN751" s="56"/>
      <c r="OXO751" s="56"/>
      <c r="OXP751" s="56"/>
      <c r="OXQ751" s="56"/>
      <c r="OXR751" s="56"/>
      <c r="OXS751" s="56"/>
      <c r="OXT751" s="56"/>
      <c r="OXU751" s="56"/>
      <c r="OXV751" s="56"/>
      <c r="OXW751" s="56"/>
      <c r="OXX751" s="56"/>
      <c r="OXY751" s="56"/>
      <c r="OXZ751" s="56"/>
      <c r="OYA751" s="56"/>
      <c r="OYB751" s="56"/>
      <c r="OYC751" s="56"/>
      <c r="OYD751" s="56"/>
      <c r="OYE751" s="56"/>
      <c r="OYF751" s="56"/>
      <c r="OYG751" s="56"/>
      <c r="OYH751" s="56"/>
      <c r="OYI751" s="56"/>
      <c r="OYJ751" s="56"/>
      <c r="OYK751" s="56"/>
      <c r="OYL751" s="56"/>
      <c r="OYM751" s="56"/>
      <c r="OYN751" s="56"/>
      <c r="OYO751" s="56"/>
      <c r="OYP751" s="56"/>
      <c r="OYQ751" s="56"/>
      <c r="OYR751" s="56"/>
      <c r="OYS751" s="56"/>
      <c r="OYT751" s="56"/>
      <c r="OYU751" s="56"/>
      <c r="OYV751" s="56"/>
      <c r="OYW751" s="56"/>
      <c r="OYX751" s="56"/>
      <c r="OYY751" s="56"/>
      <c r="OYZ751" s="56"/>
      <c r="OZA751" s="56"/>
      <c r="OZB751" s="56"/>
      <c r="OZC751" s="56"/>
      <c r="OZD751" s="56"/>
      <c r="OZE751" s="56"/>
      <c r="OZF751" s="56"/>
      <c r="OZG751" s="56"/>
      <c r="OZH751" s="56"/>
      <c r="OZI751" s="56"/>
      <c r="OZJ751" s="56"/>
      <c r="OZK751" s="56"/>
      <c r="OZL751" s="56"/>
      <c r="OZM751" s="56"/>
      <c r="OZN751" s="56"/>
      <c r="OZO751" s="56"/>
      <c r="OZP751" s="56"/>
      <c r="OZQ751" s="56"/>
      <c r="OZR751" s="56"/>
      <c r="OZS751" s="56"/>
      <c r="OZT751" s="56"/>
      <c r="OZU751" s="56"/>
      <c r="OZV751" s="56"/>
      <c r="OZW751" s="56"/>
      <c r="OZX751" s="56"/>
      <c r="OZY751" s="56"/>
      <c r="OZZ751" s="56"/>
      <c r="PAA751" s="56"/>
      <c r="PAB751" s="56"/>
      <c r="PAC751" s="56"/>
      <c r="PAD751" s="56"/>
      <c r="PAE751" s="56"/>
      <c r="PAF751" s="56"/>
      <c r="PAG751" s="56"/>
      <c r="PAH751" s="56"/>
      <c r="PAI751" s="56"/>
      <c r="PAJ751" s="56"/>
      <c r="PAK751" s="56"/>
      <c r="PAL751" s="56"/>
      <c r="PAM751" s="56"/>
      <c r="PAN751" s="56"/>
      <c r="PAO751" s="56"/>
      <c r="PAP751" s="56"/>
      <c r="PAQ751" s="56"/>
      <c r="PAR751" s="56"/>
      <c r="PAS751" s="56"/>
      <c r="PAT751" s="56"/>
      <c r="PAU751" s="56"/>
      <c r="PAV751" s="56"/>
      <c r="PAW751" s="56"/>
      <c r="PAX751" s="56"/>
      <c r="PAY751" s="56"/>
      <c r="PAZ751" s="56"/>
      <c r="PBA751" s="56"/>
      <c r="PBB751" s="56"/>
      <c r="PBC751" s="56"/>
      <c r="PBD751" s="56"/>
      <c r="PBE751" s="56"/>
      <c r="PBF751" s="56"/>
      <c r="PBG751" s="56"/>
      <c r="PBH751" s="56"/>
      <c r="PBI751" s="56"/>
      <c r="PBJ751" s="56"/>
      <c r="PBK751" s="56"/>
      <c r="PBL751" s="56"/>
      <c r="PBM751" s="56"/>
      <c r="PBN751" s="56"/>
      <c r="PBO751" s="56"/>
      <c r="PBP751" s="56"/>
      <c r="PBQ751" s="56"/>
      <c r="PBR751" s="56"/>
      <c r="PBS751" s="56"/>
      <c r="PBT751" s="56"/>
      <c r="PBU751" s="56"/>
      <c r="PBV751" s="56"/>
      <c r="PBW751" s="56"/>
      <c r="PBX751" s="56"/>
      <c r="PBY751" s="56"/>
      <c r="PBZ751" s="56"/>
      <c r="PCA751" s="56"/>
      <c r="PCB751" s="56"/>
      <c r="PCC751" s="56"/>
      <c r="PCD751" s="56"/>
      <c r="PCE751" s="56"/>
      <c r="PCF751" s="56"/>
      <c r="PCG751" s="56"/>
      <c r="PCH751" s="56"/>
      <c r="PCI751" s="56"/>
      <c r="PCJ751" s="56"/>
      <c r="PCK751" s="56"/>
      <c r="PCL751" s="56"/>
      <c r="PCM751" s="56"/>
      <c r="PCN751" s="56"/>
      <c r="PCO751" s="56"/>
      <c r="PCP751" s="56"/>
      <c r="PCQ751" s="56"/>
      <c r="PCR751" s="56"/>
      <c r="PCS751" s="56"/>
      <c r="PCT751" s="56"/>
      <c r="PCU751" s="56"/>
      <c r="PCV751" s="56"/>
      <c r="PCW751" s="56"/>
      <c r="PCX751" s="56"/>
      <c r="PCY751" s="56"/>
      <c r="PCZ751" s="56"/>
      <c r="PDA751" s="56"/>
      <c r="PDB751" s="56"/>
      <c r="PDC751" s="56"/>
      <c r="PDD751" s="56"/>
      <c r="PDE751" s="56"/>
      <c r="PDF751" s="56"/>
      <c r="PDG751" s="56"/>
      <c r="PDH751" s="56"/>
      <c r="PDI751" s="56"/>
      <c r="PDJ751" s="56"/>
      <c r="PDK751" s="56"/>
      <c r="PDL751" s="56"/>
      <c r="PDM751" s="56"/>
      <c r="PDN751" s="56"/>
      <c r="PDO751" s="56"/>
      <c r="PDP751" s="56"/>
      <c r="PDQ751" s="56"/>
      <c r="PDR751" s="56"/>
      <c r="PDS751" s="56"/>
      <c r="PDT751" s="56"/>
      <c r="PDU751" s="56"/>
      <c r="PDV751" s="56"/>
      <c r="PDW751" s="56"/>
      <c r="PDX751" s="56"/>
      <c r="PDY751" s="56"/>
      <c r="PDZ751" s="56"/>
      <c r="PEA751" s="56"/>
      <c r="PEB751" s="56"/>
      <c r="PEC751" s="56"/>
      <c r="PED751" s="56"/>
      <c r="PEE751" s="56"/>
      <c r="PEF751" s="56"/>
      <c r="PEG751" s="56"/>
      <c r="PEH751" s="56"/>
      <c r="PEI751" s="56"/>
      <c r="PEJ751" s="56"/>
      <c r="PEK751" s="56"/>
      <c r="PEL751" s="56"/>
      <c r="PEM751" s="56"/>
      <c r="PEN751" s="56"/>
      <c r="PEO751" s="56"/>
      <c r="PEP751" s="56"/>
      <c r="PEQ751" s="56"/>
      <c r="PER751" s="56"/>
      <c r="PES751" s="56"/>
      <c r="PET751" s="56"/>
      <c r="PEU751" s="56"/>
      <c r="PEV751" s="56"/>
      <c r="PEW751" s="56"/>
      <c r="PEX751" s="56"/>
      <c r="PEY751" s="56"/>
      <c r="PEZ751" s="56"/>
      <c r="PFA751" s="56"/>
      <c r="PFB751" s="56"/>
      <c r="PFC751" s="56"/>
      <c r="PFD751" s="56"/>
      <c r="PFE751" s="56"/>
      <c r="PFF751" s="56"/>
      <c r="PFG751" s="56"/>
      <c r="PFH751" s="56"/>
      <c r="PFI751" s="56"/>
      <c r="PFJ751" s="56"/>
      <c r="PFK751" s="56"/>
      <c r="PFL751" s="56"/>
      <c r="PFM751" s="56"/>
      <c r="PFN751" s="56"/>
      <c r="PFO751" s="56"/>
      <c r="PFP751" s="56"/>
      <c r="PFQ751" s="56"/>
      <c r="PFR751" s="56"/>
      <c r="PFS751" s="56"/>
      <c r="PFT751" s="56"/>
      <c r="PFU751" s="56"/>
      <c r="PFV751" s="56"/>
      <c r="PFW751" s="56"/>
      <c r="PFX751" s="56"/>
      <c r="PFY751" s="56"/>
      <c r="PFZ751" s="56"/>
      <c r="PGA751" s="56"/>
      <c r="PGB751" s="56"/>
      <c r="PGC751" s="56"/>
      <c r="PGD751" s="56"/>
      <c r="PGE751" s="56"/>
      <c r="PGF751" s="56"/>
      <c r="PGG751" s="56"/>
      <c r="PGH751" s="56"/>
      <c r="PGI751" s="56"/>
      <c r="PGJ751" s="56"/>
      <c r="PGK751" s="56"/>
      <c r="PGL751" s="56"/>
      <c r="PGM751" s="56"/>
      <c r="PGN751" s="56"/>
      <c r="PGO751" s="56"/>
      <c r="PGP751" s="56"/>
      <c r="PGQ751" s="56"/>
      <c r="PGR751" s="56"/>
      <c r="PGS751" s="56"/>
      <c r="PGT751" s="56"/>
      <c r="PGU751" s="56"/>
      <c r="PGV751" s="56"/>
      <c r="PGW751" s="56"/>
      <c r="PGX751" s="56"/>
      <c r="PGY751" s="56"/>
      <c r="PGZ751" s="56"/>
      <c r="PHA751" s="56"/>
      <c r="PHB751" s="56"/>
      <c r="PHC751" s="56"/>
      <c r="PHD751" s="56"/>
      <c r="PHE751" s="56"/>
      <c r="PHF751" s="56"/>
      <c r="PHG751" s="56"/>
      <c r="PHH751" s="56"/>
      <c r="PHI751" s="56"/>
      <c r="PHJ751" s="56"/>
      <c r="PHK751" s="56"/>
      <c r="PHL751" s="56"/>
      <c r="PHM751" s="56"/>
      <c r="PHN751" s="56"/>
      <c r="PHO751" s="56"/>
      <c r="PHP751" s="56"/>
      <c r="PHQ751" s="56"/>
      <c r="PHR751" s="56"/>
      <c r="PHS751" s="56"/>
      <c r="PHT751" s="56"/>
      <c r="PHU751" s="56"/>
      <c r="PHV751" s="56"/>
      <c r="PHW751" s="56"/>
      <c r="PHX751" s="56"/>
      <c r="PHY751" s="56"/>
      <c r="PHZ751" s="56"/>
      <c r="PIA751" s="56"/>
      <c r="PIB751" s="56"/>
      <c r="PIC751" s="56"/>
      <c r="PID751" s="56"/>
      <c r="PIE751" s="56"/>
      <c r="PIF751" s="56"/>
      <c r="PIG751" s="56"/>
      <c r="PIH751" s="56"/>
      <c r="PII751" s="56"/>
      <c r="PIJ751" s="56"/>
      <c r="PIK751" s="56"/>
      <c r="PIL751" s="56"/>
      <c r="PIM751" s="56"/>
      <c r="PIN751" s="56"/>
      <c r="PIO751" s="56"/>
      <c r="PIP751" s="56"/>
      <c r="PIQ751" s="56"/>
      <c r="PIR751" s="56"/>
      <c r="PIS751" s="56"/>
      <c r="PIT751" s="56"/>
      <c r="PIU751" s="56"/>
      <c r="PIV751" s="56"/>
      <c r="PIW751" s="56"/>
      <c r="PIX751" s="56"/>
      <c r="PIY751" s="56"/>
      <c r="PIZ751" s="56"/>
      <c r="PJA751" s="56"/>
      <c r="PJB751" s="56"/>
      <c r="PJC751" s="56"/>
      <c r="PJD751" s="56"/>
      <c r="PJE751" s="56"/>
      <c r="PJF751" s="56"/>
      <c r="PJG751" s="56"/>
      <c r="PJH751" s="56"/>
      <c r="PJI751" s="56"/>
      <c r="PJJ751" s="56"/>
      <c r="PJK751" s="56"/>
      <c r="PJL751" s="56"/>
      <c r="PJM751" s="56"/>
      <c r="PJN751" s="56"/>
      <c r="PJO751" s="56"/>
      <c r="PJP751" s="56"/>
      <c r="PJQ751" s="56"/>
      <c r="PJR751" s="56"/>
      <c r="PJS751" s="56"/>
      <c r="PJT751" s="56"/>
      <c r="PJU751" s="56"/>
      <c r="PJV751" s="56"/>
      <c r="PJW751" s="56"/>
      <c r="PJX751" s="56"/>
      <c r="PJY751" s="56"/>
      <c r="PJZ751" s="56"/>
      <c r="PKA751" s="56"/>
      <c r="PKB751" s="56"/>
      <c r="PKC751" s="56"/>
      <c r="PKD751" s="56"/>
      <c r="PKE751" s="56"/>
      <c r="PKF751" s="56"/>
      <c r="PKG751" s="56"/>
      <c r="PKH751" s="56"/>
      <c r="PKI751" s="56"/>
      <c r="PKJ751" s="56"/>
      <c r="PKK751" s="56"/>
      <c r="PKL751" s="56"/>
      <c r="PKM751" s="56"/>
      <c r="PKN751" s="56"/>
      <c r="PKO751" s="56"/>
      <c r="PKP751" s="56"/>
      <c r="PKQ751" s="56"/>
      <c r="PKR751" s="56"/>
      <c r="PKS751" s="56"/>
      <c r="PKT751" s="56"/>
      <c r="PKU751" s="56"/>
      <c r="PKV751" s="56"/>
      <c r="PKW751" s="56"/>
      <c r="PKX751" s="56"/>
      <c r="PKY751" s="56"/>
      <c r="PKZ751" s="56"/>
      <c r="PLA751" s="56"/>
      <c r="PLB751" s="56"/>
      <c r="PLC751" s="56"/>
      <c r="PLD751" s="56"/>
      <c r="PLE751" s="56"/>
      <c r="PLF751" s="56"/>
      <c r="PLG751" s="56"/>
      <c r="PLH751" s="56"/>
      <c r="PLI751" s="56"/>
      <c r="PLJ751" s="56"/>
      <c r="PLK751" s="56"/>
      <c r="PLL751" s="56"/>
      <c r="PLM751" s="56"/>
      <c r="PLN751" s="56"/>
      <c r="PLO751" s="56"/>
      <c r="PLP751" s="56"/>
      <c r="PLQ751" s="56"/>
      <c r="PLR751" s="56"/>
      <c r="PLS751" s="56"/>
      <c r="PLT751" s="56"/>
      <c r="PLU751" s="56"/>
      <c r="PLV751" s="56"/>
      <c r="PLW751" s="56"/>
      <c r="PLX751" s="56"/>
      <c r="PLY751" s="56"/>
      <c r="PLZ751" s="56"/>
      <c r="PMA751" s="56"/>
      <c r="PMB751" s="56"/>
      <c r="PMC751" s="56"/>
      <c r="PMD751" s="56"/>
      <c r="PME751" s="56"/>
      <c r="PMF751" s="56"/>
      <c r="PMG751" s="56"/>
      <c r="PMH751" s="56"/>
      <c r="PMI751" s="56"/>
      <c r="PMJ751" s="56"/>
      <c r="PMK751" s="56"/>
      <c r="PML751" s="56"/>
      <c r="PMM751" s="56"/>
      <c r="PMN751" s="56"/>
      <c r="PMO751" s="56"/>
      <c r="PMP751" s="56"/>
      <c r="PMQ751" s="56"/>
      <c r="PMR751" s="56"/>
      <c r="PMS751" s="56"/>
      <c r="PMT751" s="56"/>
      <c r="PMU751" s="56"/>
      <c r="PMV751" s="56"/>
      <c r="PMW751" s="56"/>
      <c r="PMX751" s="56"/>
      <c r="PMY751" s="56"/>
      <c r="PMZ751" s="56"/>
      <c r="PNA751" s="56"/>
      <c r="PNB751" s="56"/>
      <c r="PNC751" s="56"/>
      <c r="PND751" s="56"/>
      <c r="PNE751" s="56"/>
      <c r="PNF751" s="56"/>
      <c r="PNG751" s="56"/>
      <c r="PNH751" s="56"/>
      <c r="PNI751" s="56"/>
      <c r="PNJ751" s="56"/>
      <c r="PNK751" s="56"/>
      <c r="PNL751" s="56"/>
      <c r="PNM751" s="56"/>
      <c r="PNN751" s="56"/>
      <c r="PNO751" s="56"/>
      <c r="PNP751" s="56"/>
      <c r="PNQ751" s="56"/>
      <c r="PNR751" s="56"/>
      <c r="PNS751" s="56"/>
      <c r="PNT751" s="56"/>
      <c r="PNU751" s="56"/>
      <c r="PNV751" s="56"/>
      <c r="PNW751" s="56"/>
      <c r="PNX751" s="56"/>
      <c r="PNY751" s="56"/>
      <c r="PNZ751" s="56"/>
      <c r="POA751" s="56"/>
      <c r="POB751" s="56"/>
      <c r="POC751" s="56"/>
      <c r="POD751" s="56"/>
      <c r="POE751" s="56"/>
      <c r="POF751" s="56"/>
      <c r="POG751" s="56"/>
      <c r="POH751" s="56"/>
      <c r="POI751" s="56"/>
      <c r="POJ751" s="56"/>
      <c r="POK751" s="56"/>
      <c r="POL751" s="56"/>
      <c r="POM751" s="56"/>
      <c r="PON751" s="56"/>
      <c r="POO751" s="56"/>
      <c r="POP751" s="56"/>
      <c r="POQ751" s="56"/>
      <c r="POR751" s="56"/>
      <c r="POS751" s="56"/>
      <c r="POT751" s="56"/>
      <c r="POU751" s="56"/>
      <c r="POV751" s="56"/>
      <c r="POW751" s="56"/>
      <c r="POX751" s="56"/>
      <c r="POY751" s="56"/>
      <c r="POZ751" s="56"/>
      <c r="PPA751" s="56"/>
      <c r="PPB751" s="56"/>
      <c r="PPC751" s="56"/>
      <c r="PPD751" s="56"/>
      <c r="PPE751" s="56"/>
      <c r="PPF751" s="56"/>
      <c r="PPG751" s="56"/>
      <c r="PPH751" s="56"/>
      <c r="PPI751" s="56"/>
      <c r="PPJ751" s="56"/>
      <c r="PPK751" s="56"/>
      <c r="PPL751" s="56"/>
      <c r="PPM751" s="56"/>
      <c r="PPN751" s="56"/>
      <c r="PPO751" s="56"/>
      <c r="PPP751" s="56"/>
      <c r="PPQ751" s="56"/>
      <c r="PPR751" s="56"/>
      <c r="PPS751" s="56"/>
      <c r="PPT751" s="56"/>
      <c r="PPU751" s="56"/>
      <c r="PPV751" s="56"/>
      <c r="PPW751" s="56"/>
      <c r="PPX751" s="56"/>
      <c r="PPY751" s="56"/>
      <c r="PPZ751" s="56"/>
      <c r="PQA751" s="56"/>
      <c r="PQB751" s="56"/>
      <c r="PQC751" s="56"/>
      <c r="PQD751" s="56"/>
      <c r="PQE751" s="56"/>
      <c r="PQF751" s="56"/>
      <c r="PQG751" s="56"/>
      <c r="PQH751" s="56"/>
      <c r="PQI751" s="56"/>
      <c r="PQJ751" s="56"/>
      <c r="PQK751" s="56"/>
      <c r="PQL751" s="56"/>
      <c r="PQM751" s="56"/>
      <c r="PQN751" s="56"/>
      <c r="PQO751" s="56"/>
      <c r="PQP751" s="56"/>
      <c r="PQQ751" s="56"/>
      <c r="PQR751" s="56"/>
      <c r="PQS751" s="56"/>
      <c r="PQT751" s="56"/>
      <c r="PQU751" s="56"/>
      <c r="PQV751" s="56"/>
      <c r="PQW751" s="56"/>
      <c r="PQX751" s="56"/>
      <c r="PQY751" s="56"/>
      <c r="PQZ751" s="56"/>
      <c r="PRA751" s="56"/>
      <c r="PRB751" s="56"/>
      <c r="PRC751" s="56"/>
      <c r="PRD751" s="56"/>
      <c r="PRE751" s="56"/>
      <c r="PRF751" s="56"/>
      <c r="PRG751" s="56"/>
      <c r="PRH751" s="56"/>
      <c r="PRI751" s="56"/>
      <c r="PRJ751" s="56"/>
      <c r="PRK751" s="56"/>
      <c r="PRL751" s="56"/>
      <c r="PRM751" s="56"/>
      <c r="PRN751" s="56"/>
      <c r="PRO751" s="56"/>
      <c r="PRP751" s="56"/>
      <c r="PRQ751" s="56"/>
      <c r="PRR751" s="56"/>
      <c r="PRS751" s="56"/>
      <c r="PRT751" s="56"/>
      <c r="PRU751" s="56"/>
      <c r="PRV751" s="56"/>
      <c r="PRW751" s="56"/>
      <c r="PRX751" s="56"/>
      <c r="PRY751" s="56"/>
      <c r="PRZ751" s="56"/>
      <c r="PSA751" s="56"/>
      <c r="PSB751" s="56"/>
      <c r="PSC751" s="56"/>
      <c r="PSD751" s="56"/>
      <c r="PSE751" s="56"/>
      <c r="PSF751" s="56"/>
      <c r="PSG751" s="56"/>
      <c r="PSH751" s="56"/>
      <c r="PSI751" s="56"/>
      <c r="PSJ751" s="56"/>
      <c r="PSK751" s="56"/>
      <c r="PSL751" s="56"/>
      <c r="PSM751" s="56"/>
      <c r="PSN751" s="56"/>
      <c r="PSO751" s="56"/>
      <c r="PSP751" s="56"/>
      <c r="PSQ751" s="56"/>
      <c r="PSR751" s="56"/>
      <c r="PSS751" s="56"/>
      <c r="PST751" s="56"/>
      <c r="PSU751" s="56"/>
      <c r="PSV751" s="56"/>
      <c r="PSW751" s="56"/>
      <c r="PSX751" s="56"/>
      <c r="PSY751" s="56"/>
      <c r="PSZ751" s="56"/>
      <c r="PTA751" s="56"/>
      <c r="PTB751" s="56"/>
      <c r="PTC751" s="56"/>
      <c r="PTD751" s="56"/>
      <c r="PTE751" s="56"/>
      <c r="PTF751" s="56"/>
      <c r="PTG751" s="56"/>
      <c r="PTH751" s="56"/>
      <c r="PTI751" s="56"/>
      <c r="PTJ751" s="56"/>
      <c r="PTK751" s="56"/>
      <c r="PTL751" s="56"/>
      <c r="PTM751" s="56"/>
      <c r="PTN751" s="56"/>
      <c r="PTO751" s="56"/>
      <c r="PTP751" s="56"/>
      <c r="PTQ751" s="56"/>
      <c r="PTR751" s="56"/>
      <c r="PTS751" s="56"/>
      <c r="PTT751" s="56"/>
      <c r="PTU751" s="56"/>
      <c r="PTV751" s="56"/>
      <c r="PTW751" s="56"/>
      <c r="PTX751" s="56"/>
      <c r="PTY751" s="56"/>
      <c r="PTZ751" s="56"/>
      <c r="PUA751" s="56"/>
      <c r="PUB751" s="56"/>
      <c r="PUC751" s="56"/>
      <c r="PUD751" s="56"/>
      <c r="PUE751" s="56"/>
      <c r="PUF751" s="56"/>
      <c r="PUG751" s="56"/>
      <c r="PUH751" s="56"/>
      <c r="PUI751" s="56"/>
      <c r="PUJ751" s="56"/>
      <c r="PUK751" s="56"/>
      <c r="PUL751" s="56"/>
      <c r="PUM751" s="56"/>
      <c r="PUN751" s="56"/>
      <c r="PUO751" s="56"/>
      <c r="PUP751" s="56"/>
      <c r="PUQ751" s="56"/>
      <c r="PUR751" s="56"/>
      <c r="PUS751" s="56"/>
      <c r="PUT751" s="56"/>
      <c r="PUU751" s="56"/>
      <c r="PUV751" s="56"/>
      <c r="PUW751" s="56"/>
      <c r="PUX751" s="56"/>
      <c r="PUY751" s="56"/>
      <c r="PUZ751" s="56"/>
      <c r="PVA751" s="56"/>
      <c r="PVB751" s="56"/>
      <c r="PVC751" s="56"/>
      <c r="PVD751" s="56"/>
      <c r="PVE751" s="56"/>
      <c r="PVF751" s="56"/>
      <c r="PVG751" s="56"/>
      <c r="PVH751" s="56"/>
      <c r="PVI751" s="56"/>
      <c r="PVJ751" s="56"/>
      <c r="PVK751" s="56"/>
      <c r="PVL751" s="56"/>
      <c r="PVM751" s="56"/>
      <c r="PVN751" s="56"/>
      <c r="PVO751" s="56"/>
      <c r="PVP751" s="56"/>
      <c r="PVQ751" s="56"/>
      <c r="PVR751" s="56"/>
      <c r="PVS751" s="56"/>
      <c r="PVT751" s="56"/>
      <c r="PVU751" s="56"/>
      <c r="PVV751" s="56"/>
      <c r="PVW751" s="56"/>
      <c r="PVX751" s="56"/>
      <c r="PVY751" s="56"/>
      <c r="PVZ751" s="56"/>
      <c r="PWA751" s="56"/>
      <c r="PWB751" s="56"/>
      <c r="PWC751" s="56"/>
      <c r="PWD751" s="56"/>
      <c r="PWE751" s="56"/>
      <c r="PWF751" s="56"/>
      <c r="PWG751" s="56"/>
      <c r="PWH751" s="56"/>
      <c r="PWI751" s="56"/>
      <c r="PWJ751" s="56"/>
      <c r="PWK751" s="56"/>
      <c r="PWL751" s="56"/>
      <c r="PWM751" s="56"/>
      <c r="PWN751" s="56"/>
      <c r="PWO751" s="56"/>
      <c r="PWP751" s="56"/>
      <c r="PWQ751" s="56"/>
      <c r="PWR751" s="56"/>
      <c r="PWS751" s="56"/>
      <c r="PWT751" s="56"/>
      <c r="PWU751" s="56"/>
      <c r="PWV751" s="56"/>
      <c r="PWW751" s="56"/>
      <c r="PWX751" s="56"/>
      <c r="PWY751" s="56"/>
      <c r="PWZ751" s="56"/>
      <c r="PXA751" s="56"/>
      <c r="PXB751" s="56"/>
      <c r="PXC751" s="56"/>
      <c r="PXD751" s="56"/>
      <c r="PXE751" s="56"/>
      <c r="PXF751" s="56"/>
      <c r="PXG751" s="56"/>
      <c r="PXH751" s="56"/>
      <c r="PXI751" s="56"/>
      <c r="PXJ751" s="56"/>
      <c r="PXK751" s="56"/>
      <c r="PXL751" s="56"/>
      <c r="PXM751" s="56"/>
      <c r="PXN751" s="56"/>
      <c r="PXO751" s="56"/>
      <c r="PXP751" s="56"/>
      <c r="PXQ751" s="56"/>
      <c r="PXR751" s="56"/>
      <c r="PXS751" s="56"/>
      <c r="PXT751" s="56"/>
      <c r="PXU751" s="56"/>
      <c r="PXV751" s="56"/>
      <c r="PXW751" s="56"/>
      <c r="PXX751" s="56"/>
      <c r="PXY751" s="56"/>
      <c r="PXZ751" s="56"/>
      <c r="PYA751" s="56"/>
      <c r="PYB751" s="56"/>
      <c r="PYC751" s="56"/>
      <c r="PYD751" s="56"/>
      <c r="PYE751" s="56"/>
      <c r="PYF751" s="56"/>
      <c r="PYG751" s="56"/>
      <c r="PYH751" s="56"/>
      <c r="PYI751" s="56"/>
      <c r="PYJ751" s="56"/>
      <c r="PYK751" s="56"/>
      <c r="PYL751" s="56"/>
      <c r="PYM751" s="56"/>
      <c r="PYN751" s="56"/>
      <c r="PYO751" s="56"/>
      <c r="PYP751" s="56"/>
      <c r="PYQ751" s="56"/>
      <c r="PYR751" s="56"/>
      <c r="PYS751" s="56"/>
      <c r="PYT751" s="56"/>
      <c r="PYU751" s="56"/>
      <c r="PYV751" s="56"/>
      <c r="PYW751" s="56"/>
      <c r="PYX751" s="56"/>
      <c r="PYY751" s="56"/>
      <c r="PYZ751" s="56"/>
      <c r="PZA751" s="56"/>
      <c r="PZB751" s="56"/>
      <c r="PZC751" s="56"/>
      <c r="PZD751" s="56"/>
      <c r="PZE751" s="56"/>
      <c r="PZF751" s="56"/>
      <c r="PZG751" s="56"/>
      <c r="PZH751" s="56"/>
      <c r="PZI751" s="56"/>
      <c r="PZJ751" s="56"/>
      <c r="PZK751" s="56"/>
      <c r="PZL751" s="56"/>
      <c r="PZM751" s="56"/>
      <c r="PZN751" s="56"/>
      <c r="PZO751" s="56"/>
      <c r="PZP751" s="56"/>
      <c r="PZQ751" s="56"/>
      <c r="PZR751" s="56"/>
      <c r="PZS751" s="56"/>
      <c r="PZT751" s="56"/>
      <c r="PZU751" s="56"/>
      <c r="PZV751" s="56"/>
      <c r="PZW751" s="56"/>
      <c r="PZX751" s="56"/>
      <c r="PZY751" s="56"/>
      <c r="PZZ751" s="56"/>
      <c r="QAA751" s="56"/>
      <c r="QAB751" s="56"/>
      <c r="QAC751" s="56"/>
      <c r="QAD751" s="56"/>
      <c r="QAE751" s="56"/>
      <c r="QAF751" s="56"/>
      <c r="QAG751" s="56"/>
      <c r="QAH751" s="56"/>
      <c r="QAI751" s="56"/>
      <c r="QAJ751" s="56"/>
      <c r="QAK751" s="56"/>
      <c r="QAL751" s="56"/>
      <c r="QAM751" s="56"/>
      <c r="QAN751" s="56"/>
      <c r="QAO751" s="56"/>
      <c r="QAP751" s="56"/>
      <c r="QAQ751" s="56"/>
      <c r="QAR751" s="56"/>
      <c r="QAS751" s="56"/>
      <c r="QAT751" s="56"/>
      <c r="QAU751" s="56"/>
      <c r="QAV751" s="56"/>
      <c r="QAW751" s="56"/>
      <c r="QAX751" s="56"/>
      <c r="QAY751" s="56"/>
      <c r="QAZ751" s="56"/>
      <c r="QBA751" s="56"/>
      <c r="QBB751" s="56"/>
      <c r="QBC751" s="56"/>
      <c r="QBD751" s="56"/>
      <c r="QBE751" s="56"/>
      <c r="QBF751" s="56"/>
      <c r="QBG751" s="56"/>
      <c r="QBH751" s="56"/>
      <c r="QBI751" s="56"/>
      <c r="QBJ751" s="56"/>
      <c r="QBK751" s="56"/>
      <c r="QBL751" s="56"/>
      <c r="QBM751" s="56"/>
      <c r="QBN751" s="56"/>
      <c r="QBO751" s="56"/>
      <c r="QBP751" s="56"/>
      <c r="QBQ751" s="56"/>
      <c r="QBR751" s="56"/>
      <c r="QBS751" s="56"/>
      <c r="QBT751" s="56"/>
      <c r="QBU751" s="56"/>
      <c r="QBV751" s="56"/>
      <c r="QBW751" s="56"/>
      <c r="QBX751" s="56"/>
      <c r="QBY751" s="56"/>
      <c r="QBZ751" s="56"/>
      <c r="QCA751" s="56"/>
      <c r="QCB751" s="56"/>
      <c r="QCC751" s="56"/>
      <c r="QCD751" s="56"/>
      <c r="QCE751" s="56"/>
      <c r="QCF751" s="56"/>
      <c r="QCG751" s="56"/>
      <c r="QCH751" s="56"/>
      <c r="QCI751" s="56"/>
      <c r="QCJ751" s="56"/>
      <c r="QCK751" s="56"/>
      <c r="QCL751" s="56"/>
      <c r="QCM751" s="56"/>
      <c r="QCN751" s="56"/>
      <c r="QCO751" s="56"/>
      <c r="QCP751" s="56"/>
      <c r="QCQ751" s="56"/>
      <c r="QCR751" s="56"/>
      <c r="QCS751" s="56"/>
      <c r="QCT751" s="56"/>
      <c r="QCU751" s="56"/>
      <c r="QCV751" s="56"/>
      <c r="QCW751" s="56"/>
      <c r="QCX751" s="56"/>
      <c r="QCY751" s="56"/>
      <c r="QCZ751" s="56"/>
      <c r="QDA751" s="56"/>
      <c r="QDB751" s="56"/>
      <c r="QDC751" s="56"/>
      <c r="QDD751" s="56"/>
      <c r="QDE751" s="56"/>
      <c r="QDF751" s="56"/>
      <c r="QDG751" s="56"/>
      <c r="QDH751" s="56"/>
      <c r="QDI751" s="56"/>
      <c r="QDJ751" s="56"/>
      <c r="QDK751" s="56"/>
      <c r="QDL751" s="56"/>
      <c r="QDM751" s="56"/>
      <c r="QDN751" s="56"/>
      <c r="QDO751" s="56"/>
      <c r="QDP751" s="56"/>
      <c r="QDQ751" s="56"/>
      <c r="QDR751" s="56"/>
      <c r="QDS751" s="56"/>
      <c r="QDT751" s="56"/>
      <c r="QDU751" s="56"/>
      <c r="QDV751" s="56"/>
      <c r="QDW751" s="56"/>
      <c r="QDX751" s="56"/>
      <c r="QDY751" s="56"/>
      <c r="QDZ751" s="56"/>
      <c r="QEA751" s="56"/>
      <c r="QEB751" s="56"/>
      <c r="QEC751" s="56"/>
      <c r="QED751" s="56"/>
      <c r="QEE751" s="56"/>
      <c r="QEF751" s="56"/>
      <c r="QEG751" s="56"/>
      <c r="QEH751" s="56"/>
      <c r="QEI751" s="56"/>
      <c r="QEJ751" s="56"/>
      <c r="QEK751" s="56"/>
      <c r="QEL751" s="56"/>
      <c r="QEM751" s="56"/>
      <c r="QEN751" s="56"/>
      <c r="QEO751" s="56"/>
      <c r="QEP751" s="56"/>
      <c r="QEQ751" s="56"/>
      <c r="QER751" s="56"/>
      <c r="QES751" s="56"/>
      <c r="QET751" s="56"/>
      <c r="QEU751" s="56"/>
      <c r="QEV751" s="56"/>
      <c r="QEW751" s="56"/>
      <c r="QEX751" s="56"/>
      <c r="QEY751" s="56"/>
      <c r="QEZ751" s="56"/>
      <c r="QFA751" s="56"/>
      <c r="QFB751" s="56"/>
      <c r="QFC751" s="56"/>
      <c r="QFD751" s="56"/>
      <c r="QFE751" s="56"/>
      <c r="QFF751" s="56"/>
      <c r="QFG751" s="56"/>
      <c r="QFH751" s="56"/>
      <c r="QFI751" s="56"/>
      <c r="QFJ751" s="56"/>
      <c r="QFK751" s="56"/>
      <c r="QFL751" s="56"/>
      <c r="QFM751" s="56"/>
      <c r="QFN751" s="56"/>
      <c r="QFO751" s="56"/>
      <c r="QFP751" s="56"/>
      <c r="QFQ751" s="56"/>
      <c r="QFR751" s="56"/>
      <c r="QFS751" s="56"/>
      <c r="QFT751" s="56"/>
      <c r="QFU751" s="56"/>
      <c r="QFV751" s="56"/>
      <c r="QFW751" s="56"/>
      <c r="QFX751" s="56"/>
      <c r="QFY751" s="56"/>
      <c r="QFZ751" s="56"/>
      <c r="QGA751" s="56"/>
      <c r="QGB751" s="56"/>
      <c r="QGC751" s="56"/>
      <c r="QGD751" s="56"/>
      <c r="QGE751" s="56"/>
      <c r="QGF751" s="56"/>
      <c r="QGG751" s="56"/>
      <c r="QGH751" s="56"/>
      <c r="QGI751" s="56"/>
      <c r="QGJ751" s="56"/>
      <c r="QGK751" s="56"/>
      <c r="QGL751" s="56"/>
      <c r="QGM751" s="56"/>
      <c r="QGN751" s="56"/>
      <c r="QGO751" s="56"/>
      <c r="QGP751" s="56"/>
      <c r="QGQ751" s="56"/>
      <c r="QGR751" s="56"/>
      <c r="QGS751" s="56"/>
      <c r="QGT751" s="56"/>
      <c r="QGU751" s="56"/>
      <c r="QGV751" s="56"/>
      <c r="QGW751" s="56"/>
      <c r="QGX751" s="56"/>
      <c r="QGY751" s="56"/>
      <c r="QGZ751" s="56"/>
      <c r="QHA751" s="56"/>
      <c r="QHB751" s="56"/>
      <c r="QHC751" s="56"/>
      <c r="QHD751" s="56"/>
      <c r="QHE751" s="56"/>
      <c r="QHF751" s="56"/>
      <c r="QHG751" s="56"/>
      <c r="QHH751" s="56"/>
      <c r="QHI751" s="56"/>
      <c r="QHJ751" s="56"/>
      <c r="QHK751" s="56"/>
      <c r="QHL751" s="56"/>
      <c r="QHM751" s="56"/>
      <c r="QHN751" s="56"/>
      <c r="QHO751" s="56"/>
      <c r="QHP751" s="56"/>
      <c r="QHQ751" s="56"/>
      <c r="QHR751" s="56"/>
      <c r="QHS751" s="56"/>
      <c r="QHT751" s="56"/>
      <c r="QHU751" s="56"/>
      <c r="QHV751" s="56"/>
      <c r="QHW751" s="56"/>
      <c r="QHX751" s="56"/>
      <c r="QHY751" s="56"/>
      <c r="QHZ751" s="56"/>
      <c r="QIA751" s="56"/>
      <c r="QIB751" s="56"/>
      <c r="QIC751" s="56"/>
      <c r="QID751" s="56"/>
      <c r="QIE751" s="56"/>
      <c r="QIF751" s="56"/>
      <c r="QIG751" s="56"/>
      <c r="QIH751" s="56"/>
      <c r="QII751" s="56"/>
      <c r="QIJ751" s="56"/>
      <c r="QIK751" s="56"/>
      <c r="QIL751" s="56"/>
      <c r="QIM751" s="56"/>
      <c r="QIN751" s="56"/>
      <c r="QIO751" s="56"/>
      <c r="QIP751" s="56"/>
      <c r="QIQ751" s="56"/>
      <c r="QIR751" s="56"/>
      <c r="QIS751" s="56"/>
      <c r="QIT751" s="56"/>
      <c r="QIU751" s="56"/>
      <c r="QIV751" s="56"/>
      <c r="QIW751" s="56"/>
      <c r="QIX751" s="56"/>
      <c r="QIY751" s="56"/>
      <c r="QIZ751" s="56"/>
      <c r="QJA751" s="56"/>
      <c r="QJB751" s="56"/>
      <c r="QJC751" s="56"/>
      <c r="QJD751" s="56"/>
      <c r="QJE751" s="56"/>
      <c r="QJF751" s="56"/>
      <c r="QJG751" s="56"/>
      <c r="QJH751" s="56"/>
      <c r="QJI751" s="56"/>
      <c r="QJJ751" s="56"/>
      <c r="QJK751" s="56"/>
      <c r="QJL751" s="56"/>
      <c r="QJM751" s="56"/>
      <c r="QJN751" s="56"/>
      <c r="QJO751" s="56"/>
      <c r="QJP751" s="56"/>
      <c r="QJQ751" s="56"/>
      <c r="QJR751" s="56"/>
      <c r="QJS751" s="56"/>
      <c r="QJT751" s="56"/>
      <c r="QJU751" s="56"/>
      <c r="QJV751" s="56"/>
      <c r="QJW751" s="56"/>
      <c r="QJX751" s="56"/>
      <c r="QJY751" s="56"/>
      <c r="QJZ751" s="56"/>
      <c r="QKA751" s="56"/>
      <c r="QKB751" s="56"/>
      <c r="QKC751" s="56"/>
      <c r="QKD751" s="56"/>
      <c r="QKE751" s="56"/>
      <c r="QKF751" s="56"/>
      <c r="QKG751" s="56"/>
      <c r="QKH751" s="56"/>
      <c r="QKI751" s="56"/>
      <c r="QKJ751" s="56"/>
      <c r="QKK751" s="56"/>
      <c r="QKL751" s="56"/>
      <c r="QKM751" s="56"/>
      <c r="QKN751" s="56"/>
      <c r="QKO751" s="56"/>
      <c r="QKP751" s="56"/>
      <c r="QKQ751" s="56"/>
      <c r="QKR751" s="56"/>
      <c r="QKS751" s="56"/>
      <c r="QKT751" s="56"/>
      <c r="QKU751" s="56"/>
      <c r="QKV751" s="56"/>
      <c r="QKW751" s="56"/>
      <c r="QKX751" s="56"/>
      <c r="QKY751" s="56"/>
      <c r="QKZ751" s="56"/>
      <c r="QLA751" s="56"/>
      <c r="QLB751" s="56"/>
      <c r="QLC751" s="56"/>
      <c r="QLD751" s="56"/>
      <c r="QLE751" s="56"/>
      <c r="QLF751" s="56"/>
      <c r="QLG751" s="56"/>
      <c r="QLH751" s="56"/>
      <c r="QLI751" s="56"/>
      <c r="QLJ751" s="56"/>
      <c r="QLK751" s="56"/>
      <c r="QLL751" s="56"/>
      <c r="QLM751" s="56"/>
      <c r="QLN751" s="56"/>
      <c r="QLO751" s="56"/>
      <c r="QLP751" s="56"/>
      <c r="QLQ751" s="56"/>
      <c r="QLR751" s="56"/>
      <c r="QLS751" s="56"/>
      <c r="QLT751" s="56"/>
      <c r="QLU751" s="56"/>
      <c r="QLV751" s="56"/>
      <c r="QLW751" s="56"/>
      <c r="QLX751" s="56"/>
      <c r="QLY751" s="56"/>
      <c r="QLZ751" s="56"/>
      <c r="QMA751" s="56"/>
      <c r="QMB751" s="56"/>
      <c r="QMC751" s="56"/>
      <c r="QMD751" s="56"/>
      <c r="QME751" s="56"/>
      <c r="QMF751" s="56"/>
      <c r="QMG751" s="56"/>
      <c r="QMH751" s="56"/>
      <c r="QMI751" s="56"/>
      <c r="QMJ751" s="56"/>
      <c r="QMK751" s="56"/>
      <c r="QML751" s="56"/>
      <c r="QMM751" s="56"/>
      <c r="QMN751" s="56"/>
      <c r="QMO751" s="56"/>
      <c r="QMP751" s="56"/>
      <c r="QMQ751" s="56"/>
      <c r="QMR751" s="56"/>
      <c r="QMS751" s="56"/>
      <c r="QMT751" s="56"/>
      <c r="QMU751" s="56"/>
      <c r="QMV751" s="56"/>
      <c r="QMW751" s="56"/>
      <c r="QMX751" s="56"/>
      <c r="QMY751" s="56"/>
      <c r="QMZ751" s="56"/>
      <c r="QNA751" s="56"/>
      <c r="QNB751" s="56"/>
      <c r="QNC751" s="56"/>
      <c r="QND751" s="56"/>
      <c r="QNE751" s="56"/>
      <c r="QNF751" s="56"/>
      <c r="QNG751" s="56"/>
      <c r="QNH751" s="56"/>
      <c r="QNI751" s="56"/>
      <c r="QNJ751" s="56"/>
      <c r="QNK751" s="56"/>
      <c r="QNL751" s="56"/>
      <c r="QNM751" s="56"/>
      <c r="QNN751" s="56"/>
      <c r="QNO751" s="56"/>
      <c r="QNP751" s="56"/>
      <c r="QNQ751" s="56"/>
      <c r="QNR751" s="56"/>
      <c r="QNS751" s="56"/>
      <c r="QNT751" s="56"/>
      <c r="QNU751" s="56"/>
      <c r="QNV751" s="56"/>
      <c r="QNW751" s="56"/>
      <c r="QNX751" s="56"/>
      <c r="QNY751" s="56"/>
      <c r="QNZ751" s="56"/>
      <c r="QOA751" s="56"/>
      <c r="QOB751" s="56"/>
      <c r="QOC751" s="56"/>
      <c r="QOD751" s="56"/>
      <c r="QOE751" s="56"/>
      <c r="QOF751" s="56"/>
      <c r="QOG751" s="56"/>
      <c r="QOH751" s="56"/>
      <c r="QOI751" s="56"/>
      <c r="QOJ751" s="56"/>
      <c r="QOK751" s="56"/>
      <c r="QOL751" s="56"/>
      <c r="QOM751" s="56"/>
      <c r="QON751" s="56"/>
      <c r="QOO751" s="56"/>
      <c r="QOP751" s="56"/>
      <c r="QOQ751" s="56"/>
      <c r="QOR751" s="56"/>
      <c r="QOS751" s="56"/>
      <c r="QOT751" s="56"/>
      <c r="QOU751" s="56"/>
      <c r="QOV751" s="56"/>
      <c r="QOW751" s="56"/>
      <c r="QOX751" s="56"/>
      <c r="QOY751" s="56"/>
      <c r="QOZ751" s="56"/>
      <c r="QPA751" s="56"/>
      <c r="QPB751" s="56"/>
      <c r="QPC751" s="56"/>
      <c r="QPD751" s="56"/>
      <c r="QPE751" s="56"/>
      <c r="QPF751" s="56"/>
      <c r="QPG751" s="56"/>
      <c r="QPH751" s="56"/>
      <c r="QPI751" s="56"/>
      <c r="QPJ751" s="56"/>
      <c r="QPK751" s="56"/>
      <c r="QPL751" s="56"/>
      <c r="QPM751" s="56"/>
      <c r="QPN751" s="56"/>
      <c r="QPO751" s="56"/>
      <c r="QPP751" s="56"/>
      <c r="QPQ751" s="56"/>
      <c r="QPR751" s="56"/>
      <c r="QPS751" s="56"/>
      <c r="QPT751" s="56"/>
      <c r="QPU751" s="56"/>
      <c r="QPV751" s="56"/>
      <c r="QPW751" s="56"/>
      <c r="QPX751" s="56"/>
      <c r="QPY751" s="56"/>
      <c r="QPZ751" s="56"/>
      <c r="QQA751" s="56"/>
      <c r="QQB751" s="56"/>
      <c r="QQC751" s="56"/>
      <c r="QQD751" s="56"/>
      <c r="QQE751" s="56"/>
      <c r="QQF751" s="56"/>
      <c r="QQG751" s="56"/>
      <c r="QQH751" s="56"/>
      <c r="QQI751" s="56"/>
      <c r="QQJ751" s="56"/>
      <c r="QQK751" s="56"/>
      <c r="QQL751" s="56"/>
      <c r="QQM751" s="56"/>
      <c r="QQN751" s="56"/>
      <c r="QQO751" s="56"/>
      <c r="QQP751" s="56"/>
      <c r="QQQ751" s="56"/>
      <c r="QQR751" s="56"/>
      <c r="QQS751" s="56"/>
      <c r="QQT751" s="56"/>
      <c r="QQU751" s="56"/>
      <c r="QQV751" s="56"/>
      <c r="QQW751" s="56"/>
      <c r="QQX751" s="56"/>
      <c r="QQY751" s="56"/>
      <c r="QQZ751" s="56"/>
      <c r="QRA751" s="56"/>
      <c r="QRB751" s="56"/>
      <c r="QRC751" s="56"/>
      <c r="QRD751" s="56"/>
      <c r="QRE751" s="56"/>
      <c r="QRF751" s="56"/>
      <c r="QRG751" s="56"/>
      <c r="QRH751" s="56"/>
      <c r="QRI751" s="56"/>
      <c r="QRJ751" s="56"/>
      <c r="QRK751" s="56"/>
      <c r="QRL751" s="56"/>
      <c r="QRM751" s="56"/>
      <c r="QRN751" s="56"/>
      <c r="QRO751" s="56"/>
      <c r="QRP751" s="56"/>
      <c r="QRQ751" s="56"/>
      <c r="QRR751" s="56"/>
      <c r="QRS751" s="56"/>
      <c r="QRT751" s="56"/>
      <c r="QRU751" s="56"/>
      <c r="QRV751" s="56"/>
      <c r="QRW751" s="56"/>
      <c r="QRX751" s="56"/>
      <c r="QRY751" s="56"/>
      <c r="QRZ751" s="56"/>
      <c r="QSA751" s="56"/>
      <c r="QSB751" s="56"/>
      <c r="QSC751" s="56"/>
      <c r="QSD751" s="56"/>
      <c r="QSE751" s="56"/>
      <c r="QSF751" s="56"/>
      <c r="QSG751" s="56"/>
      <c r="QSH751" s="56"/>
      <c r="QSI751" s="56"/>
      <c r="QSJ751" s="56"/>
      <c r="QSK751" s="56"/>
      <c r="QSL751" s="56"/>
      <c r="QSM751" s="56"/>
      <c r="QSN751" s="56"/>
      <c r="QSO751" s="56"/>
      <c r="QSP751" s="56"/>
      <c r="QSQ751" s="56"/>
      <c r="QSR751" s="56"/>
      <c r="QSS751" s="56"/>
      <c r="QST751" s="56"/>
      <c r="QSU751" s="56"/>
      <c r="QSV751" s="56"/>
      <c r="QSW751" s="56"/>
      <c r="QSX751" s="56"/>
      <c r="QSY751" s="56"/>
      <c r="QSZ751" s="56"/>
      <c r="QTA751" s="56"/>
      <c r="QTB751" s="56"/>
      <c r="QTC751" s="56"/>
      <c r="QTD751" s="56"/>
      <c r="QTE751" s="56"/>
      <c r="QTF751" s="56"/>
      <c r="QTG751" s="56"/>
      <c r="QTH751" s="56"/>
      <c r="QTI751" s="56"/>
      <c r="QTJ751" s="56"/>
      <c r="QTK751" s="56"/>
      <c r="QTL751" s="56"/>
      <c r="QTM751" s="56"/>
      <c r="QTN751" s="56"/>
      <c r="QTO751" s="56"/>
      <c r="QTP751" s="56"/>
      <c r="QTQ751" s="56"/>
      <c r="QTR751" s="56"/>
      <c r="QTS751" s="56"/>
      <c r="QTT751" s="56"/>
      <c r="QTU751" s="56"/>
      <c r="QTV751" s="56"/>
      <c r="QTW751" s="56"/>
      <c r="QTX751" s="56"/>
      <c r="QTY751" s="56"/>
      <c r="QTZ751" s="56"/>
      <c r="QUA751" s="56"/>
      <c r="QUB751" s="56"/>
      <c r="QUC751" s="56"/>
      <c r="QUD751" s="56"/>
      <c r="QUE751" s="56"/>
      <c r="QUF751" s="56"/>
      <c r="QUG751" s="56"/>
      <c r="QUH751" s="56"/>
      <c r="QUI751" s="56"/>
      <c r="QUJ751" s="56"/>
      <c r="QUK751" s="56"/>
      <c r="QUL751" s="56"/>
      <c r="QUM751" s="56"/>
      <c r="QUN751" s="56"/>
      <c r="QUO751" s="56"/>
      <c r="QUP751" s="56"/>
      <c r="QUQ751" s="56"/>
      <c r="QUR751" s="56"/>
      <c r="QUS751" s="56"/>
      <c r="QUT751" s="56"/>
      <c r="QUU751" s="56"/>
      <c r="QUV751" s="56"/>
      <c r="QUW751" s="56"/>
      <c r="QUX751" s="56"/>
      <c r="QUY751" s="56"/>
      <c r="QUZ751" s="56"/>
      <c r="QVA751" s="56"/>
      <c r="QVB751" s="56"/>
      <c r="QVC751" s="56"/>
      <c r="QVD751" s="56"/>
      <c r="QVE751" s="56"/>
      <c r="QVF751" s="56"/>
      <c r="QVG751" s="56"/>
      <c r="QVH751" s="56"/>
      <c r="QVI751" s="56"/>
      <c r="QVJ751" s="56"/>
      <c r="QVK751" s="56"/>
      <c r="QVL751" s="56"/>
      <c r="QVM751" s="56"/>
      <c r="QVN751" s="56"/>
      <c r="QVO751" s="56"/>
      <c r="QVP751" s="56"/>
      <c r="QVQ751" s="56"/>
      <c r="QVR751" s="56"/>
      <c r="QVS751" s="56"/>
      <c r="QVT751" s="56"/>
      <c r="QVU751" s="56"/>
      <c r="QVV751" s="56"/>
      <c r="QVW751" s="56"/>
      <c r="QVX751" s="56"/>
      <c r="QVY751" s="56"/>
      <c r="QVZ751" s="56"/>
      <c r="QWA751" s="56"/>
      <c r="QWB751" s="56"/>
      <c r="QWC751" s="56"/>
      <c r="QWD751" s="56"/>
      <c r="QWE751" s="56"/>
      <c r="QWF751" s="56"/>
      <c r="QWG751" s="56"/>
      <c r="QWH751" s="56"/>
      <c r="QWI751" s="56"/>
      <c r="QWJ751" s="56"/>
      <c r="QWK751" s="56"/>
      <c r="QWL751" s="56"/>
      <c r="QWM751" s="56"/>
      <c r="QWN751" s="56"/>
      <c r="QWO751" s="56"/>
      <c r="QWP751" s="56"/>
      <c r="QWQ751" s="56"/>
      <c r="QWR751" s="56"/>
      <c r="QWS751" s="56"/>
      <c r="QWT751" s="56"/>
      <c r="QWU751" s="56"/>
      <c r="QWV751" s="56"/>
      <c r="QWW751" s="56"/>
      <c r="QWX751" s="56"/>
      <c r="QWY751" s="56"/>
      <c r="QWZ751" s="56"/>
      <c r="QXA751" s="56"/>
      <c r="QXB751" s="56"/>
      <c r="QXC751" s="56"/>
      <c r="QXD751" s="56"/>
      <c r="QXE751" s="56"/>
      <c r="QXF751" s="56"/>
      <c r="QXG751" s="56"/>
      <c r="QXH751" s="56"/>
      <c r="QXI751" s="56"/>
      <c r="QXJ751" s="56"/>
      <c r="QXK751" s="56"/>
      <c r="QXL751" s="56"/>
      <c r="QXM751" s="56"/>
      <c r="QXN751" s="56"/>
      <c r="QXO751" s="56"/>
      <c r="QXP751" s="56"/>
      <c r="QXQ751" s="56"/>
      <c r="QXR751" s="56"/>
      <c r="QXS751" s="56"/>
      <c r="QXT751" s="56"/>
      <c r="QXU751" s="56"/>
      <c r="QXV751" s="56"/>
      <c r="QXW751" s="56"/>
      <c r="QXX751" s="56"/>
      <c r="QXY751" s="56"/>
      <c r="QXZ751" s="56"/>
      <c r="QYA751" s="56"/>
      <c r="QYB751" s="56"/>
      <c r="QYC751" s="56"/>
      <c r="QYD751" s="56"/>
      <c r="QYE751" s="56"/>
      <c r="QYF751" s="56"/>
      <c r="QYG751" s="56"/>
      <c r="QYH751" s="56"/>
      <c r="QYI751" s="56"/>
      <c r="QYJ751" s="56"/>
      <c r="QYK751" s="56"/>
      <c r="QYL751" s="56"/>
      <c r="QYM751" s="56"/>
      <c r="QYN751" s="56"/>
      <c r="QYO751" s="56"/>
      <c r="QYP751" s="56"/>
      <c r="QYQ751" s="56"/>
      <c r="QYR751" s="56"/>
      <c r="QYS751" s="56"/>
      <c r="QYT751" s="56"/>
      <c r="QYU751" s="56"/>
      <c r="QYV751" s="56"/>
      <c r="QYW751" s="56"/>
      <c r="QYX751" s="56"/>
      <c r="QYY751" s="56"/>
      <c r="QYZ751" s="56"/>
      <c r="QZA751" s="56"/>
      <c r="QZB751" s="56"/>
      <c r="QZC751" s="56"/>
      <c r="QZD751" s="56"/>
      <c r="QZE751" s="56"/>
      <c r="QZF751" s="56"/>
      <c r="QZG751" s="56"/>
      <c r="QZH751" s="56"/>
      <c r="QZI751" s="56"/>
      <c r="QZJ751" s="56"/>
      <c r="QZK751" s="56"/>
      <c r="QZL751" s="56"/>
      <c r="QZM751" s="56"/>
      <c r="QZN751" s="56"/>
      <c r="QZO751" s="56"/>
      <c r="QZP751" s="56"/>
      <c r="QZQ751" s="56"/>
      <c r="QZR751" s="56"/>
      <c r="QZS751" s="56"/>
      <c r="QZT751" s="56"/>
      <c r="QZU751" s="56"/>
      <c r="QZV751" s="56"/>
      <c r="QZW751" s="56"/>
      <c r="QZX751" s="56"/>
      <c r="QZY751" s="56"/>
      <c r="QZZ751" s="56"/>
      <c r="RAA751" s="56"/>
      <c r="RAB751" s="56"/>
      <c r="RAC751" s="56"/>
      <c r="RAD751" s="56"/>
      <c r="RAE751" s="56"/>
      <c r="RAF751" s="56"/>
      <c r="RAG751" s="56"/>
      <c r="RAH751" s="56"/>
      <c r="RAI751" s="56"/>
      <c r="RAJ751" s="56"/>
      <c r="RAK751" s="56"/>
      <c r="RAL751" s="56"/>
      <c r="RAM751" s="56"/>
      <c r="RAN751" s="56"/>
      <c r="RAO751" s="56"/>
      <c r="RAP751" s="56"/>
      <c r="RAQ751" s="56"/>
      <c r="RAR751" s="56"/>
      <c r="RAS751" s="56"/>
      <c r="RAT751" s="56"/>
      <c r="RAU751" s="56"/>
      <c r="RAV751" s="56"/>
      <c r="RAW751" s="56"/>
      <c r="RAX751" s="56"/>
      <c r="RAY751" s="56"/>
      <c r="RAZ751" s="56"/>
      <c r="RBA751" s="56"/>
      <c r="RBB751" s="56"/>
      <c r="RBC751" s="56"/>
      <c r="RBD751" s="56"/>
      <c r="RBE751" s="56"/>
      <c r="RBF751" s="56"/>
      <c r="RBG751" s="56"/>
      <c r="RBH751" s="56"/>
      <c r="RBI751" s="56"/>
      <c r="RBJ751" s="56"/>
      <c r="RBK751" s="56"/>
      <c r="RBL751" s="56"/>
      <c r="RBM751" s="56"/>
      <c r="RBN751" s="56"/>
      <c r="RBO751" s="56"/>
      <c r="RBP751" s="56"/>
      <c r="RBQ751" s="56"/>
      <c r="RBR751" s="56"/>
      <c r="RBS751" s="56"/>
      <c r="RBT751" s="56"/>
      <c r="RBU751" s="56"/>
      <c r="RBV751" s="56"/>
      <c r="RBW751" s="56"/>
      <c r="RBX751" s="56"/>
      <c r="RBY751" s="56"/>
      <c r="RBZ751" s="56"/>
      <c r="RCA751" s="56"/>
      <c r="RCB751" s="56"/>
      <c r="RCC751" s="56"/>
      <c r="RCD751" s="56"/>
      <c r="RCE751" s="56"/>
      <c r="RCF751" s="56"/>
      <c r="RCG751" s="56"/>
      <c r="RCH751" s="56"/>
      <c r="RCI751" s="56"/>
      <c r="RCJ751" s="56"/>
      <c r="RCK751" s="56"/>
      <c r="RCL751" s="56"/>
      <c r="RCM751" s="56"/>
      <c r="RCN751" s="56"/>
      <c r="RCO751" s="56"/>
      <c r="RCP751" s="56"/>
      <c r="RCQ751" s="56"/>
      <c r="RCR751" s="56"/>
      <c r="RCS751" s="56"/>
      <c r="RCT751" s="56"/>
      <c r="RCU751" s="56"/>
      <c r="RCV751" s="56"/>
      <c r="RCW751" s="56"/>
      <c r="RCX751" s="56"/>
      <c r="RCY751" s="56"/>
      <c r="RCZ751" s="56"/>
      <c r="RDA751" s="56"/>
      <c r="RDB751" s="56"/>
      <c r="RDC751" s="56"/>
      <c r="RDD751" s="56"/>
      <c r="RDE751" s="56"/>
      <c r="RDF751" s="56"/>
      <c r="RDG751" s="56"/>
      <c r="RDH751" s="56"/>
      <c r="RDI751" s="56"/>
      <c r="RDJ751" s="56"/>
      <c r="RDK751" s="56"/>
      <c r="RDL751" s="56"/>
      <c r="RDM751" s="56"/>
      <c r="RDN751" s="56"/>
      <c r="RDO751" s="56"/>
      <c r="RDP751" s="56"/>
      <c r="RDQ751" s="56"/>
      <c r="RDR751" s="56"/>
      <c r="RDS751" s="56"/>
      <c r="RDT751" s="56"/>
      <c r="RDU751" s="56"/>
      <c r="RDV751" s="56"/>
      <c r="RDW751" s="56"/>
      <c r="RDX751" s="56"/>
      <c r="RDY751" s="56"/>
      <c r="RDZ751" s="56"/>
      <c r="REA751" s="56"/>
      <c r="REB751" s="56"/>
      <c r="REC751" s="56"/>
      <c r="RED751" s="56"/>
      <c r="REE751" s="56"/>
      <c r="REF751" s="56"/>
      <c r="REG751" s="56"/>
      <c r="REH751" s="56"/>
      <c r="REI751" s="56"/>
      <c r="REJ751" s="56"/>
      <c r="REK751" s="56"/>
      <c r="REL751" s="56"/>
      <c r="REM751" s="56"/>
      <c r="REN751" s="56"/>
      <c r="REO751" s="56"/>
      <c r="REP751" s="56"/>
      <c r="REQ751" s="56"/>
      <c r="RER751" s="56"/>
      <c r="RES751" s="56"/>
      <c r="RET751" s="56"/>
      <c r="REU751" s="56"/>
      <c r="REV751" s="56"/>
      <c r="REW751" s="56"/>
      <c r="REX751" s="56"/>
      <c r="REY751" s="56"/>
      <c r="REZ751" s="56"/>
      <c r="RFA751" s="56"/>
      <c r="RFB751" s="56"/>
      <c r="RFC751" s="56"/>
      <c r="RFD751" s="56"/>
      <c r="RFE751" s="56"/>
      <c r="RFF751" s="56"/>
      <c r="RFG751" s="56"/>
      <c r="RFH751" s="56"/>
      <c r="RFI751" s="56"/>
      <c r="RFJ751" s="56"/>
      <c r="RFK751" s="56"/>
      <c r="RFL751" s="56"/>
      <c r="RFM751" s="56"/>
      <c r="RFN751" s="56"/>
      <c r="RFO751" s="56"/>
      <c r="RFP751" s="56"/>
      <c r="RFQ751" s="56"/>
      <c r="RFR751" s="56"/>
      <c r="RFS751" s="56"/>
      <c r="RFT751" s="56"/>
      <c r="RFU751" s="56"/>
      <c r="RFV751" s="56"/>
      <c r="RFW751" s="56"/>
      <c r="RFX751" s="56"/>
      <c r="RFY751" s="56"/>
      <c r="RFZ751" s="56"/>
      <c r="RGA751" s="56"/>
      <c r="RGB751" s="56"/>
      <c r="RGC751" s="56"/>
      <c r="RGD751" s="56"/>
      <c r="RGE751" s="56"/>
      <c r="RGF751" s="56"/>
      <c r="RGG751" s="56"/>
      <c r="RGH751" s="56"/>
      <c r="RGI751" s="56"/>
      <c r="RGJ751" s="56"/>
      <c r="RGK751" s="56"/>
      <c r="RGL751" s="56"/>
      <c r="RGM751" s="56"/>
      <c r="RGN751" s="56"/>
      <c r="RGO751" s="56"/>
      <c r="RGP751" s="56"/>
      <c r="RGQ751" s="56"/>
      <c r="RGR751" s="56"/>
      <c r="RGS751" s="56"/>
      <c r="RGT751" s="56"/>
      <c r="RGU751" s="56"/>
      <c r="RGV751" s="56"/>
      <c r="RGW751" s="56"/>
      <c r="RGX751" s="56"/>
      <c r="RGY751" s="56"/>
      <c r="RGZ751" s="56"/>
      <c r="RHA751" s="56"/>
      <c r="RHB751" s="56"/>
      <c r="RHC751" s="56"/>
      <c r="RHD751" s="56"/>
      <c r="RHE751" s="56"/>
      <c r="RHF751" s="56"/>
      <c r="RHG751" s="56"/>
      <c r="RHH751" s="56"/>
      <c r="RHI751" s="56"/>
      <c r="RHJ751" s="56"/>
      <c r="RHK751" s="56"/>
      <c r="RHL751" s="56"/>
      <c r="RHM751" s="56"/>
      <c r="RHN751" s="56"/>
      <c r="RHO751" s="56"/>
      <c r="RHP751" s="56"/>
      <c r="RHQ751" s="56"/>
      <c r="RHR751" s="56"/>
      <c r="RHS751" s="56"/>
      <c r="RHT751" s="56"/>
      <c r="RHU751" s="56"/>
      <c r="RHV751" s="56"/>
      <c r="RHW751" s="56"/>
      <c r="RHX751" s="56"/>
      <c r="RHY751" s="56"/>
      <c r="RHZ751" s="56"/>
      <c r="RIA751" s="56"/>
      <c r="RIB751" s="56"/>
      <c r="RIC751" s="56"/>
      <c r="RID751" s="56"/>
      <c r="RIE751" s="56"/>
      <c r="RIF751" s="56"/>
      <c r="RIG751" s="56"/>
      <c r="RIH751" s="56"/>
      <c r="RII751" s="56"/>
      <c r="RIJ751" s="56"/>
      <c r="RIK751" s="56"/>
      <c r="RIL751" s="56"/>
      <c r="RIM751" s="56"/>
      <c r="RIN751" s="56"/>
      <c r="RIO751" s="56"/>
      <c r="RIP751" s="56"/>
      <c r="RIQ751" s="56"/>
      <c r="RIR751" s="56"/>
      <c r="RIS751" s="56"/>
      <c r="RIT751" s="56"/>
      <c r="RIU751" s="56"/>
      <c r="RIV751" s="56"/>
      <c r="RIW751" s="56"/>
      <c r="RIX751" s="56"/>
      <c r="RIY751" s="56"/>
      <c r="RIZ751" s="56"/>
      <c r="RJA751" s="56"/>
      <c r="RJB751" s="56"/>
      <c r="RJC751" s="56"/>
      <c r="RJD751" s="56"/>
      <c r="RJE751" s="56"/>
      <c r="RJF751" s="56"/>
      <c r="RJG751" s="56"/>
      <c r="RJH751" s="56"/>
      <c r="RJI751" s="56"/>
      <c r="RJJ751" s="56"/>
      <c r="RJK751" s="56"/>
      <c r="RJL751" s="56"/>
      <c r="RJM751" s="56"/>
      <c r="RJN751" s="56"/>
      <c r="RJO751" s="56"/>
      <c r="RJP751" s="56"/>
      <c r="RJQ751" s="56"/>
      <c r="RJR751" s="56"/>
      <c r="RJS751" s="56"/>
      <c r="RJT751" s="56"/>
      <c r="RJU751" s="56"/>
      <c r="RJV751" s="56"/>
      <c r="RJW751" s="56"/>
      <c r="RJX751" s="56"/>
      <c r="RJY751" s="56"/>
      <c r="RJZ751" s="56"/>
      <c r="RKA751" s="56"/>
      <c r="RKB751" s="56"/>
      <c r="RKC751" s="56"/>
      <c r="RKD751" s="56"/>
      <c r="RKE751" s="56"/>
      <c r="RKF751" s="56"/>
      <c r="RKG751" s="56"/>
      <c r="RKH751" s="56"/>
      <c r="RKI751" s="56"/>
      <c r="RKJ751" s="56"/>
      <c r="RKK751" s="56"/>
      <c r="RKL751" s="56"/>
      <c r="RKM751" s="56"/>
      <c r="RKN751" s="56"/>
      <c r="RKO751" s="56"/>
      <c r="RKP751" s="56"/>
      <c r="RKQ751" s="56"/>
      <c r="RKR751" s="56"/>
      <c r="RKS751" s="56"/>
      <c r="RKT751" s="56"/>
      <c r="RKU751" s="56"/>
      <c r="RKV751" s="56"/>
      <c r="RKW751" s="56"/>
      <c r="RKX751" s="56"/>
      <c r="RKY751" s="56"/>
      <c r="RKZ751" s="56"/>
      <c r="RLA751" s="56"/>
      <c r="RLB751" s="56"/>
      <c r="RLC751" s="56"/>
      <c r="RLD751" s="56"/>
      <c r="RLE751" s="56"/>
      <c r="RLF751" s="56"/>
      <c r="RLG751" s="56"/>
      <c r="RLH751" s="56"/>
      <c r="RLI751" s="56"/>
      <c r="RLJ751" s="56"/>
      <c r="RLK751" s="56"/>
      <c r="RLL751" s="56"/>
      <c r="RLM751" s="56"/>
      <c r="RLN751" s="56"/>
      <c r="RLO751" s="56"/>
      <c r="RLP751" s="56"/>
      <c r="RLQ751" s="56"/>
      <c r="RLR751" s="56"/>
      <c r="RLS751" s="56"/>
      <c r="RLT751" s="56"/>
      <c r="RLU751" s="56"/>
      <c r="RLV751" s="56"/>
      <c r="RLW751" s="56"/>
      <c r="RLX751" s="56"/>
      <c r="RLY751" s="56"/>
      <c r="RLZ751" s="56"/>
      <c r="RMA751" s="56"/>
      <c r="RMB751" s="56"/>
      <c r="RMC751" s="56"/>
      <c r="RMD751" s="56"/>
      <c r="RME751" s="56"/>
      <c r="RMF751" s="56"/>
      <c r="RMG751" s="56"/>
      <c r="RMH751" s="56"/>
      <c r="RMI751" s="56"/>
      <c r="RMJ751" s="56"/>
      <c r="RMK751" s="56"/>
      <c r="RML751" s="56"/>
      <c r="RMM751" s="56"/>
      <c r="RMN751" s="56"/>
      <c r="RMO751" s="56"/>
      <c r="RMP751" s="56"/>
      <c r="RMQ751" s="56"/>
      <c r="RMR751" s="56"/>
      <c r="RMS751" s="56"/>
      <c r="RMT751" s="56"/>
      <c r="RMU751" s="56"/>
      <c r="RMV751" s="56"/>
      <c r="RMW751" s="56"/>
      <c r="RMX751" s="56"/>
      <c r="RMY751" s="56"/>
      <c r="RMZ751" s="56"/>
      <c r="RNA751" s="56"/>
      <c r="RNB751" s="56"/>
      <c r="RNC751" s="56"/>
      <c r="RND751" s="56"/>
      <c r="RNE751" s="56"/>
      <c r="RNF751" s="56"/>
      <c r="RNG751" s="56"/>
      <c r="RNH751" s="56"/>
      <c r="RNI751" s="56"/>
      <c r="RNJ751" s="56"/>
      <c r="RNK751" s="56"/>
      <c r="RNL751" s="56"/>
      <c r="RNM751" s="56"/>
      <c r="RNN751" s="56"/>
      <c r="RNO751" s="56"/>
      <c r="RNP751" s="56"/>
      <c r="RNQ751" s="56"/>
      <c r="RNR751" s="56"/>
      <c r="RNS751" s="56"/>
      <c r="RNT751" s="56"/>
      <c r="RNU751" s="56"/>
      <c r="RNV751" s="56"/>
      <c r="RNW751" s="56"/>
      <c r="RNX751" s="56"/>
      <c r="RNY751" s="56"/>
      <c r="RNZ751" s="56"/>
      <c r="ROA751" s="56"/>
      <c r="ROB751" s="56"/>
      <c r="ROC751" s="56"/>
      <c r="ROD751" s="56"/>
      <c r="ROE751" s="56"/>
      <c r="ROF751" s="56"/>
      <c r="ROG751" s="56"/>
      <c r="ROH751" s="56"/>
      <c r="ROI751" s="56"/>
      <c r="ROJ751" s="56"/>
      <c r="ROK751" s="56"/>
      <c r="ROL751" s="56"/>
      <c r="ROM751" s="56"/>
      <c r="RON751" s="56"/>
      <c r="ROO751" s="56"/>
      <c r="ROP751" s="56"/>
      <c r="ROQ751" s="56"/>
      <c r="ROR751" s="56"/>
      <c r="ROS751" s="56"/>
      <c r="ROT751" s="56"/>
      <c r="ROU751" s="56"/>
      <c r="ROV751" s="56"/>
      <c r="ROW751" s="56"/>
      <c r="ROX751" s="56"/>
      <c r="ROY751" s="56"/>
      <c r="ROZ751" s="56"/>
      <c r="RPA751" s="56"/>
      <c r="RPB751" s="56"/>
      <c r="RPC751" s="56"/>
      <c r="RPD751" s="56"/>
      <c r="RPE751" s="56"/>
      <c r="RPF751" s="56"/>
      <c r="RPG751" s="56"/>
      <c r="RPH751" s="56"/>
      <c r="RPI751" s="56"/>
      <c r="RPJ751" s="56"/>
      <c r="RPK751" s="56"/>
      <c r="RPL751" s="56"/>
      <c r="RPM751" s="56"/>
      <c r="RPN751" s="56"/>
      <c r="RPO751" s="56"/>
      <c r="RPP751" s="56"/>
      <c r="RPQ751" s="56"/>
      <c r="RPR751" s="56"/>
      <c r="RPS751" s="56"/>
      <c r="RPT751" s="56"/>
      <c r="RPU751" s="56"/>
      <c r="RPV751" s="56"/>
      <c r="RPW751" s="56"/>
      <c r="RPX751" s="56"/>
      <c r="RPY751" s="56"/>
      <c r="RPZ751" s="56"/>
      <c r="RQA751" s="56"/>
      <c r="RQB751" s="56"/>
      <c r="RQC751" s="56"/>
      <c r="RQD751" s="56"/>
      <c r="RQE751" s="56"/>
      <c r="RQF751" s="56"/>
      <c r="RQG751" s="56"/>
      <c r="RQH751" s="56"/>
      <c r="RQI751" s="56"/>
      <c r="RQJ751" s="56"/>
      <c r="RQK751" s="56"/>
      <c r="RQL751" s="56"/>
      <c r="RQM751" s="56"/>
      <c r="RQN751" s="56"/>
      <c r="RQO751" s="56"/>
      <c r="RQP751" s="56"/>
      <c r="RQQ751" s="56"/>
      <c r="RQR751" s="56"/>
      <c r="RQS751" s="56"/>
      <c r="RQT751" s="56"/>
      <c r="RQU751" s="56"/>
      <c r="RQV751" s="56"/>
      <c r="RQW751" s="56"/>
      <c r="RQX751" s="56"/>
      <c r="RQY751" s="56"/>
      <c r="RQZ751" s="56"/>
      <c r="RRA751" s="56"/>
      <c r="RRB751" s="56"/>
      <c r="RRC751" s="56"/>
      <c r="RRD751" s="56"/>
      <c r="RRE751" s="56"/>
      <c r="RRF751" s="56"/>
      <c r="RRG751" s="56"/>
      <c r="RRH751" s="56"/>
      <c r="RRI751" s="56"/>
      <c r="RRJ751" s="56"/>
      <c r="RRK751" s="56"/>
      <c r="RRL751" s="56"/>
      <c r="RRM751" s="56"/>
      <c r="RRN751" s="56"/>
      <c r="RRO751" s="56"/>
      <c r="RRP751" s="56"/>
      <c r="RRQ751" s="56"/>
      <c r="RRR751" s="56"/>
      <c r="RRS751" s="56"/>
      <c r="RRT751" s="56"/>
      <c r="RRU751" s="56"/>
      <c r="RRV751" s="56"/>
      <c r="RRW751" s="56"/>
      <c r="RRX751" s="56"/>
      <c r="RRY751" s="56"/>
      <c r="RRZ751" s="56"/>
      <c r="RSA751" s="56"/>
      <c r="RSB751" s="56"/>
      <c r="RSC751" s="56"/>
      <c r="RSD751" s="56"/>
      <c r="RSE751" s="56"/>
      <c r="RSF751" s="56"/>
      <c r="RSG751" s="56"/>
      <c r="RSH751" s="56"/>
      <c r="RSI751" s="56"/>
      <c r="RSJ751" s="56"/>
      <c r="RSK751" s="56"/>
      <c r="RSL751" s="56"/>
      <c r="RSM751" s="56"/>
      <c r="RSN751" s="56"/>
      <c r="RSO751" s="56"/>
      <c r="RSP751" s="56"/>
      <c r="RSQ751" s="56"/>
      <c r="RSR751" s="56"/>
      <c r="RSS751" s="56"/>
      <c r="RST751" s="56"/>
      <c r="RSU751" s="56"/>
      <c r="RSV751" s="56"/>
      <c r="RSW751" s="56"/>
      <c r="RSX751" s="56"/>
      <c r="RSY751" s="56"/>
      <c r="RSZ751" s="56"/>
      <c r="RTA751" s="56"/>
      <c r="RTB751" s="56"/>
      <c r="RTC751" s="56"/>
      <c r="RTD751" s="56"/>
      <c r="RTE751" s="56"/>
      <c r="RTF751" s="56"/>
      <c r="RTG751" s="56"/>
      <c r="RTH751" s="56"/>
      <c r="RTI751" s="56"/>
      <c r="RTJ751" s="56"/>
      <c r="RTK751" s="56"/>
      <c r="RTL751" s="56"/>
      <c r="RTM751" s="56"/>
      <c r="RTN751" s="56"/>
      <c r="RTO751" s="56"/>
      <c r="RTP751" s="56"/>
      <c r="RTQ751" s="56"/>
      <c r="RTR751" s="56"/>
      <c r="RTS751" s="56"/>
      <c r="RTT751" s="56"/>
      <c r="RTU751" s="56"/>
      <c r="RTV751" s="56"/>
      <c r="RTW751" s="56"/>
      <c r="RTX751" s="56"/>
      <c r="RTY751" s="56"/>
      <c r="RTZ751" s="56"/>
      <c r="RUA751" s="56"/>
      <c r="RUB751" s="56"/>
      <c r="RUC751" s="56"/>
      <c r="RUD751" s="56"/>
      <c r="RUE751" s="56"/>
      <c r="RUF751" s="56"/>
      <c r="RUG751" s="56"/>
      <c r="RUH751" s="56"/>
      <c r="RUI751" s="56"/>
      <c r="RUJ751" s="56"/>
      <c r="RUK751" s="56"/>
      <c r="RUL751" s="56"/>
      <c r="RUM751" s="56"/>
      <c r="RUN751" s="56"/>
      <c r="RUO751" s="56"/>
      <c r="RUP751" s="56"/>
      <c r="RUQ751" s="56"/>
      <c r="RUR751" s="56"/>
      <c r="RUS751" s="56"/>
      <c r="RUT751" s="56"/>
      <c r="RUU751" s="56"/>
      <c r="RUV751" s="56"/>
      <c r="RUW751" s="56"/>
      <c r="RUX751" s="56"/>
      <c r="RUY751" s="56"/>
      <c r="RUZ751" s="56"/>
      <c r="RVA751" s="56"/>
      <c r="RVB751" s="56"/>
      <c r="RVC751" s="56"/>
      <c r="RVD751" s="56"/>
      <c r="RVE751" s="56"/>
      <c r="RVF751" s="56"/>
      <c r="RVG751" s="56"/>
      <c r="RVH751" s="56"/>
      <c r="RVI751" s="56"/>
      <c r="RVJ751" s="56"/>
      <c r="RVK751" s="56"/>
      <c r="RVL751" s="56"/>
      <c r="RVM751" s="56"/>
      <c r="RVN751" s="56"/>
      <c r="RVO751" s="56"/>
      <c r="RVP751" s="56"/>
      <c r="RVQ751" s="56"/>
      <c r="RVR751" s="56"/>
      <c r="RVS751" s="56"/>
      <c r="RVT751" s="56"/>
      <c r="RVU751" s="56"/>
      <c r="RVV751" s="56"/>
      <c r="RVW751" s="56"/>
      <c r="RVX751" s="56"/>
      <c r="RVY751" s="56"/>
      <c r="RVZ751" s="56"/>
      <c r="RWA751" s="56"/>
      <c r="RWB751" s="56"/>
      <c r="RWC751" s="56"/>
      <c r="RWD751" s="56"/>
      <c r="RWE751" s="56"/>
      <c r="RWF751" s="56"/>
      <c r="RWG751" s="56"/>
      <c r="RWH751" s="56"/>
      <c r="RWI751" s="56"/>
      <c r="RWJ751" s="56"/>
      <c r="RWK751" s="56"/>
      <c r="RWL751" s="56"/>
      <c r="RWM751" s="56"/>
      <c r="RWN751" s="56"/>
      <c r="RWO751" s="56"/>
      <c r="RWP751" s="56"/>
      <c r="RWQ751" s="56"/>
      <c r="RWR751" s="56"/>
      <c r="RWS751" s="56"/>
      <c r="RWT751" s="56"/>
      <c r="RWU751" s="56"/>
      <c r="RWV751" s="56"/>
      <c r="RWW751" s="56"/>
      <c r="RWX751" s="56"/>
      <c r="RWY751" s="56"/>
      <c r="RWZ751" s="56"/>
      <c r="RXA751" s="56"/>
      <c r="RXB751" s="56"/>
      <c r="RXC751" s="56"/>
      <c r="RXD751" s="56"/>
      <c r="RXE751" s="56"/>
      <c r="RXF751" s="56"/>
      <c r="RXG751" s="56"/>
      <c r="RXH751" s="56"/>
      <c r="RXI751" s="56"/>
      <c r="RXJ751" s="56"/>
      <c r="RXK751" s="56"/>
      <c r="RXL751" s="56"/>
      <c r="RXM751" s="56"/>
      <c r="RXN751" s="56"/>
      <c r="RXO751" s="56"/>
      <c r="RXP751" s="56"/>
      <c r="RXQ751" s="56"/>
      <c r="RXR751" s="56"/>
      <c r="RXS751" s="56"/>
      <c r="RXT751" s="56"/>
      <c r="RXU751" s="56"/>
      <c r="RXV751" s="56"/>
      <c r="RXW751" s="56"/>
      <c r="RXX751" s="56"/>
      <c r="RXY751" s="56"/>
      <c r="RXZ751" s="56"/>
      <c r="RYA751" s="56"/>
      <c r="RYB751" s="56"/>
      <c r="RYC751" s="56"/>
      <c r="RYD751" s="56"/>
      <c r="RYE751" s="56"/>
      <c r="RYF751" s="56"/>
      <c r="RYG751" s="56"/>
      <c r="RYH751" s="56"/>
      <c r="RYI751" s="56"/>
      <c r="RYJ751" s="56"/>
      <c r="RYK751" s="56"/>
      <c r="RYL751" s="56"/>
      <c r="RYM751" s="56"/>
      <c r="RYN751" s="56"/>
      <c r="RYO751" s="56"/>
      <c r="RYP751" s="56"/>
      <c r="RYQ751" s="56"/>
      <c r="RYR751" s="56"/>
      <c r="RYS751" s="56"/>
      <c r="RYT751" s="56"/>
      <c r="RYU751" s="56"/>
      <c r="RYV751" s="56"/>
      <c r="RYW751" s="56"/>
      <c r="RYX751" s="56"/>
      <c r="RYY751" s="56"/>
      <c r="RYZ751" s="56"/>
      <c r="RZA751" s="56"/>
      <c r="RZB751" s="56"/>
      <c r="RZC751" s="56"/>
      <c r="RZD751" s="56"/>
      <c r="RZE751" s="56"/>
      <c r="RZF751" s="56"/>
      <c r="RZG751" s="56"/>
      <c r="RZH751" s="56"/>
      <c r="RZI751" s="56"/>
      <c r="RZJ751" s="56"/>
      <c r="RZK751" s="56"/>
      <c r="RZL751" s="56"/>
      <c r="RZM751" s="56"/>
      <c r="RZN751" s="56"/>
      <c r="RZO751" s="56"/>
      <c r="RZP751" s="56"/>
      <c r="RZQ751" s="56"/>
      <c r="RZR751" s="56"/>
      <c r="RZS751" s="56"/>
      <c r="RZT751" s="56"/>
      <c r="RZU751" s="56"/>
      <c r="RZV751" s="56"/>
      <c r="RZW751" s="56"/>
      <c r="RZX751" s="56"/>
      <c r="RZY751" s="56"/>
      <c r="RZZ751" s="56"/>
      <c r="SAA751" s="56"/>
      <c r="SAB751" s="56"/>
      <c r="SAC751" s="56"/>
      <c r="SAD751" s="56"/>
      <c r="SAE751" s="56"/>
      <c r="SAF751" s="56"/>
      <c r="SAG751" s="56"/>
      <c r="SAH751" s="56"/>
      <c r="SAI751" s="56"/>
      <c r="SAJ751" s="56"/>
      <c r="SAK751" s="56"/>
      <c r="SAL751" s="56"/>
      <c r="SAM751" s="56"/>
      <c r="SAN751" s="56"/>
      <c r="SAO751" s="56"/>
      <c r="SAP751" s="56"/>
      <c r="SAQ751" s="56"/>
      <c r="SAR751" s="56"/>
      <c r="SAS751" s="56"/>
      <c r="SAT751" s="56"/>
      <c r="SAU751" s="56"/>
      <c r="SAV751" s="56"/>
      <c r="SAW751" s="56"/>
      <c r="SAX751" s="56"/>
      <c r="SAY751" s="56"/>
      <c r="SAZ751" s="56"/>
      <c r="SBA751" s="56"/>
      <c r="SBB751" s="56"/>
      <c r="SBC751" s="56"/>
      <c r="SBD751" s="56"/>
      <c r="SBE751" s="56"/>
      <c r="SBF751" s="56"/>
      <c r="SBG751" s="56"/>
      <c r="SBH751" s="56"/>
      <c r="SBI751" s="56"/>
      <c r="SBJ751" s="56"/>
      <c r="SBK751" s="56"/>
      <c r="SBL751" s="56"/>
      <c r="SBM751" s="56"/>
      <c r="SBN751" s="56"/>
      <c r="SBO751" s="56"/>
      <c r="SBP751" s="56"/>
      <c r="SBQ751" s="56"/>
      <c r="SBR751" s="56"/>
      <c r="SBS751" s="56"/>
      <c r="SBT751" s="56"/>
      <c r="SBU751" s="56"/>
      <c r="SBV751" s="56"/>
      <c r="SBW751" s="56"/>
      <c r="SBX751" s="56"/>
      <c r="SBY751" s="56"/>
      <c r="SBZ751" s="56"/>
      <c r="SCA751" s="56"/>
      <c r="SCB751" s="56"/>
      <c r="SCC751" s="56"/>
      <c r="SCD751" s="56"/>
      <c r="SCE751" s="56"/>
      <c r="SCF751" s="56"/>
      <c r="SCG751" s="56"/>
      <c r="SCH751" s="56"/>
      <c r="SCI751" s="56"/>
      <c r="SCJ751" s="56"/>
      <c r="SCK751" s="56"/>
      <c r="SCL751" s="56"/>
      <c r="SCM751" s="56"/>
      <c r="SCN751" s="56"/>
      <c r="SCO751" s="56"/>
      <c r="SCP751" s="56"/>
      <c r="SCQ751" s="56"/>
      <c r="SCR751" s="56"/>
      <c r="SCS751" s="56"/>
      <c r="SCT751" s="56"/>
      <c r="SCU751" s="56"/>
      <c r="SCV751" s="56"/>
      <c r="SCW751" s="56"/>
      <c r="SCX751" s="56"/>
      <c r="SCY751" s="56"/>
      <c r="SCZ751" s="56"/>
      <c r="SDA751" s="56"/>
      <c r="SDB751" s="56"/>
      <c r="SDC751" s="56"/>
      <c r="SDD751" s="56"/>
      <c r="SDE751" s="56"/>
      <c r="SDF751" s="56"/>
      <c r="SDG751" s="56"/>
      <c r="SDH751" s="56"/>
      <c r="SDI751" s="56"/>
      <c r="SDJ751" s="56"/>
      <c r="SDK751" s="56"/>
      <c r="SDL751" s="56"/>
      <c r="SDM751" s="56"/>
      <c r="SDN751" s="56"/>
      <c r="SDO751" s="56"/>
      <c r="SDP751" s="56"/>
      <c r="SDQ751" s="56"/>
      <c r="SDR751" s="56"/>
      <c r="SDS751" s="56"/>
      <c r="SDT751" s="56"/>
      <c r="SDU751" s="56"/>
      <c r="SDV751" s="56"/>
      <c r="SDW751" s="56"/>
      <c r="SDX751" s="56"/>
      <c r="SDY751" s="56"/>
      <c r="SDZ751" s="56"/>
      <c r="SEA751" s="56"/>
      <c r="SEB751" s="56"/>
      <c r="SEC751" s="56"/>
      <c r="SED751" s="56"/>
      <c r="SEE751" s="56"/>
      <c r="SEF751" s="56"/>
      <c r="SEG751" s="56"/>
      <c r="SEH751" s="56"/>
      <c r="SEI751" s="56"/>
      <c r="SEJ751" s="56"/>
      <c r="SEK751" s="56"/>
      <c r="SEL751" s="56"/>
      <c r="SEM751" s="56"/>
      <c r="SEN751" s="56"/>
      <c r="SEO751" s="56"/>
      <c r="SEP751" s="56"/>
      <c r="SEQ751" s="56"/>
      <c r="SER751" s="56"/>
      <c r="SES751" s="56"/>
      <c r="SET751" s="56"/>
      <c r="SEU751" s="56"/>
      <c r="SEV751" s="56"/>
      <c r="SEW751" s="56"/>
      <c r="SEX751" s="56"/>
      <c r="SEY751" s="56"/>
      <c r="SEZ751" s="56"/>
      <c r="SFA751" s="56"/>
      <c r="SFB751" s="56"/>
      <c r="SFC751" s="56"/>
      <c r="SFD751" s="56"/>
      <c r="SFE751" s="56"/>
      <c r="SFF751" s="56"/>
      <c r="SFG751" s="56"/>
      <c r="SFH751" s="56"/>
      <c r="SFI751" s="56"/>
      <c r="SFJ751" s="56"/>
      <c r="SFK751" s="56"/>
      <c r="SFL751" s="56"/>
      <c r="SFM751" s="56"/>
      <c r="SFN751" s="56"/>
      <c r="SFO751" s="56"/>
      <c r="SFP751" s="56"/>
      <c r="SFQ751" s="56"/>
      <c r="SFR751" s="56"/>
      <c r="SFS751" s="56"/>
      <c r="SFT751" s="56"/>
      <c r="SFU751" s="56"/>
      <c r="SFV751" s="56"/>
      <c r="SFW751" s="56"/>
      <c r="SFX751" s="56"/>
      <c r="SFY751" s="56"/>
      <c r="SFZ751" s="56"/>
      <c r="SGA751" s="56"/>
      <c r="SGB751" s="56"/>
      <c r="SGC751" s="56"/>
      <c r="SGD751" s="56"/>
      <c r="SGE751" s="56"/>
      <c r="SGF751" s="56"/>
      <c r="SGG751" s="56"/>
      <c r="SGH751" s="56"/>
      <c r="SGI751" s="56"/>
      <c r="SGJ751" s="56"/>
      <c r="SGK751" s="56"/>
      <c r="SGL751" s="56"/>
      <c r="SGM751" s="56"/>
      <c r="SGN751" s="56"/>
      <c r="SGO751" s="56"/>
      <c r="SGP751" s="56"/>
      <c r="SGQ751" s="56"/>
      <c r="SGR751" s="56"/>
      <c r="SGS751" s="56"/>
      <c r="SGT751" s="56"/>
      <c r="SGU751" s="56"/>
      <c r="SGV751" s="56"/>
      <c r="SGW751" s="56"/>
      <c r="SGX751" s="56"/>
      <c r="SGY751" s="56"/>
      <c r="SGZ751" s="56"/>
      <c r="SHA751" s="56"/>
      <c r="SHB751" s="56"/>
      <c r="SHC751" s="56"/>
      <c r="SHD751" s="56"/>
      <c r="SHE751" s="56"/>
      <c r="SHF751" s="56"/>
      <c r="SHG751" s="56"/>
      <c r="SHH751" s="56"/>
      <c r="SHI751" s="56"/>
      <c r="SHJ751" s="56"/>
      <c r="SHK751" s="56"/>
      <c r="SHL751" s="56"/>
      <c r="SHM751" s="56"/>
      <c r="SHN751" s="56"/>
      <c r="SHO751" s="56"/>
      <c r="SHP751" s="56"/>
      <c r="SHQ751" s="56"/>
      <c r="SHR751" s="56"/>
      <c r="SHS751" s="56"/>
      <c r="SHT751" s="56"/>
      <c r="SHU751" s="56"/>
      <c r="SHV751" s="56"/>
      <c r="SHW751" s="56"/>
      <c r="SHX751" s="56"/>
      <c r="SHY751" s="56"/>
      <c r="SHZ751" s="56"/>
      <c r="SIA751" s="56"/>
      <c r="SIB751" s="56"/>
      <c r="SIC751" s="56"/>
      <c r="SID751" s="56"/>
      <c r="SIE751" s="56"/>
      <c r="SIF751" s="56"/>
      <c r="SIG751" s="56"/>
      <c r="SIH751" s="56"/>
      <c r="SII751" s="56"/>
      <c r="SIJ751" s="56"/>
      <c r="SIK751" s="56"/>
      <c r="SIL751" s="56"/>
      <c r="SIM751" s="56"/>
      <c r="SIN751" s="56"/>
      <c r="SIO751" s="56"/>
      <c r="SIP751" s="56"/>
      <c r="SIQ751" s="56"/>
      <c r="SIR751" s="56"/>
      <c r="SIS751" s="56"/>
      <c r="SIT751" s="56"/>
      <c r="SIU751" s="56"/>
      <c r="SIV751" s="56"/>
      <c r="SIW751" s="56"/>
      <c r="SIX751" s="56"/>
      <c r="SIY751" s="56"/>
      <c r="SIZ751" s="56"/>
      <c r="SJA751" s="56"/>
      <c r="SJB751" s="56"/>
      <c r="SJC751" s="56"/>
      <c r="SJD751" s="56"/>
      <c r="SJE751" s="56"/>
      <c r="SJF751" s="56"/>
      <c r="SJG751" s="56"/>
      <c r="SJH751" s="56"/>
      <c r="SJI751" s="56"/>
      <c r="SJJ751" s="56"/>
      <c r="SJK751" s="56"/>
      <c r="SJL751" s="56"/>
      <c r="SJM751" s="56"/>
      <c r="SJN751" s="56"/>
      <c r="SJO751" s="56"/>
      <c r="SJP751" s="56"/>
      <c r="SJQ751" s="56"/>
      <c r="SJR751" s="56"/>
      <c r="SJS751" s="56"/>
      <c r="SJT751" s="56"/>
      <c r="SJU751" s="56"/>
      <c r="SJV751" s="56"/>
      <c r="SJW751" s="56"/>
      <c r="SJX751" s="56"/>
      <c r="SJY751" s="56"/>
      <c r="SJZ751" s="56"/>
      <c r="SKA751" s="56"/>
      <c r="SKB751" s="56"/>
      <c r="SKC751" s="56"/>
      <c r="SKD751" s="56"/>
      <c r="SKE751" s="56"/>
      <c r="SKF751" s="56"/>
      <c r="SKG751" s="56"/>
      <c r="SKH751" s="56"/>
      <c r="SKI751" s="56"/>
      <c r="SKJ751" s="56"/>
      <c r="SKK751" s="56"/>
      <c r="SKL751" s="56"/>
      <c r="SKM751" s="56"/>
      <c r="SKN751" s="56"/>
      <c r="SKO751" s="56"/>
      <c r="SKP751" s="56"/>
      <c r="SKQ751" s="56"/>
      <c r="SKR751" s="56"/>
      <c r="SKS751" s="56"/>
      <c r="SKT751" s="56"/>
      <c r="SKU751" s="56"/>
      <c r="SKV751" s="56"/>
      <c r="SKW751" s="56"/>
      <c r="SKX751" s="56"/>
      <c r="SKY751" s="56"/>
      <c r="SKZ751" s="56"/>
      <c r="SLA751" s="56"/>
      <c r="SLB751" s="56"/>
      <c r="SLC751" s="56"/>
      <c r="SLD751" s="56"/>
      <c r="SLE751" s="56"/>
      <c r="SLF751" s="56"/>
      <c r="SLG751" s="56"/>
      <c r="SLH751" s="56"/>
      <c r="SLI751" s="56"/>
      <c r="SLJ751" s="56"/>
      <c r="SLK751" s="56"/>
      <c r="SLL751" s="56"/>
      <c r="SLM751" s="56"/>
      <c r="SLN751" s="56"/>
      <c r="SLO751" s="56"/>
      <c r="SLP751" s="56"/>
      <c r="SLQ751" s="56"/>
      <c r="SLR751" s="56"/>
      <c r="SLS751" s="56"/>
      <c r="SLT751" s="56"/>
      <c r="SLU751" s="56"/>
      <c r="SLV751" s="56"/>
      <c r="SLW751" s="56"/>
      <c r="SLX751" s="56"/>
      <c r="SLY751" s="56"/>
      <c r="SLZ751" s="56"/>
      <c r="SMA751" s="56"/>
      <c r="SMB751" s="56"/>
      <c r="SMC751" s="56"/>
      <c r="SMD751" s="56"/>
      <c r="SME751" s="56"/>
      <c r="SMF751" s="56"/>
      <c r="SMG751" s="56"/>
      <c r="SMH751" s="56"/>
      <c r="SMI751" s="56"/>
      <c r="SMJ751" s="56"/>
      <c r="SMK751" s="56"/>
      <c r="SML751" s="56"/>
      <c r="SMM751" s="56"/>
      <c r="SMN751" s="56"/>
      <c r="SMO751" s="56"/>
      <c r="SMP751" s="56"/>
      <c r="SMQ751" s="56"/>
      <c r="SMR751" s="56"/>
      <c r="SMS751" s="56"/>
      <c r="SMT751" s="56"/>
      <c r="SMU751" s="56"/>
      <c r="SMV751" s="56"/>
      <c r="SMW751" s="56"/>
      <c r="SMX751" s="56"/>
      <c r="SMY751" s="56"/>
      <c r="SMZ751" s="56"/>
      <c r="SNA751" s="56"/>
      <c r="SNB751" s="56"/>
      <c r="SNC751" s="56"/>
      <c r="SND751" s="56"/>
      <c r="SNE751" s="56"/>
      <c r="SNF751" s="56"/>
      <c r="SNG751" s="56"/>
      <c r="SNH751" s="56"/>
      <c r="SNI751" s="56"/>
      <c r="SNJ751" s="56"/>
      <c r="SNK751" s="56"/>
      <c r="SNL751" s="56"/>
      <c r="SNM751" s="56"/>
      <c r="SNN751" s="56"/>
      <c r="SNO751" s="56"/>
      <c r="SNP751" s="56"/>
      <c r="SNQ751" s="56"/>
      <c r="SNR751" s="56"/>
      <c r="SNS751" s="56"/>
      <c r="SNT751" s="56"/>
      <c r="SNU751" s="56"/>
      <c r="SNV751" s="56"/>
      <c r="SNW751" s="56"/>
      <c r="SNX751" s="56"/>
      <c r="SNY751" s="56"/>
      <c r="SNZ751" s="56"/>
      <c r="SOA751" s="56"/>
      <c r="SOB751" s="56"/>
      <c r="SOC751" s="56"/>
      <c r="SOD751" s="56"/>
      <c r="SOE751" s="56"/>
      <c r="SOF751" s="56"/>
      <c r="SOG751" s="56"/>
      <c r="SOH751" s="56"/>
      <c r="SOI751" s="56"/>
      <c r="SOJ751" s="56"/>
      <c r="SOK751" s="56"/>
      <c r="SOL751" s="56"/>
      <c r="SOM751" s="56"/>
      <c r="SON751" s="56"/>
      <c r="SOO751" s="56"/>
      <c r="SOP751" s="56"/>
      <c r="SOQ751" s="56"/>
      <c r="SOR751" s="56"/>
      <c r="SOS751" s="56"/>
      <c r="SOT751" s="56"/>
      <c r="SOU751" s="56"/>
      <c r="SOV751" s="56"/>
      <c r="SOW751" s="56"/>
      <c r="SOX751" s="56"/>
      <c r="SOY751" s="56"/>
      <c r="SOZ751" s="56"/>
      <c r="SPA751" s="56"/>
      <c r="SPB751" s="56"/>
      <c r="SPC751" s="56"/>
      <c r="SPD751" s="56"/>
      <c r="SPE751" s="56"/>
      <c r="SPF751" s="56"/>
      <c r="SPG751" s="56"/>
      <c r="SPH751" s="56"/>
      <c r="SPI751" s="56"/>
      <c r="SPJ751" s="56"/>
      <c r="SPK751" s="56"/>
      <c r="SPL751" s="56"/>
      <c r="SPM751" s="56"/>
      <c r="SPN751" s="56"/>
      <c r="SPO751" s="56"/>
      <c r="SPP751" s="56"/>
      <c r="SPQ751" s="56"/>
      <c r="SPR751" s="56"/>
      <c r="SPS751" s="56"/>
      <c r="SPT751" s="56"/>
      <c r="SPU751" s="56"/>
      <c r="SPV751" s="56"/>
      <c r="SPW751" s="56"/>
      <c r="SPX751" s="56"/>
      <c r="SPY751" s="56"/>
      <c r="SPZ751" s="56"/>
      <c r="SQA751" s="56"/>
      <c r="SQB751" s="56"/>
      <c r="SQC751" s="56"/>
      <c r="SQD751" s="56"/>
      <c r="SQE751" s="56"/>
      <c r="SQF751" s="56"/>
      <c r="SQG751" s="56"/>
      <c r="SQH751" s="56"/>
      <c r="SQI751" s="56"/>
      <c r="SQJ751" s="56"/>
      <c r="SQK751" s="56"/>
      <c r="SQL751" s="56"/>
      <c r="SQM751" s="56"/>
      <c r="SQN751" s="56"/>
      <c r="SQO751" s="56"/>
      <c r="SQP751" s="56"/>
      <c r="SQQ751" s="56"/>
      <c r="SQR751" s="56"/>
      <c r="SQS751" s="56"/>
      <c r="SQT751" s="56"/>
      <c r="SQU751" s="56"/>
      <c r="SQV751" s="56"/>
      <c r="SQW751" s="56"/>
      <c r="SQX751" s="56"/>
      <c r="SQY751" s="56"/>
      <c r="SQZ751" s="56"/>
      <c r="SRA751" s="56"/>
      <c r="SRB751" s="56"/>
      <c r="SRC751" s="56"/>
      <c r="SRD751" s="56"/>
      <c r="SRE751" s="56"/>
      <c r="SRF751" s="56"/>
      <c r="SRG751" s="56"/>
      <c r="SRH751" s="56"/>
      <c r="SRI751" s="56"/>
      <c r="SRJ751" s="56"/>
      <c r="SRK751" s="56"/>
      <c r="SRL751" s="56"/>
      <c r="SRM751" s="56"/>
      <c r="SRN751" s="56"/>
      <c r="SRO751" s="56"/>
      <c r="SRP751" s="56"/>
      <c r="SRQ751" s="56"/>
      <c r="SRR751" s="56"/>
      <c r="SRS751" s="56"/>
      <c r="SRT751" s="56"/>
      <c r="SRU751" s="56"/>
      <c r="SRV751" s="56"/>
      <c r="SRW751" s="56"/>
      <c r="SRX751" s="56"/>
      <c r="SRY751" s="56"/>
      <c r="SRZ751" s="56"/>
      <c r="SSA751" s="56"/>
      <c r="SSB751" s="56"/>
      <c r="SSC751" s="56"/>
      <c r="SSD751" s="56"/>
      <c r="SSE751" s="56"/>
      <c r="SSF751" s="56"/>
      <c r="SSG751" s="56"/>
      <c r="SSH751" s="56"/>
      <c r="SSI751" s="56"/>
      <c r="SSJ751" s="56"/>
      <c r="SSK751" s="56"/>
      <c r="SSL751" s="56"/>
      <c r="SSM751" s="56"/>
      <c r="SSN751" s="56"/>
      <c r="SSO751" s="56"/>
      <c r="SSP751" s="56"/>
      <c r="SSQ751" s="56"/>
      <c r="SSR751" s="56"/>
      <c r="SSS751" s="56"/>
      <c r="SST751" s="56"/>
      <c r="SSU751" s="56"/>
      <c r="SSV751" s="56"/>
      <c r="SSW751" s="56"/>
      <c r="SSX751" s="56"/>
      <c r="SSY751" s="56"/>
      <c r="SSZ751" s="56"/>
      <c r="STA751" s="56"/>
      <c r="STB751" s="56"/>
      <c r="STC751" s="56"/>
      <c r="STD751" s="56"/>
      <c r="STE751" s="56"/>
      <c r="STF751" s="56"/>
      <c r="STG751" s="56"/>
      <c r="STH751" s="56"/>
      <c r="STI751" s="56"/>
      <c r="STJ751" s="56"/>
      <c r="STK751" s="56"/>
      <c r="STL751" s="56"/>
      <c r="STM751" s="56"/>
      <c r="STN751" s="56"/>
      <c r="STO751" s="56"/>
      <c r="STP751" s="56"/>
      <c r="STQ751" s="56"/>
      <c r="STR751" s="56"/>
      <c r="STS751" s="56"/>
      <c r="STT751" s="56"/>
      <c r="STU751" s="56"/>
      <c r="STV751" s="56"/>
      <c r="STW751" s="56"/>
      <c r="STX751" s="56"/>
      <c r="STY751" s="56"/>
      <c r="STZ751" s="56"/>
      <c r="SUA751" s="56"/>
      <c r="SUB751" s="56"/>
      <c r="SUC751" s="56"/>
      <c r="SUD751" s="56"/>
      <c r="SUE751" s="56"/>
      <c r="SUF751" s="56"/>
      <c r="SUG751" s="56"/>
      <c r="SUH751" s="56"/>
      <c r="SUI751" s="56"/>
      <c r="SUJ751" s="56"/>
      <c r="SUK751" s="56"/>
      <c r="SUL751" s="56"/>
      <c r="SUM751" s="56"/>
      <c r="SUN751" s="56"/>
      <c r="SUO751" s="56"/>
      <c r="SUP751" s="56"/>
      <c r="SUQ751" s="56"/>
      <c r="SUR751" s="56"/>
      <c r="SUS751" s="56"/>
      <c r="SUT751" s="56"/>
      <c r="SUU751" s="56"/>
      <c r="SUV751" s="56"/>
      <c r="SUW751" s="56"/>
      <c r="SUX751" s="56"/>
      <c r="SUY751" s="56"/>
      <c r="SUZ751" s="56"/>
      <c r="SVA751" s="56"/>
      <c r="SVB751" s="56"/>
      <c r="SVC751" s="56"/>
      <c r="SVD751" s="56"/>
      <c r="SVE751" s="56"/>
      <c r="SVF751" s="56"/>
      <c r="SVG751" s="56"/>
      <c r="SVH751" s="56"/>
      <c r="SVI751" s="56"/>
      <c r="SVJ751" s="56"/>
      <c r="SVK751" s="56"/>
      <c r="SVL751" s="56"/>
      <c r="SVM751" s="56"/>
      <c r="SVN751" s="56"/>
      <c r="SVO751" s="56"/>
      <c r="SVP751" s="56"/>
      <c r="SVQ751" s="56"/>
      <c r="SVR751" s="56"/>
      <c r="SVS751" s="56"/>
      <c r="SVT751" s="56"/>
      <c r="SVU751" s="56"/>
      <c r="SVV751" s="56"/>
      <c r="SVW751" s="56"/>
      <c r="SVX751" s="56"/>
      <c r="SVY751" s="56"/>
      <c r="SVZ751" s="56"/>
      <c r="SWA751" s="56"/>
      <c r="SWB751" s="56"/>
      <c r="SWC751" s="56"/>
      <c r="SWD751" s="56"/>
      <c r="SWE751" s="56"/>
      <c r="SWF751" s="56"/>
      <c r="SWG751" s="56"/>
      <c r="SWH751" s="56"/>
      <c r="SWI751" s="56"/>
      <c r="SWJ751" s="56"/>
      <c r="SWK751" s="56"/>
      <c r="SWL751" s="56"/>
      <c r="SWM751" s="56"/>
      <c r="SWN751" s="56"/>
      <c r="SWO751" s="56"/>
      <c r="SWP751" s="56"/>
      <c r="SWQ751" s="56"/>
      <c r="SWR751" s="56"/>
      <c r="SWS751" s="56"/>
      <c r="SWT751" s="56"/>
      <c r="SWU751" s="56"/>
      <c r="SWV751" s="56"/>
      <c r="SWW751" s="56"/>
      <c r="SWX751" s="56"/>
      <c r="SWY751" s="56"/>
      <c r="SWZ751" s="56"/>
      <c r="SXA751" s="56"/>
      <c r="SXB751" s="56"/>
      <c r="SXC751" s="56"/>
      <c r="SXD751" s="56"/>
      <c r="SXE751" s="56"/>
      <c r="SXF751" s="56"/>
      <c r="SXG751" s="56"/>
      <c r="SXH751" s="56"/>
      <c r="SXI751" s="56"/>
      <c r="SXJ751" s="56"/>
      <c r="SXK751" s="56"/>
      <c r="SXL751" s="56"/>
      <c r="SXM751" s="56"/>
      <c r="SXN751" s="56"/>
      <c r="SXO751" s="56"/>
      <c r="SXP751" s="56"/>
      <c r="SXQ751" s="56"/>
      <c r="SXR751" s="56"/>
      <c r="SXS751" s="56"/>
      <c r="SXT751" s="56"/>
      <c r="SXU751" s="56"/>
      <c r="SXV751" s="56"/>
      <c r="SXW751" s="56"/>
      <c r="SXX751" s="56"/>
      <c r="SXY751" s="56"/>
      <c r="SXZ751" s="56"/>
      <c r="SYA751" s="56"/>
      <c r="SYB751" s="56"/>
      <c r="SYC751" s="56"/>
      <c r="SYD751" s="56"/>
      <c r="SYE751" s="56"/>
      <c r="SYF751" s="56"/>
      <c r="SYG751" s="56"/>
      <c r="SYH751" s="56"/>
      <c r="SYI751" s="56"/>
      <c r="SYJ751" s="56"/>
      <c r="SYK751" s="56"/>
      <c r="SYL751" s="56"/>
      <c r="SYM751" s="56"/>
      <c r="SYN751" s="56"/>
      <c r="SYO751" s="56"/>
      <c r="SYP751" s="56"/>
      <c r="SYQ751" s="56"/>
      <c r="SYR751" s="56"/>
      <c r="SYS751" s="56"/>
      <c r="SYT751" s="56"/>
      <c r="SYU751" s="56"/>
      <c r="SYV751" s="56"/>
      <c r="SYW751" s="56"/>
      <c r="SYX751" s="56"/>
      <c r="SYY751" s="56"/>
      <c r="SYZ751" s="56"/>
      <c r="SZA751" s="56"/>
      <c r="SZB751" s="56"/>
      <c r="SZC751" s="56"/>
      <c r="SZD751" s="56"/>
      <c r="SZE751" s="56"/>
      <c r="SZF751" s="56"/>
      <c r="SZG751" s="56"/>
      <c r="SZH751" s="56"/>
      <c r="SZI751" s="56"/>
      <c r="SZJ751" s="56"/>
      <c r="SZK751" s="56"/>
      <c r="SZL751" s="56"/>
      <c r="SZM751" s="56"/>
      <c r="SZN751" s="56"/>
      <c r="SZO751" s="56"/>
      <c r="SZP751" s="56"/>
      <c r="SZQ751" s="56"/>
      <c r="SZR751" s="56"/>
      <c r="SZS751" s="56"/>
      <c r="SZT751" s="56"/>
      <c r="SZU751" s="56"/>
      <c r="SZV751" s="56"/>
      <c r="SZW751" s="56"/>
      <c r="SZX751" s="56"/>
      <c r="SZY751" s="56"/>
      <c r="SZZ751" s="56"/>
      <c r="TAA751" s="56"/>
      <c r="TAB751" s="56"/>
      <c r="TAC751" s="56"/>
      <c r="TAD751" s="56"/>
      <c r="TAE751" s="56"/>
      <c r="TAF751" s="56"/>
      <c r="TAG751" s="56"/>
      <c r="TAH751" s="56"/>
      <c r="TAI751" s="56"/>
      <c r="TAJ751" s="56"/>
      <c r="TAK751" s="56"/>
      <c r="TAL751" s="56"/>
      <c r="TAM751" s="56"/>
      <c r="TAN751" s="56"/>
      <c r="TAO751" s="56"/>
      <c r="TAP751" s="56"/>
      <c r="TAQ751" s="56"/>
      <c r="TAR751" s="56"/>
      <c r="TAS751" s="56"/>
      <c r="TAT751" s="56"/>
      <c r="TAU751" s="56"/>
      <c r="TAV751" s="56"/>
      <c r="TAW751" s="56"/>
      <c r="TAX751" s="56"/>
      <c r="TAY751" s="56"/>
      <c r="TAZ751" s="56"/>
      <c r="TBA751" s="56"/>
      <c r="TBB751" s="56"/>
      <c r="TBC751" s="56"/>
      <c r="TBD751" s="56"/>
      <c r="TBE751" s="56"/>
      <c r="TBF751" s="56"/>
      <c r="TBG751" s="56"/>
      <c r="TBH751" s="56"/>
      <c r="TBI751" s="56"/>
      <c r="TBJ751" s="56"/>
      <c r="TBK751" s="56"/>
      <c r="TBL751" s="56"/>
      <c r="TBM751" s="56"/>
      <c r="TBN751" s="56"/>
      <c r="TBO751" s="56"/>
      <c r="TBP751" s="56"/>
      <c r="TBQ751" s="56"/>
      <c r="TBR751" s="56"/>
      <c r="TBS751" s="56"/>
      <c r="TBT751" s="56"/>
      <c r="TBU751" s="56"/>
      <c r="TBV751" s="56"/>
      <c r="TBW751" s="56"/>
      <c r="TBX751" s="56"/>
      <c r="TBY751" s="56"/>
      <c r="TBZ751" s="56"/>
      <c r="TCA751" s="56"/>
      <c r="TCB751" s="56"/>
      <c r="TCC751" s="56"/>
      <c r="TCD751" s="56"/>
      <c r="TCE751" s="56"/>
      <c r="TCF751" s="56"/>
      <c r="TCG751" s="56"/>
      <c r="TCH751" s="56"/>
      <c r="TCI751" s="56"/>
      <c r="TCJ751" s="56"/>
      <c r="TCK751" s="56"/>
      <c r="TCL751" s="56"/>
      <c r="TCM751" s="56"/>
      <c r="TCN751" s="56"/>
      <c r="TCO751" s="56"/>
      <c r="TCP751" s="56"/>
      <c r="TCQ751" s="56"/>
      <c r="TCR751" s="56"/>
      <c r="TCS751" s="56"/>
      <c r="TCT751" s="56"/>
      <c r="TCU751" s="56"/>
      <c r="TCV751" s="56"/>
      <c r="TCW751" s="56"/>
      <c r="TCX751" s="56"/>
      <c r="TCY751" s="56"/>
      <c r="TCZ751" s="56"/>
      <c r="TDA751" s="56"/>
      <c r="TDB751" s="56"/>
      <c r="TDC751" s="56"/>
      <c r="TDD751" s="56"/>
      <c r="TDE751" s="56"/>
      <c r="TDF751" s="56"/>
      <c r="TDG751" s="56"/>
      <c r="TDH751" s="56"/>
      <c r="TDI751" s="56"/>
      <c r="TDJ751" s="56"/>
      <c r="TDK751" s="56"/>
      <c r="TDL751" s="56"/>
      <c r="TDM751" s="56"/>
      <c r="TDN751" s="56"/>
      <c r="TDO751" s="56"/>
      <c r="TDP751" s="56"/>
      <c r="TDQ751" s="56"/>
      <c r="TDR751" s="56"/>
      <c r="TDS751" s="56"/>
      <c r="TDT751" s="56"/>
      <c r="TDU751" s="56"/>
      <c r="TDV751" s="56"/>
      <c r="TDW751" s="56"/>
      <c r="TDX751" s="56"/>
      <c r="TDY751" s="56"/>
      <c r="TDZ751" s="56"/>
      <c r="TEA751" s="56"/>
      <c r="TEB751" s="56"/>
      <c r="TEC751" s="56"/>
      <c r="TED751" s="56"/>
      <c r="TEE751" s="56"/>
      <c r="TEF751" s="56"/>
      <c r="TEG751" s="56"/>
      <c r="TEH751" s="56"/>
      <c r="TEI751" s="56"/>
      <c r="TEJ751" s="56"/>
      <c r="TEK751" s="56"/>
      <c r="TEL751" s="56"/>
      <c r="TEM751" s="56"/>
      <c r="TEN751" s="56"/>
      <c r="TEO751" s="56"/>
      <c r="TEP751" s="56"/>
      <c r="TEQ751" s="56"/>
      <c r="TER751" s="56"/>
      <c r="TES751" s="56"/>
      <c r="TET751" s="56"/>
      <c r="TEU751" s="56"/>
      <c r="TEV751" s="56"/>
      <c r="TEW751" s="56"/>
      <c r="TEX751" s="56"/>
      <c r="TEY751" s="56"/>
      <c r="TEZ751" s="56"/>
      <c r="TFA751" s="56"/>
      <c r="TFB751" s="56"/>
      <c r="TFC751" s="56"/>
      <c r="TFD751" s="56"/>
      <c r="TFE751" s="56"/>
      <c r="TFF751" s="56"/>
      <c r="TFG751" s="56"/>
      <c r="TFH751" s="56"/>
      <c r="TFI751" s="56"/>
      <c r="TFJ751" s="56"/>
      <c r="TFK751" s="56"/>
      <c r="TFL751" s="56"/>
      <c r="TFM751" s="56"/>
      <c r="TFN751" s="56"/>
      <c r="TFO751" s="56"/>
      <c r="TFP751" s="56"/>
      <c r="TFQ751" s="56"/>
      <c r="TFR751" s="56"/>
      <c r="TFS751" s="56"/>
      <c r="TFT751" s="56"/>
      <c r="TFU751" s="56"/>
      <c r="TFV751" s="56"/>
      <c r="TFW751" s="56"/>
      <c r="TFX751" s="56"/>
      <c r="TFY751" s="56"/>
      <c r="TFZ751" s="56"/>
      <c r="TGA751" s="56"/>
      <c r="TGB751" s="56"/>
      <c r="TGC751" s="56"/>
      <c r="TGD751" s="56"/>
      <c r="TGE751" s="56"/>
      <c r="TGF751" s="56"/>
      <c r="TGG751" s="56"/>
      <c r="TGH751" s="56"/>
      <c r="TGI751" s="56"/>
      <c r="TGJ751" s="56"/>
      <c r="TGK751" s="56"/>
      <c r="TGL751" s="56"/>
      <c r="TGM751" s="56"/>
      <c r="TGN751" s="56"/>
      <c r="TGO751" s="56"/>
      <c r="TGP751" s="56"/>
      <c r="TGQ751" s="56"/>
      <c r="TGR751" s="56"/>
      <c r="TGS751" s="56"/>
      <c r="TGT751" s="56"/>
      <c r="TGU751" s="56"/>
      <c r="TGV751" s="56"/>
      <c r="TGW751" s="56"/>
      <c r="TGX751" s="56"/>
      <c r="TGY751" s="56"/>
      <c r="TGZ751" s="56"/>
      <c r="THA751" s="56"/>
      <c r="THB751" s="56"/>
      <c r="THC751" s="56"/>
      <c r="THD751" s="56"/>
      <c r="THE751" s="56"/>
      <c r="THF751" s="56"/>
      <c r="THG751" s="56"/>
      <c r="THH751" s="56"/>
      <c r="THI751" s="56"/>
      <c r="THJ751" s="56"/>
      <c r="THK751" s="56"/>
      <c r="THL751" s="56"/>
      <c r="THM751" s="56"/>
      <c r="THN751" s="56"/>
      <c r="THO751" s="56"/>
      <c r="THP751" s="56"/>
      <c r="THQ751" s="56"/>
      <c r="THR751" s="56"/>
      <c r="THS751" s="56"/>
      <c r="THT751" s="56"/>
      <c r="THU751" s="56"/>
      <c r="THV751" s="56"/>
      <c r="THW751" s="56"/>
      <c r="THX751" s="56"/>
      <c r="THY751" s="56"/>
      <c r="THZ751" s="56"/>
      <c r="TIA751" s="56"/>
      <c r="TIB751" s="56"/>
      <c r="TIC751" s="56"/>
      <c r="TID751" s="56"/>
      <c r="TIE751" s="56"/>
      <c r="TIF751" s="56"/>
      <c r="TIG751" s="56"/>
      <c r="TIH751" s="56"/>
      <c r="TII751" s="56"/>
      <c r="TIJ751" s="56"/>
      <c r="TIK751" s="56"/>
      <c r="TIL751" s="56"/>
      <c r="TIM751" s="56"/>
      <c r="TIN751" s="56"/>
      <c r="TIO751" s="56"/>
      <c r="TIP751" s="56"/>
      <c r="TIQ751" s="56"/>
      <c r="TIR751" s="56"/>
      <c r="TIS751" s="56"/>
      <c r="TIT751" s="56"/>
      <c r="TIU751" s="56"/>
      <c r="TIV751" s="56"/>
      <c r="TIW751" s="56"/>
      <c r="TIX751" s="56"/>
      <c r="TIY751" s="56"/>
      <c r="TIZ751" s="56"/>
      <c r="TJA751" s="56"/>
      <c r="TJB751" s="56"/>
      <c r="TJC751" s="56"/>
      <c r="TJD751" s="56"/>
      <c r="TJE751" s="56"/>
      <c r="TJF751" s="56"/>
      <c r="TJG751" s="56"/>
      <c r="TJH751" s="56"/>
      <c r="TJI751" s="56"/>
      <c r="TJJ751" s="56"/>
      <c r="TJK751" s="56"/>
      <c r="TJL751" s="56"/>
      <c r="TJM751" s="56"/>
      <c r="TJN751" s="56"/>
      <c r="TJO751" s="56"/>
      <c r="TJP751" s="56"/>
      <c r="TJQ751" s="56"/>
      <c r="TJR751" s="56"/>
      <c r="TJS751" s="56"/>
      <c r="TJT751" s="56"/>
      <c r="TJU751" s="56"/>
      <c r="TJV751" s="56"/>
      <c r="TJW751" s="56"/>
      <c r="TJX751" s="56"/>
      <c r="TJY751" s="56"/>
      <c r="TJZ751" s="56"/>
      <c r="TKA751" s="56"/>
      <c r="TKB751" s="56"/>
      <c r="TKC751" s="56"/>
      <c r="TKD751" s="56"/>
      <c r="TKE751" s="56"/>
      <c r="TKF751" s="56"/>
      <c r="TKG751" s="56"/>
      <c r="TKH751" s="56"/>
      <c r="TKI751" s="56"/>
      <c r="TKJ751" s="56"/>
      <c r="TKK751" s="56"/>
      <c r="TKL751" s="56"/>
      <c r="TKM751" s="56"/>
      <c r="TKN751" s="56"/>
      <c r="TKO751" s="56"/>
      <c r="TKP751" s="56"/>
      <c r="TKQ751" s="56"/>
      <c r="TKR751" s="56"/>
      <c r="TKS751" s="56"/>
      <c r="TKT751" s="56"/>
      <c r="TKU751" s="56"/>
      <c r="TKV751" s="56"/>
      <c r="TKW751" s="56"/>
      <c r="TKX751" s="56"/>
      <c r="TKY751" s="56"/>
      <c r="TKZ751" s="56"/>
      <c r="TLA751" s="56"/>
      <c r="TLB751" s="56"/>
      <c r="TLC751" s="56"/>
      <c r="TLD751" s="56"/>
      <c r="TLE751" s="56"/>
      <c r="TLF751" s="56"/>
      <c r="TLG751" s="56"/>
      <c r="TLH751" s="56"/>
      <c r="TLI751" s="56"/>
      <c r="TLJ751" s="56"/>
      <c r="TLK751" s="56"/>
      <c r="TLL751" s="56"/>
      <c r="TLM751" s="56"/>
      <c r="TLN751" s="56"/>
      <c r="TLO751" s="56"/>
      <c r="TLP751" s="56"/>
      <c r="TLQ751" s="56"/>
      <c r="TLR751" s="56"/>
      <c r="TLS751" s="56"/>
      <c r="TLT751" s="56"/>
      <c r="TLU751" s="56"/>
      <c r="TLV751" s="56"/>
      <c r="TLW751" s="56"/>
      <c r="TLX751" s="56"/>
      <c r="TLY751" s="56"/>
      <c r="TLZ751" s="56"/>
      <c r="TMA751" s="56"/>
      <c r="TMB751" s="56"/>
      <c r="TMC751" s="56"/>
      <c r="TMD751" s="56"/>
      <c r="TME751" s="56"/>
      <c r="TMF751" s="56"/>
      <c r="TMG751" s="56"/>
      <c r="TMH751" s="56"/>
      <c r="TMI751" s="56"/>
      <c r="TMJ751" s="56"/>
      <c r="TMK751" s="56"/>
      <c r="TML751" s="56"/>
      <c r="TMM751" s="56"/>
      <c r="TMN751" s="56"/>
      <c r="TMO751" s="56"/>
      <c r="TMP751" s="56"/>
      <c r="TMQ751" s="56"/>
      <c r="TMR751" s="56"/>
      <c r="TMS751" s="56"/>
      <c r="TMT751" s="56"/>
      <c r="TMU751" s="56"/>
      <c r="TMV751" s="56"/>
      <c r="TMW751" s="56"/>
      <c r="TMX751" s="56"/>
      <c r="TMY751" s="56"/>
      <c r="TMZ751" s="56"/>
      <c r="TNA751" s="56"/>
      <c r="TNB751" s="56"/>
      <c r="TNC751" s="56"/>
      <c r="TND751" s="56"/>
      <c r="TNE751" s="56"/>
      <c r="TNF751" s="56"/>
      <c r="TNG751" s="56"/>
      <c r="TNH751" s="56"/>
      <c r="TNI751" s="56"/>
      <c r="TNJ751" s="56"/>
      <c r="TNK751" s="56"/>
      <c r="TNL751" s="56"/>
      <c r="TNM751" s="56"/>
      <c r="TNN751" s="56"/>
      <c r="TNO751" s="56"/>
      <c r="TNP751" s="56"/>
      <c r="TNQ751" s="56"/>
      <c r="TNR751" s="56"/>
      <c r="TNS751" s="56"/>
      <c r="TNT751" s="56"/>
      <c r="TNU751" s="56"/>
      <c r="TNV751" s="56"/>
      <c r="TNW751" s="56"/>
      <c r="TNX751" s="56"/>
      <c r="TNY751" s="56"/>
      <c r="TNZ751" s="56"/>
      <c r="TOA751" s="56"/>
      <c r="TOB751" s="56"/>
      <c r="TOC751" s="56"/>
      <c r="TOD751" s="56"/>
      <c r="TOE751" s="56"/>
      <c r="TOF751" s="56"/>
      <c r="TOG751" s="56"/>
      <c r="TOH751" s="56"/>
      <c r="TOI751" s="56"/>
      <c r="TOJ751" s="56"/>
      <c r="TOK751" s="56"/>
      <c r="TOL751" s="56"/>
      <c r="TOM751" s="56"/>
      <c r="TON751" s="56"/>
      <c r="TOO751" s="56"/>
      <c r="TOP751" s="56"/>
      <c r="TOQ751" s="56"/>
      <c r="TOR751" s="56"/>
      <c r="TOS751" s="56"/>
      <c r="TOT751" s="56"/>
      <c r="TOU751" s="56"/>
      <c r="TOV751" s="56"/>
      <c r="TOW751" s="56"/>
      <c r="TOX751" s="56"/>
      <c r="TOY751" s="56"/>
      <c r="TOZ751" s="56"/>
      <c r="TPA751" s="56"/>
      <c r="TPB751" s="56"/>
      <c r="TPC751" s="56"/>
      <c r="TPD751" s="56"/>
      <c r="TPE751" s="56"/>
      <c r="TPF751" s="56"/>
      <c r="TPG751" s="56"/>
      <c r="TPH751" s="56"/>
      <c r="TPI751" s="56"/>
      <c r="TPJ751" s="56"/>
      <c r="TPK751" s="56"/>
      <c r="TPL751" s="56"/>
      <c r="TPM751" s="56"/>
      <c r="TPN751" s="56"/>
      <c r="TPO751" s="56"/>
      <c r="TPP751" s="56"/>
      <c r="TPQ751" s="56"/>
      <c r="TPR751" s="56"/>
      <c r="TPS751" s="56"/>
      <c r="TPT751" s="56"/>
      <c r="TPU751" s="56"/>
      <c r="TPV751" s="56"/>
      <c r="TPW751" s="56"/>
      <c r="TPX751" s="56"/>
      <c r="TPY751" s="56"/>
      <c r="TPZ751" s="56"/>
      <c r="TQA751" s="56"/>
      <c r="TQB751" s="56"/>
      <c r="TQC751" s="56"/>
      <c r="TQD751" s="56"/>
      <c r="TQE751" s="56"/>
      <c r="TQF751" s="56"/>
      <c r="TQG751" s="56"/>
      <c r="TQH751" s="56"/>
      <c r="TQI751" s="56"/>
      <c r="TQJ751" s="56"/>
      <c r="TQK751" s="56"/>
      <c r="TQL751" s="56"/>
      <c r="TQM751" s="56"/>
      <c r="TQN751" s="56"/>
      <c r="TQO751" s="56"/>
      <c r="TQP751" s="56"/>
      <c r="TQQ751" s="56"/>
      <c r="TQR751" s="56"/>
      <c r="TQS751" s="56"/>
      <c r="TQT751" s="56"/>
      <c r="TQU751" s="56"/>
      <c r="TQV751" s="56"/>
      <c r="TQW751" s="56"/>
      <c r="TQX751" s="56"/>
      <c r="TQY751" s="56"/>
      <c r="TQZ751" s="56"/>
      <c r="TRA751" s="56"/>
      <c r="TRB751" s="56"/>
      <c r="TRC751" s="56"/>
      <c r="TRD751" s="56"/>
      <c r="TRE751" s="56"/>
      <c r="TRF751" s="56"/>
      <c r="TRG751" s="56"/>
      <c r="TRH751" s="56"/>
      <c r="TRI751" s="56"/>
      <c r="TRJ751" s="56"/>
      <c r="TRK751" s="56"/>
      <c r="TRL751" s="56"/>
      <c r="TRM751" s="56"/>
      <c r="TRN751" s="56"/>
      <c r="TRO751" s="56"/>
      <c r="TRP751" s="56"/>
      <c r="TRQ751" s="56"/>
      <c r="TRR751" s="56"/>
      <c r="TRS751" s="56"/>
      <c r="TRT751" s="56"/>
      <c r="TRU751" s="56"/>
      <c r="TRV751" s="56"/>
      <c r="TRW751" s="56"/>
      <c r="TRX751" s="56"/>
      <c r="TRY751" s="56"/>
      <c r="TRZ751" s="56"/>
      <c r="TSA751" s="56"/>
      <c r="TSB751" s="56"/>
      <c r="TSC751" s="56"/>
      <c r="TSD751" s="56"/>
      <c r="TSE751" s="56"/>
      <c r="TSF751" s="56"/>
      <c r="TSG751" s="56"/>
      <c r="TSH751" s="56"/>
      <c r="TSI751" s="56"/>
      <c r="TSJ751" s="56"/>
      <c r="TSK751" s="56"/>
      <c r="TSL751" s="56"/>
      <c r="TSM751" s="56"/>
      <c r="TSN751" s="56"/>
      <c r="TSO751" s="56"/>
      <c r="TSP751" s="56"/>
      <c r="TSQ751" s="56"/>
      <c r="TSR751" s="56"/>
      <c r="TSS751" s="56"/>
      <c r="TST751" s="56"/>
      <c r="TSU751" s="56"/>
      <c r="TSV751" s="56"/>
      <c r="TSW751" s="56"/>
      <c r="TSX751" s="56"/>
      <c r="TSY751" s="56"/>
      <c r="TSZ751" s="56"/>
      <c r="TTA751" s="56"/>
      <c r="TTB751" s="56"/>
      <c r="TTC751" s="56"/>
      <c r="TTD751" s="56"/>
      <c r="TTE751" s="56"/>
      <c r="TTF751" s="56"/>
      <c r="TTG751" s="56"/>
      <c r="TTH751" s="56"/>
      <c r="TTI751" s="56"/>
      <c r="TTJ751" s="56"/>
      <c r="TTK751" s="56"/>
      <c r="TTL751" s="56"/>
      <c r="TTM751" s="56"/>
      <c r="TTN751" s="56"/>
      <c r="TTO751" s="56"/>
      <c r="TTP751" s="56"/>
      <c r="TTQ751" s="56"/>
      <c r="TTR751" s="56"/>
      <c r="TTS751" s="56"/>
      <c r="TTT751" s="56"/>
      <c r="TTU751" s="56"/>
      <c r="TTV751" s="56"/>
      <c r="TTW751" s="56"/>
      <c r="TTX751" s="56"/>
      <c r="TTY751" s="56"/>
      <c r="TTZ751" s="56"/>
      <c r="TUA751" s="56"/>
      <c r="TUB751" s="56"/>
      <c r="TUC751" s="56"/>
      <c r="TUD751" s="56"/>
      <c r="TUE751" s="56"/>
      <c r="TUF751" s="56"/>
      <c r="TUG751" s="56"/>
      <c r="TUH751" s="56"/>
      <c r="TUI751" s="56"/>
      <c r="TUJ751" s="56"/>
      <c r="TUK751" s="56"/>
      <c r="TUL751" s="56"/>
      <c r="TUM751" s="56"/>
      <c r="TUN751" s="56"/>
      <c r="TUO751" s="56"/>
      <c r="TUP751" s="56"/>
      <c r="TUQ751" s="56"/>
      <c r="TUR751" s="56"/>
      <c r="TUS751" s="56"/>
      <c r="TUT751" s="56"/>
      <c r="TUU751" s="56"/>
      <c r="TUV751" s="56"/>
      <c r="TUW751" s="56"/>
      <c r="TUX751" s="56"/>
      <c r="TUY751" s="56"/>
      <c r="TUZ751" s="56"/>
      <c r="TVA751" s="56"/>
      <c r="TVB751" s="56"/>
      <c r="TVC751" s="56"/>
      <c r="TVD751" s="56"/>
      <c r="TVE751" s="56"/>
      <c r="TVF751" s="56"/>
      <c r="TVG751" s="56"/>
      <c r="TVH751" s="56"/>
      <c r="TVI751" s="56"/>
      <c r="TVJ751" s="56"/>
      <c r="TVK751" s="56"/>
      <c r="TVL751" s="56"/>
      <c r="TVM751" s="56"/>
      <c r="TVN751" s="56"/>
      <c r="TVO751" s="56"/>
      <c r="TVP751" s="56"/>
      <c r="TVQ751" s="56"/>
      <c r="TVR751" s="56"/>
      <c r="TVS751" s="56"/>
      <c r="TVT751" s="56"/>
      <c r="TVU751" s="56"/>
      <c r="TVV751" s="56"/>
      <c r="TVW751" s="56"/>
      <c r="TVX751" s="56"/>
      <c r="TVY751" s="56"/>
      <c r="TVZ751" s="56"/>
      <c r="TWA751" s="56"/>
      <c r="TWB751" s="56"/>
      <c r="TWC751" s="56"/>
      <c r="TWD751" s="56"/>
      <c r="TWE751" s="56"/>
      <c r="TWF751" s="56"/>
      <c r="TWG751" s="56"/>
      <c r="TWH751" s="56"/>
      <c r="TWI751" s="56"/>
      <c r="TWJ751" s="56"/>
      <c r="TWK751" s="56"/>
      <c r="TWL751" s="56"/>
      <c r="TWM751" s="56"/>
      <c r="TWN751" s="56"/>
      <c r="TWO751" s="56"/>
      <c r="TWP751" s="56"/>
      <c r="TWQ751" s="56"/>
      <c r="TWR751" s="56"/>
      <c r="TWS751" s="56"/>
      <c r="TWT751" s="56"/>
      <c r="TWU751" s="56"/>
      <c r="TWV751" s="56"/>
      <c r="TWW751" s="56"/>
      <c r="TWX751" s="56"/>
      <c r="TWY751" s="56"/>
      <c r="TWZ751" s="56"/>
      <c r="TXA751" s="56"/>
      <c r="TXB751" s="56"/>
      <c r="TXC751" s="56"/>
      <c r="TXD751" s="56"/>
      <c r="TXE751" s="56"/>
      <c r="TXF751" s="56"/>
      <c r="TXG751" s="56"/>
      <c r="TXH751" s="56"/>
      <c r="TXI751" s="56"/>
      <c r="TXJ751" s="56"/>
      <c r="TXK751" s="56"/>
      <c r="TXL751" s="56"/>
      <c r="TXM751" s="56"/>
      <c r="TXN751" s="56"/>
      <c r="TXO751" s="56"/>
      <c r="TXP751" s="56"/>
      <c r="TXQ751" s="56"/>
      <c r="TXR751" s="56"/>
      <c r="TXS751" s="56"/>
      <c r="TXT751" s="56"/>
      <c r="TXU751" s="56"/>
      <c r="TXV751" s="56"/>
      <c r="TXW751" s="56"/>
      <c r="TXX751" s="56"/>
      <c r="TXY751" s="56"/>
      <c r="TXZ751" s="56"/>
      <c r="TYA751" s="56"/>
      <c r="TYB751" s="56"/>
      <c r="TYC751" s="56"/>
      <c r="TYD751" s="56"/>
      <c r="TYE751" s="56"/>
      <c r="TYF751" s="56"/>
      <c r="TYG751" s="56"/>
      <c r="TYH751" s="56"/>
      <c r="TYI751" s="56"/>
      <c r="TYJ751" s="56"/>
      <c r="TYK751" s="56"/>
      <c r="TYL751" s="56"/>
      <c r="TYM751" s="56"/>
      <c r="TYN751" s="56"/>
      <c r="TYO751" s="56"/>
      <c r="TYP751" s="56"/>
      <c r="TYQ751" s="56"/>
      <c r="TYR751" s="56"/>
      <c r="TYS751" s="56"/>
      <c r="TYT751" s="56"/>
      <c r="TYU751" s="56"/>
      <c r="TYV751" s="56"/>
      <c r="TYW751" s="56"/>
      <c r="TYX751" s="56"/>
      <c r="TYY751" s="56"/>
      <c r="TYZ751" s="56"/>
      <c r="TZA751" s="56"/>
      <c r="TZB751" s="56"/>
      <c r="TZC751" s="56"/>
      <c r="TZD751" s="56"/>
      <c r="TZE751" s="56"/>
      <c r="TZF751" s="56"/>
      <c r="TZG751" s="56"/>
      <c r="TZH751" s="56"/>
      <c r="TZI751" s="56"/>
      <c r="TZJ751" s="56"/>
      <c r="TZK751" s="56"/>
      <c r="TZL751" s="56"/>
      <c r="TZM751" s="56"/>
      <c r="TZN751" s="56"/>
      <c r="TZO751" s="56"/>
      <c r="TZP751" s="56"/>
      <c r="TZQ751" s="56"/>
      <c r="TZR751" s="56"/>
      <c r="TZS751" s="56"/>
      <c r="TZT751" s="56"/>
      <c r="TZU751" s="56"/>
      <c r="TZV751" s="56"/>
      <c r="TZW751" s="56"/>
      <c r="TZX751" s="56"/>
      <c r="TZY751" s="56"/>
      <c r="TZZ751" s="56"/>
      <c r="UAA751" s="56"/>
      <c r="UAB751" s="56"/>
      <c r="UAC751" s="56"/>
      <c r="UAD751" s="56"/>
      <c r="UAE751" s="56"/>
      <c r="UAF751" s="56"/>
      <c r="UAG751" s="56"/>
      <c r="UAH751" s="56"/>
      <c r="UAI751" s="56"/>
      <c r="UAJ751" s="56"/>
      <c r="UAK751" s="56"/>
      <c r="UAL751" s="56"/>
      <c r="UAM751" s="56"/>
      <c r="UAN751" s="56"/>
      <c r="UAO751" s="56"/>
      <c r="UAP751" s="56"/>
      <c r="UAQ751" s="56"/>
      <c r="UAR751" s="56"/>
      <c r="UAS751" s="56"/>
      <c r="UAT751" s="56"/>
      <c r="UAU751" s="56"/>
      <c r="UAV751" s="56"/>
      <c r="UAW751" s="56"/>
      <c r="UAX751" s="56"/>
      <c r="UAY751" s="56"/>
      <c r="UAZ751" s="56"/>
      <c r="UBA751" s="56"/>
      <c r="UBB751" s="56"/>
      <c r="UBC751" s="56"/>
      <c r="UBD751" s="56"/>
      <c r="UBE751" s="56"/>
      <c r="UBF751" s="56"/>
      <c r="UBG751" s="56"/>
      <c r="UBH751" s="56"/>
      <c r="UBI751" s="56"/>
      <c r="UBJ751" s="56"/>
      <c r="UBK751" s="56"/>
      <c r="UBL751" s="56"/>
      <c r="UBM751" s="56"/>
      <c r="UBN751" s="56"/>
      <c r="UBO751" s="56"/>
      <c r="UBP751" s="56"/>
      <c r="UBQ751" s="56"/>
      <c r="UBR751" s="56"/>
      <c r="UBS751" s="56"/>
      <c r="UBT751" s="56"/>
      <c r="UBU751" s="56"/>
      <c r="UBV751" s="56"/>
      <c r="UBW751" s="56"/>
      <c r="UBX751" s="56"/>
      <c r="UBY751" s="56"/>
      <c r="UBZ751" s="56"/>
      <c r="UCA751" s="56"/>
      <c r="UCB751" s="56"/>
      <c r="UCC751" s="56"/>
      <c r="UCD751" s="56"/>
      <c r="UCE751" s="56"/>
      <c r="UCF751" s="56"/>
      <c r="UCG751" s="56"/>
      <c r="UCH751" s="56"/>
      <c r="UCI751" s="56"/>
      <c r="UCJ751" s="56"/>
      <c r="UCK751" s="56"/>
      <c r="UCL751" s="56"/>
      <c r="UCM751" s="56"/>
      <c r="UCN751" s="56"/>
      <c r="UCO751" s="56"/>
      <c r="UCP751" s="56"/>
      <c r="UCQ751" s="56"/>
      <c r="UCR751" s="56"/>
      <c r="UCS751" s="56"/>
      <c r="UCT751" s="56"/>
      <c r="UCU751" s="56"/>
      <c r="UCV751" s="56"/>
      <c r="UCW751" s="56"/>
      <c r="UCX751" s="56"/>
      <c r="UCY751" s="56"/>
      <c r="UCZ751" s="56"/>
      <c r="UDA751" s="56"/>
      <c r="UDB751" s="56"/>
      <c r="UDC751" s="56"/>
      <c r="UDD751" s="56"/>
      <c r="UDE751" s="56"/>
      <c r="UDF751" s="56"/>
      <c r="UDG751" s="56"/>
      <c r="UDH751" s="56"/>
      <c r="UDI751" s="56"/>
      <c r="UDJ751" s="56"/>
      <c r="UDK751" s="56"/>
      <c r="UDL751" s="56"/>
      <c r="UDM751" s="56"/>
      <c r="UDN751" s="56"/>
      <c r="UDO751" s="56"/>
      <c r="UDP751" s="56"/>
      <c r="UDQ751" s="56"/>
      <c r="UDR751" s="56"/>
      <c r="UDS751" s="56"/>
      <c r="UDT751" s="56"/>
      <c r="UDU751" s="56"/>
      <c r="UDV751" s="56"/>
      <c r="UDW751" s="56"/>
      <c r="UDX751" s="56"/>
      <c r="UDY751" s="56"/>
      <c r="UDZ751" s="56"/>
      <c r="UEA751" s="56"/>
      <c r="UEB751" s="56"/>
      <c r="UEC751" s="56"/>
      <c r="UED751" s="56"/>
      <c r="UEE751" s="56"/>
      <c r="UEF751" s="56"/>
      <c r="UEG751" s="56"/>
      <c r="UEH751" s="56"/>
      <c r="UEI751" s="56"/>
      <c r="UEJ751" s="56"/>
      <c r="UEK751" s="56"/>
      <c r="UEL751" s="56"/>
      <c r="UEM751" s="56"/>
      <c r="UEN751" s="56"/>
      <c r="UEO751" s="56"/>
      <c r="UEP751" s="56"/>
      <c r="UEQ751" s="56"/>
      <c r="UER751" s="56"/>
      <c r="UES751" s="56"/>
      <c r="UET751" s="56"/>
      <c r="UEU751" s="56"/>
      <c r="UEV751" s="56"/>
      <c r="UEW751" s="56"/>
      <c r="UEX751" s="56"/>
      <c r="UEY751" s="56"/>
      <c r="UEZ751" s="56"/>
      <c r="UFA751" s="56"/>
      <c r="UFB751" s="56"/>
      <c r="UFC751" s="56"/>
      <c r="UFD751" s="56"/>
      <c r="UFE751" s="56"/>
      <c r="UFF751" s="56"/>
      <c r="UFG751" s="56"/>
      <c r="UFH751" s="56"/>
      <c r="UFI751" s="56"/>
      <c r="UFJ751" s="56"/>
      <c r="UFK751" s="56"/>
      <c r="UFL751" s="56"/>
      <c r="UFM751" s="56"/>
      <c r="UFN751" s="56"/>
      <c r="UFO751" s="56"/>
      <c r="UFP751" s="56"/>
      <c r="UFQ751" s="56"/>
      <c r="UFR751" s="56"/>
      <c r="UFS751" s="56"/>
      <c r="UFT751" s="56"/>
      <c r="UFU751" s="56"/>
      <c r="UFV751" s="56"/>
      <c r="UFW751" s="56"/>
      <c r="UFX751" s="56"/>
      <c r="UFY751" s="56"/>
      <c r="UFZ751" s="56"/>
      <c r="UGA751" s="56"/>
      <c r="UGB751" s="56"/>
      <c r="UGC751" s="56"/>
      <c r="UGD751" s="56"/>
      <c r="UGE751" s="56"/>
      <c r="UGF751" s="56"/>
      <c r="UGG751" s="56"/>
      <c r="UGH751" s="56"/>
      <c r="UGI751" s="56"/>
      <c r="UGJ751" s="56"/>
      <c r="UGK751" s="56"/>
      <c r="UGL751" s="56"/>
      <c r="UGM751" s="56"/>
      <c r="UGN751" s="56"/>
      <c r="UGO751" s="56"/>
      <c r="UGP751" s="56"/>
      <c r="UGQ751" s="56"/>
      <c r="UGR751" s="56"/>
      <c r="UGS751" s="56"/>
      <c r="UGT751" s="56"/>
      <c r="UGU751" s="56"/>
      <c r="UGV751" s="56"/>
      <c r="UGW751" s="56"/>
      <c r="UGX751" s="56"/>
      <c r="UGY751" s="56"/>
      <c r="UGZ751" s="56"/>
      <c r="UHA751" s="56"/>
      <c r="UHB751" s="56"/>
      <c r="UHC751" s="56"/>
      <c r="UHD751" s="56"/>
      <c r="UHE751" s="56"/>
      <c r="UHF751" s="56"/>
      <c r="UHG751" s="56"/>
      <c r="UHH751" s="56"/>
      <c r="UHI751" s="56"/>
      <c r="UHJ751" s="56"/>
      <c r="UHK751" s="56"/>
      <c r="UHL751" s="56"/>
      <c r="UHM751" s="56"/>
      <c r="UHN751" s="56"/>
      <c r="UHO751" s="56"/>
      <c r="UHP751" s="56"/>
      <c r="UHQ751" s="56"/>
      <c r="UHR751" s="56"/>
      <c r="UHS751" s="56"/>
      <c r="UHT751" s="56"/>
      <c r="UHU751" s="56"/>
      <c r="UHV751" s="56"/>
      <c r="UHW751" s="56"/>
      <c r="UHX751" s="56"/>
      <c r="UHY751" s="56"/>
      <c r="UHZ751" s="56"/>
      <c r="UIA751" s="56"/>
      <c r="UIB751" s="56"/>
      <c r="UIC751" s="56"/>
      <c r="UID751" s="56"/>
      <c r="UIE751" s="56"/>
      <c r="UIF751" s="56"/>
      <c r="UIG751" s="56"/>
      <c r="UIH751" s="56"/>
      <c r="UII751" s="56"/>
      <c r="UIJ751" s="56"/>
      <c r="UIK751" s="56"/>
      <c r="UIL751" s="56"/>
      <c r="UIM751" s="56"/>
      <c r="UIN751" s="56"/>
      <c r="UIO751" s="56"/>
      <c r="UIP751" s="56"/>
      <c r="UIQ751" s="56"/>
      <c r="UIR751" s="56"/>
      <c r="UIS751" s="56"/>
      <c r="UIT751" s="56"/>
      <c r="UIU751" s="56"/>
      <c r="UIV751" s="56"/>
      <c r="UIW751" s="56"/>
      <c r="UIX751" s="56"/>
      <c r="UIY751" s="56"/>
      <c r="UIZ751" s="56"/>
      <c r="UJA751" s="56"/>
      <c r="UJB751" s="56"/>
      <c r="UJC751" s="56"/>
      <c r="UJD751" s="56"/>
      <c r="UJE751" s="56"/>
      <c r="UJF751" s="56"/>
      <c r="UJG751" s="56"/>
      <c r="UJH751" s="56"/>
      <c r="UJI751" s="56"/>
      <c r="UJJ751" s="56"/>
      <c r="UJK751" s="56"/>
      <c r="UJL751" s="56"/>
      <c r="UJM751" s="56"/>
      <c r="UJN751" s="56"/>
      <c r="UJO751" s="56"/>
      <c r="UJP751" s="56"/>
      <c r="UJQ751" s="56"/>
      <c r="UJR751" s="56"/>
      <c r="UJS751" s="56"/>
      <c r="UJT751" s="56"/>
      <c r="UJU751" s="56"/>
      <c r="UJV751" s="56"/>
      <c r="UJW751" s="56"/>
      <c r="UJX751" s="56"/>
      <c r="UJY751" s="56"/>
      <c r="UJZ751" s="56"/>
      <c r="UKA751" s="56"/>
      <c r="UKB751" s="56"/>
      <c r="UKC751" s="56"/>
      <c r="UKD751" s="56"/>
      <c r="UKE751" s="56"/>
      <c r="UKF751" s="56"/>
      <c r="UKG751" s="56"/>
      <c r="UKH751" s="56"/>
      <c r="UKI751" s="56"/>
      <c r="UKJ751" s="56"/>
      <c r="UKK751" s="56"/>
      <c r="UKL751" s="56"/>
      <c r="UKM751" s="56"/>
      <c r="UKN751" s="56"/>
      <c r="UKO751" s="56"/>
      <c r="UKP751" s="56"/>
      <c r="UKQ751" s="56"/>
      <c r="UKR751" s="56"/>
      <c r="UKS751" s="56"/>
      <c r="UKT751" s="56"/>
      <c r="UKU751" s="56"/>
      <c r="UKV751" s="56"/>
      <c r="UKW751" s="56"/>
      <c r="UKX751" s="56"/>
      <c r="UKY751" s="56"/>
      <c r="UKZ751" s="56"/>
      <c r="ULA751" s="56"/>
      <c r="ULB751" s="56"/>
      <c r="ULC751" s="56"/>
      <c r="ULD751" s="56"/>
      <c r="ULE751" s="56"/>
      <c r="ULF751" s="56"/>
      <c r="ULG751" s="56"/>
      <c r="ULH751" s="56"/>
      <c r="ULI751" s="56"/>
      <c r="ULJ751" s="56"/>
      <c r="ULK751" s="56"/>
      <c r="ULL751" s="56"/>
      <c r="ULM751" s="56"/>
      <c r="ULN751" s="56"/>
      <c r="ULO751" s="56"/>
      <c r="ULP751" s="56"/>
      <c r="ULQ751" s="56"/>
      <c r="ULR751" s="56"/>
      <c r="ULS751" s="56"/>
      <c r="ULT751" s="56"/>
      <c r="ULU751" s="56"/>
      <c r="ULV751" s="56"/>
      <c r="ULW751" s="56"/>
      <c r="ULX751" s="56"/>
      <c r="ULY751" s="56"/>
      <c r="ULZ751" s="56"/>
      <c r="UMA751" s="56"/>
      <c r="UMB751" s="56"/>
      <c r="UMC751" s="56"/>
      <c r="UMD751" s="56"/>
      <c r="UME751" s="56"/>
      <c r="UMF751" s="56"/>
      <c r="UMG751" s="56"/>
      <c r="UMH751" s="56"/>
      <c r="UMI751" s="56"/>
      <c r="UMJ751" s="56"/>
      <c r="UMK751" s="56"/>
      <c r="UML751" s="56"/>
      <c r="UMM751" s="56"/>
      <c r="UMN751" s="56"/>
      <c r="UMO751" s="56"/>
      <c r="UMP751" s="56"/>
      <c r="UMQ751" s="56"/>
      <c r="UMR751" s="56"/>
      <c r="UMS751" s="56"/>
      <c r="UMT751" s="56"/>
      <c r="UMU751" s="56"/>
      <c r="UMV751" s="56"/>
      <c r="UMW751" s="56"/>
      <c r="UMX751" s="56"/>
      <c r="UMY751" s="56"/>
      <c r="UMZ751" s="56"/>
      <c r="UNA751" s="56"/>
      <c r="UNB751" s="56"/>
      <c r="UNC751" s="56"/>
      <c r="UND751" s="56"/>
      <c r="UNE751" s="56"/>
      <c r="UNF751" s="56"/>
      <c r="UNG751" s="56"/>
      <c r="UNH751" s="56"/>
      <c r="UNI751" s="56"/>
      <c r="UNJ751" s="56"/>
      <c r="UNK751" s="56"/>
      <c r="UNL751" s="56"/>
      <c r="UNM751" s="56"/>
      <c r="UNN751" s="56"/>
      <c r="UNO751" s="56"/>
      <c r="UNP751" s="56"/>
      <c r="UNQ751" s="56"/>
      <c r="UNR751" s="56"/>
      <c r="UNS751" s="56"/>
      <c r="UNT751" s="56"/>
      <c r="UNU751" s="56"/>
      <c r="UNV751" s="56"/>
      <c r="UNW751" s="56"/>
      <c r="UNX751" s="56"/>
      <c r="UNY751" s="56"/>
      <c r="UNZ751" s="56"/>
      <c r="UOA751" s="56"/>
      <c r="UOB751" s="56"/>
      <c r="UOC751" s="56"/>
      <c r="UOD751" s="56"/>
      <c r="UOE751" s="56"/>
      <c r="UOF751" s="56"/>
      <c r="UOG751" s="56"/>
      <c r="UOH751" s="56"/>
      <c r="UOI751" s="56"/>
      <c r="UOJ751" s="56"/>
      <c r="UOK751" s="56"/>
      <c r="UOL751" s="56"/>
      <c r="UOM751" s="56"/>
      <c r="UON751" s="56"/>
      <c r="UOO751" s="56"/>
      <c r="UOP751" s="56"/>
      <c r="UOQ751" s="56"/>
      <c r="UOR751" s="56"/>
      <c r="UOS751" s="56"/>
      <c r="UOT751" s="56"/>
      <c r="UOU751" s="56"/>
      <c r="UOV751" s="56"/>
      <c r="UOW751" s="56"/>
      <c r="UOX751" s="56"/>
      <c r="UOY751" s="56"/>
      <c r="UOZ751" s="56"/>
      <c r="UPA751" s="56"/>
      <c r="UPB751" s="56"/>
      <c r="UPC751" s="56"/>
      <c r="UPD751" s="56"/>
      <c r="UPE751" s="56"/>
      <c r="UPF751" s="56"/>
      <c r="UPG751" s="56"/>
      <c r="UPH751" s="56"/>
      <c r="UPI751" s="56"/>
      <c r="UPJ751" s="56"/>
      <c r="UPK751" s="56"/>
      <c r="UPL751" s="56"/>
      <c r="UPM751" s="56"/>
      <c r="UPN751" s="56"/>
      <c r="UPO751" s="56"/>
      <c r="UPP751" s="56"/>
      <c r="UPQ751" s="56"/>
      <c r="UPR751" s="56"/>
      <c r="UPS751" s="56"/>
      <c r="UPT751" s="56"/>
      <c r="UPU751" s="56"/>
      <c r="UPV751" s="56"/>
      <c r="UPW751" s="56"/>
      <c r="UPX751" s="56"/>
      <c r="UPY751" s="56"/>
      <c r="UPZ751" s="56"/>
      <c r="UQA751" s="56"/>
      <c r="UQB751" s="56"/>
      <c r="UQC751" s="56"/>
      <c r="UQD751" s="56"/>
      <c r="UQE751" s="56"/>
      <c r="UQF751" s="56"/>
      <c r="UQG751" s="56"/>
      <c r="UQH751" s="56"/>
      <c r="UQI751" s="56"/>
      <c r="UQJ751" s="56"/>
      <c r="UQK751" s="56"/>
      <c r="UQL751" s="56"/>
      <c r="UQM751" s="56"/>
      <c r="UQN751" s="56"/>
      <c r="UQO751" s="56"/>
      <c r="UQP751" s="56"/>
      <c r="UQQ751" s="56"/>
      <c r="UQR751" s="56"/>
      <c r="UQS751" s="56"/>
      <c r="UQT751" s="56"/>
      <c r="UQU751" s="56"/>
      <c r="UQV751" s="56"/>
      <c r="UQW751" s="56"/>
      <c r="UQX751" s="56"/>
      <c r="UQY751" s="56"/>
      <c r="UQZ751" s="56"/>
      <c r="URA751" s="56"/>
      <c r="URB751" s="56"/>
      <c r="URC751" s="56"/>
      <c r="URD751" s="56"/>
      <c r="URE751" s="56"/>
      <c r="URF751" s="56"/>
      <c r="URG751" s="56"/>
      <c r="URH751" s="56"/>
      <c r="URI751" s="56"/>
      <c r="URJ751" s="56"/>
      <c r="URK751" s="56"/>
      <c r="URL751" s="56"/>
      <c r="URM751" s="56"/>
      <c r="URN751" s="56"/>
      <c r="URO751" s="56"/>
      <c r="URP751" s="56"/>
      <c r="URQ751" s="56"/>
      <c r="URR751" s="56"/>
      <c r="URS751" s="56"/>
      <c r="URT751" s="56"/>
      <c r="URU751" s="56"/>
      <c r="URV751" s="56"/>
      <c r="URW751" s="56"/>
      <c r="URX751" s="56"/>
      <c r="URY751" s="56"/>
      <c r="URZ751" s="56"/>
      <c r="USA751" s="56"/>
      <c r="USB751" s="56"/>
      <c r="USC751" s="56"/>
      <c r="USD751" s="56"/>
      <c r="USE751" s="56"/>
      <c r="USF751" s="56"/>
      <c r="USG751" s="56"/>
      <c r="USH751" s="56"/>
      <c r="USI751" s="56"/>
      <c r="USJ751" s="56"/>
      <c r="USK751" s="56"/>
      <c r="USL751" s="56"/>
      <c r="USM751" s="56"/>
      <c r="USN751" s="56"/>
      <c r="USO751" s="56"/>
      <c r="USP751" s="56"/>
      <c r="USQ751" s="56"/>
      <c r="USR751" s="56"/>
      <c r="USS751" s="56"/>
      <c r="UST751" s="56"/>
      <c r="USU751" s="56"/>
      <c r="USV751" s="56"/>
      <c r="USW751" s="56"/>
      <c r="USX751" s="56"/>
      <c r="USY751" s="56"/>
      <c r="USZ751" s="56"/>
      <c r="UTA751" s="56"/>
      <c r="UTB751" s="56"/>
      <c r="UTC751" s="56"/>
      <c r="UTD751" s="56"/>
      <c r="UTE751" s="56"/>
      <c r="UTF751" s="56"/>
      <c r="UTG751" s="56"/>
      <c r="UTH751" s="56"/>
      <c r="UTI751" s="56"/>
      <c r="UTJ751" s="56"/>
      <c r="UTK751" s="56"/>
      <c r="UTL751" s="56"/>
      <c r="UTM751" s="56"/>
      <c r="UTN751" s="56"/>
      <c r="UTO751" s="56"/>
      <c r="UTP751" s="56"/>
      <c r="UTQ751" s="56"/>
      <c r="UTR751" s="56"/>
      <c r="UTS751" s="56"/>
      <c r="UTT751" s="56"/>
      <c r="UTU751" s="56"/>
      <c r="UTV751" s="56"/>
      <c r="UTW751" s="56"/>
      <c r="UTX751" s="56"/>
      <c r="UTY751" s="56"/>
      <c r="UTZ751" s="56"/>
      <c r="UUA751" s="56"/>
      <c r="UUB751" s="56"/>
      <c r="UUC751" s="56"/>
      <c r="UUD751" s="56"/>
      <c r="UUE751" s="56"/>
      <c r="UUF751" s="56"/>
      <c r="UUG751" s="56"/>
      <c r="UUH751" s="56"/>
      <c r="UUI751" s="56"/>
      <c r="UUJ751" s="56"/>
      <c r="UUK751" s="56"/>
      <c r="UUL751" s="56"/>
      <c r="UUM751" s="56"/>
      <c r="UUN751" s="56"/>
      <c r="UUO751" s="56"/>
      <c r="UUP751" s="56"/>
      <c r="UUQ751" s="56"/>
      <c r="UUR751" s="56"/>
      <c r="UUS751" s="56"/>
      <c r="UUT751" s="56"/>
      <c r="UUU751" s="56"/>
      <c r="UUV751" s="56"/>
      <c r="UUW751" s="56"/>
      <c r="UUX751" s="56"/>
      <c r="UUY751" s="56"/>
      <c r="UUZ751" s="56"/>
      <c r="UVA751" s="56"/>
      <c r="UVB751" s="56"/>
      <c r="UVC751" s="56"/>
      <c r="UVD751" s="56"/>
      <c r="UVE751" s="56"/>
      <c r="UVF751" s="56"/>
      <c r="UVG751" s="56"/>
      <c r="UVH751" s="56"/>
      <c r="UVI751" s="56"/>
      <c r="UVJ751" s="56"/>
      <c r="UVK751" s="56"/>
      <c r="UVL751" s="56"/>
      <c r="UVM751" s="56"/>
      <c r="UVN751" s="56"/>
      <c r="UVO751" s="56"/>
      <c r="UVP751" s="56"/>
      <c r="UVQ751" s="56"/>
      <c r="UVR751" s="56"/>
      <c r="UVS751" s="56"/>
      <c r="UVT751" s="56"/>
      <c r="UVU751" s="56"/>
      <c r="UVV751" s="56"/>
      <c r="UVW751" s="56"/>
      <c r="UVX751" s="56"/>
      <c r="UVY751" s="56"/>
      <c r="UVZ751" s="56"/>
      <c r="UWA751" s="56"/>
      <c r="UWB751" s="56"/>
      <c r="UWC751" s="56"/>
      <c r="UWD751" s="56"/>
      <c r="UWE751" s="56"/>
      <c r="UWF751" s="56"/>
      <c r="UWG751" s="56"/>
      <c r="UWH751" s="56"/>
      <c r="UWI751" s="56"/>
      <c r="UWJ751" s="56"/>
      <c r="UWK751" s="56"/>
      <c r="UWL751" s="56"/>
      <c r="UWM751" s="56"/>
      <c r="UWN751" s="56"/>
      <c r="UWO751" s="56"/>
      <c r="UWP751" s="56"/>
      <c r="UWQ751" s="56"/>
      <c r="UWR751" s="56"/>
      <c r="UWS751" s="56"/>
      <c r="UWT751" s="56"/>
      <c r="UWU751" s="56"/>
      <c r="UWV751" s="56"/>
      <c r="UWW751" s="56"/>
      <c r="UWX751" s="56"/>
      <c r="UWY751" s="56"/>
      <c r="UWZ751" s="56"/>
      <c r="UXA751" s="56"/>
      <c r="UXB751" s="56"/>
      <c r="UXC751" s="56"/>
      <c r="UXD751" s="56"/>
      <c r="UXE751" s="56"/>
      <c r="UXF751" s="56"/>
      <c r="UXG751" s="56"/>
      <c r="UXH751" s="56"/>
      <c r="UXI751" s="56"/>
      <c r="UXJ751" s="56"/>
      <c r="UXK751" s="56"/>
      <c r="UXL751" s="56"/>
      <c r="UXM751" s="56"/>
      <c r="UXN751" s="56"/>
      <c r="UXO751" s="56"/>
      <c r="UXP751" s="56"/>
      <c r="UXQ751" s="56"/>
      <c r="UXR751" s="56"/>
      <c r="UXS751" s="56"/>
      <c r="UXT751" s="56"/>
      <c r="UXU751" s="56"/>
      <c r="UXV751" s="56"/>
      <c r="UXW751" s="56"/>
      <c r="UXX751" s="56"/>
      <c r="UXY751" s="56"/>
      <c r="UXZ751" s="56"/>
      <c r="UYA751" s="56"/>
      <c r="UYB751" s="56"/>
      <c r="UYC751" s="56"/>
      <c r="UYD751" s="56"/>
      <c r="UYE751" s="56"/>
      <c r="UYF751" s="56"/>
      <c r="UYG751" s="56"/>
      <c r="UYH751" s="56"/>
      <c r="UYI751" s="56"/>
      <c r="UYJ751" s="56"/>
      <c r="UYK751" s="56"/>
      <c r="UYL751" s="56"/>
      <c r="UYM751" s="56"/>
      <c r="UYN751" s="56"/>
      <c r="UYO751" s="56"/>
      <c r="UYP751" s="56"/>
      <c r="UYQ751" s="56"/>
      <c r="UYR751" s="56"/>
      <c r="UYS751" s="56"/>
      <c r="UYT751" s="56"/>
      <c r="UYU751" s="56"/>
      <c r="UYV751" s="56"/>
      <c r="UYW751" s="56"/>
      <c r="UYX751" s="56"/>
      <c r="UYY751" s="56"/>
      <c r="UYZ751" s="56"/>
      <c r="UZA751" s="56"/>
      <c r="UZB751" s="56"/>
      <c r="UZC751" s="56"/>
      <c r="UZD751" s="56"/>
      <c r="UZE751" s="56"/>
      <c r="UZF751" s="56"/>
      <c r="UZG751" s="56"/>
      <c r="UZH751" s="56"/>
      <c r="UZI751" s="56"/>
      <c r="UZJ751" s="56"/>
      <c r="UZK751" s="56"/>
      <c r="UZL751" s="56"/>
      <c r="UZM751" s="56"/>
      <c r="UZN751" s="56"/>
      <c r="UZO751" s="56"/>
      <c r="UZP751" s="56"/>
      <c r="UZQ751" s="56"/>
      <c r="UZR751" s="56"/>
      <c r="UZS751" s="56"/>
      <c r="UZT751" s="56"/>
      <c r="UZU751" s="56"/>
      <c r="UZV751" s="56"/>
      <c r="UZW751" s="56"/>
      <c r="UZX751" s="56"/>
      <c r="UZY751" s="56"/>
      <c r="UZZ751" s="56"/>
      <c r="VAA751" s="56"/>
      <c r="VAB751" s="56"/>
      <c r="VAC751" s="56"/>
      <c r="VAD751" s="56"/>
      <c r="VAE751" s="56"/>
      <c r="VAF751" s="56"/>
      <c r="VAG751" s="56"/>
      <c r="VAH751" s="56"/>
      <c r="VAI751" s="56"/>
      <c r="VAJ751" s="56"/>
      <c r="VAK751" s="56"/>
      <c r="VAL751" s="56"/>
      <c r="VAM751" s="56"/>
      <c r="VAN751" s="56"/>
      <c r="VAO751" s="56"/>
      <c r="VAP751" s="56"/>
      <c r="VAQ751" s="56"/>
      <c r="VAR751" s="56"/>
      <c r="VAS751" s="56"/>
      <c r="VAT751" s="56"/>
      <c r="VAU751" s="56"/>
      <c r="VAV751" s="56"/>
      <c r="VAW751" s="56"/>
      <c r="VAX751" s="56"/>
      <c r="VAY751" s="56"/>
      <c r="VAZ751" s="56"/>
      <c r="VBA751" s="56"/>
      <c r="VBB751" s="56"/>
      <c r="VBC751" s="56"/>
      <c r="VBD751" s="56"/>
      <c r="VBE751" s="56"/>
      <c r="VBF751" s="56"/>
      <c r="VBG751" s="56"/>
      <c r="VBH751" s="56"/>
      <c r="VBI751" s="56"/>
      <c r="VBJ751" s="56"/>
      <c r="VBK751" s="56"/>
      <c r="VBL751" s="56"/>
      <c r="VBM751" s="56"/>
      <c r="VBN751" s="56"/>
      <c r="VBO751" s="56"/>
      <c r="VBP751" s="56"/>
      <c r="VBQ751" s="56"/>
      <c r="VBR751" s="56"/>
      <c r="VBS751" s="56"/>
      <c r="VBT751" s="56"/>
      <c r="VBU751" s="56"/>
      <c r="VBV751" s="56"/>
      <c r="VBW751" s="56"/>
      <c r="VBX751" s="56"/>
      <c r="VBY751" s="56"/>
      <c r="VBZ751" s="56"/>
      <c r="VCA751" s="56"/>
      <c r="VCB751" s="56"/>
      <c r="VCC751" s="56"/>
      <c r="VCD751" s="56"/>
      <c r="VCE751" s="56"/>
      <c r="VCF751" s="56"/>
      <c r="VCG751" s="56"/>
      <c r="VCH751" s="56"/>
      <c r="VCI751" s="56"/>
      <c r="VCJ751" s="56"/>
      <c r="VCK751" s="56"/>
      <c r="VCL751" s="56"/>
      <c r="VCM751" s="56"/>
      <c r="VCN751" s="56"/>
      <c r="VCO751" s="56"/>
      <c r="VCP751" s="56"/>
      <c r="VCQ751" s="56"/>
      <c r="VCR751" s="56"/>
      <c r="VCS751" s="56"/>
      <c r="VCT751" s="56"/>
      <c r="VCU751" s="56"/>
      <c r="VCV751" s="56"/>
      <c r="VCW751" s="56"/>
      <c r="VCX751" s="56"/>
      <c r="VCY751" s="56"/>
      <c r="VCZ751" s="56"/>
      <c r="VDA751" s="56"/>
      <c r="VDB751" s="56"/>
      <c r="VDC751" s="56"/>
      <c r="VDD751" s="56"/>
      <c r="VDE751" s="56"/>
      <c r="VDF751" s="56"/>
      <c r="VDG751" s="56"/>
      <c r="VDH751" s="56"/>
      <c r="VDI751" s="56"/>
      <c r="VDJ751" s="56"/>
      <c r="VDK751" s="56"/>
      <c r="VDL751" s="56"/>
      <c r="VDM751" s="56"/>
      <c r="VDN751" s="56"/>
      <c r="VDO751" s="56"/>
      <c r="VDP751" s="56"/>
      <c r="VDQ751" s="56"/>
      <c r="VDR751" s="56"/>
      <c r="VDS751" s="56"/>
      <c r="VDT751" s="56"/>
      <c r="VDU751" s="56"/>
      <c r="VDV751" s="56"/>
      <c r="VDW751" s="56"/>
      <c r="VDX751" s="56"/>
      <c r="VDY751" s="56"/>
      <c r="VDZ751" s="56"/>
      <c r="VEA751" s="56"/>
      <c r="VEB751" s="56"/>
      <c r="VEC751" s="56"/>
      <c r="VED751" s="56"/>
      <c r="VEE751" s="56"/>
      <c r="VEF751" s="56"/>
      <c r="VEG751" s="56"/>
      <c r="VEH751" s="56"/>
      <c r="VEI751" s="56"/>
      <c r="VEJ751" s="56"/>
      <c r="VEK751" s="56"/>
      <c r="VEL751" s="56"/>
      <c r="VEM751" s="56"/>
      <c r="VEN751" s="56"/>
      <c r="VEO751" s="56"/>
      <c r="VEP751" s="56"/>
      <c r="VEQ751" s="56"/>
      <c r="VER751" s="56"/>
      <c r="VES751" s="56"/>
      <c r="VET751" s="56"/>
      <c r="VEU751" s="56"/>
      <c r="VEV751" s="56"/>
      <c r="VEW751" s="56"/>
      <c r="VEX751" s="56"/>
      <c r="VEY751" s="56"/>
      <c r="VEZ751" s="56"/>
      <c r="VFA751" s="56"/>
      <c r="VFB751" s="56"/>
      <c r="VFC751" s="56"/>
      <c r="VFD751" s="56"/>
      <c r="VFE751" s="56"/>
      <c r="VFF751" s="56"/>
      <c r="VFG751" s="56"/>
      <c r="VFH751" s="56"/>
      <c r="VFI751" s="56"/>
      <c r="VFJ751" s="56"/>
      <c r="VFK751" s="56"/>
      <c r="VFL751" s="56"/>
      <c r="VFM751" s="56"/>
      <c r="VFN751" s="56"/>
      <c r="VFO751" s="56"/>
      <c r="VFP751" s="56"/>
      <c r="VFQ751" s="56"/>
      <c r="VFR751" s="56"/>
      <c r="VFS751" s="56"/>
      <c r="VFT751" s="56"/>
      <c r="VFU751" s="56"/>
      <c r="VFV751" s="56"/>
      <c r="VFW751" s="56"/>
      <c r="VFX751" s="56"/>
      <c r="VFY751" s="56"/>
      <c r="VFZ751" s="56"/>
      <c r="VGA751" s="56"/>
      <c r="VGB751" s="56"/>
      <c r="VGC751" s="56"/>
      <c r="VGD751" s="56"/>
      <c r="VGE751" s="56"/>
      <c r="VGF751" s="56"/>
      <c r="VGG751" s="56"/>
      <c r="VGH751" s="56"/>
      <c r="VGI751" s="56"/>
      <c r="VGJ751" s="56"/>
      <c r="VGK751" s="56"/>
      <c r="VGL751" s="56"/>
      <c r="VGM751" s="56"/>
      <c r="VGN751" s="56"/>
      <c r="VGO751" s="56"/>
      <c r="VGP751" s="56"/>
      <c r="VGQ751" s="56"/>
      <c r="VGR751" s="56"/>
      <c r="VGS751" s="56"/>
      <c r="VGT751" s="56"/>
      <c r="VGU751" s="56"/>
      <c r="VGV751" s="56"/>
      <c r="VGW751" s="56"/>
      <c r="VGX751" s="56"/>
      <c r="VGY751" s="56"/>
      <c r="VGZ751" s="56"/>
      <c r="VHA751" s="56"/>
      <c r="VHB751" s="56"/>
      <c r="VHC751" s="56"/>
      <c r="VHD751" s="56"/>
      <c r="VHE751" s="56"/>
      <c r="VHF751" s="56"/>
      <c r="VHG751" s="56"/>
      <c r="VHH751" s="56"/>
      <c r="VHI751" s="56"/>
      <c r="VHJ751" s="56"/>
      <c r="VHK751" s="56"/>
      <c r="VHL751" s="56"/>
      <c r="VHM751" s="56"/>
      <c r="VHN751" s="56"/>
      <c r="VHO751" s="56"/>
      <c r="VHP751" s="56"/>
      <c r="VHQ751" s="56"/>
      <c r="VHR751" s="56"/>
      <c r="VHS751" s="56"/>
      <c r="VHT751" s="56"/>
      <c r="VHU751" s="56"/>
      <c r="VHV751" s="56"/>
      <c r="VHW751" s="56"/>
      <c r="VHX751" s="56"/>
      <c r="VHY751" s="56"/>
      <c r="VHZ751" s="56"/>
      <c r="VIA751" s="56"/>
      <c r="VIB751" s="56"/>
      <c r="VIC751" s="56"/>
      <c r="VID751" s="56"/>
      <c r="VIE751" s="56"/>
      <c r="VIF751" s="56"/>
      <c r="VIG751" s="56"/>
      <c r="VIH751" s="56"/>
      <c r="VII751" s="56"/>
      <c r="VIJ751" s="56"/>
      <c r="VIK751" s="56"/>
      <c r="VIL751" s="56"/>
      <c r="VIM751" s="56"/>
      <c r="VIN751" s="56"/>
      <c r="VIO751" s="56"/>
      <c r="VIP751" s="56"/>
      <c r="VIQ751" s="56"/>
      <c r="VIR751" s="56"/>
      <c r="VIS751" s="56"/>
      <c r="VIT751" s="56"/>
      <c r="VIU751" s="56"/>
      <c r="VIV751" s="56"/>
      <c r="VIW751" s="56"/>
      <c r="VIX751" s="56"/>
      <c r="VIY751" s="56"/>
      <c r="VIZ751" s="56"/>
      <c r="VJA751" s="56"/>
      <c r="VJB751" s="56"/>
      <c r="VJC751" s="56"/>
      <c r="VJD751" s="56"/>
      <c r="VJE751" s="56"/>
      <c r="VJF751" s="56"/>
      <c r="VJG751" s="56"/>
      <c r="VJH751" s="56"/>
      <c r="VJI751" s="56"/>
      <c r="VJJ751" s="56"/>
      <c r="VJK751" s="56"/>
      <c r="VJL751" s="56"/>
      <c r="VJM751" s="56"/>
      <c r="VJN751" s="56"/>
      <c r="VJO751" s="56"/>
      <c r="VJP751" s="56"/>
      <c r="VJQ751" s="56"/>
      <c r="VJR751" s="56"/>
      <c r="VJS751" s="56"/>
      <c r="VJT751" s="56"/>
      <c r="VJU751" s="56"/>
      <c r="VJV751" s="56"/>
      <c r="VJW751" s="56"/>
      <c r="VJX751" s="56"/>
      <c r="VJY751" s="56"/>
      <c r="VJZ751" s="56"/>
      <c r="VKA751" s="56"/>
      <c r="VKB751" s="56"/>
      <c r="VKC751" s="56"/>
      <c r="VKD751" s="56"/>
      <c r="VKE751" s="56"/>
      <c r="VKF751" s="56"/>
      <c r="VKG751" s="56"/>
      <c r="VKH751" s="56"/>
      <c r="VKI751" s="56"/>
      <c r="VKJ751" s="56"/>
      <c r="VKK751" s="56"/>
      <c r="VKL751" s="56"/>
      <c r="VKM751" s="56"/>
      <c r="VKN751" s="56"/>
      <c r="VKO751" s="56"/>
      <c r="VKP751" s="56"/>
      <c r="VKQ751" s="56"/>
      <c r="VKR751" s="56"/>
      <c r="VKS751" s="56"/>
      <c r="VKT751" s="56"/>
      <c r="VKU751" s="56"/>
      <c r="VKV751" s="56"/>
      <c r="VKW751" s="56"/>
      <c r="VKX751" s="56"/>
      <c r="VKY751" s="56"/>
      <c r="VKZ751" s="56"/>
      <c r="VLA751" s="56"/>
      <c r="VLB751" s="56"/>
      <c r="VLC751" s="56"/>
      <c r="VLD751" s="56"/>
      <c r="VLE751" s="56"/>
      <c r="VLF751" s="56"/>
      <c r="VLG751" s="56"/>
      <c r="VLH751" s="56"/>
      <c r="VLI751" s="56"/>
      <c r="VLJ751" s="56"/>
      <c r="VLK751" s="56"/>
      <c r="VLL751" s="56"/>
      <c r="VLM751" s="56"/>
      <c r="VLN751" s="56"/>
      <c r="VLO751" s="56"/>
      <c r="VLP751" s="56"/>
      <c r="VLQ751" s="56"/>
      <c r="VLR751" s="56"/>
      <c r="VLS751" s="56"/>
      <c r="VLT751" s="56"/>
      <c r="VLU751" s="56"/>
      <c r="VLV751" s="56"/>
      <c r="VLW751" s="56"/>
      <c r="VLX751" s="56"/>
      <c r="VLY751" s="56"/>
      <c r="VLZ751" s="56"/>
      <c r="VMA751" s="56"/>
      <c r="VMB751" s="56"/>
      <c r="VMC751" s="56"/>
      <c r="VMD751" s="56"/>
      <c r="VME751" s="56"/>
      <c r="VMF751" s="56"/>
      <c r="VMG751" s="56"/>
      <c r="VMH751" s="56"/>
      <c r="VMI751" s="56"/>
      <c r="VMJ751" s="56"/>
      <c r="VMK751" s="56"/>
      <c r="VML751" s="56"/>
      <c r="VMM751" s="56"/>
      <c r="VMN751" s="56"/>
      <c r="VMO751" s="56"/>
      <c r="VMP751" s="56"/>
      <c r="VMQ751" s="56"/>
      <c r="VMR751" s="56"/>
      <c r="VMS751" s="56"/>
      <c r="VMT751" s="56"/>
      <c r="VMU751" s="56"/>
      <c r="VMV751" s="56"/>
      <c r="VMW751" s="56"/>
      <c r="VMX751" s="56"/>
      <c r="VMY751" s="56"/>
      <c r="VMZ751" s="56"/>
      <c r="VNA751" s="56"/>
      <c r="VNB751" s="56"/>
      <c r="VNC751" s="56"/>
      <c r="VND751" s="56"/>
      <c r="VNE751" s="56"/>
      <c r="VNF751" s="56"/>
      <c r="VNG751" s="56"/>
      <c r="VNH751" s="56"/>
      <c r="VNI751" s="56"/>
      <c r="VNJ751" s="56"/>
      <c r="VNK751" s="56"/>
      <c r="VNL751" s="56"/>
      <c r="VNM751" s="56"/>
      <c r="VNN751" s="56"/>
      <c r="VNO751" s="56"/>
      <c r="VNP751" s="56"/>
      <c r="VNQ751" s="56"/>
      <c r="VNR751" s="56"/>
      <c r="VNS751" s="56"/>
      <c r="VNT751" s="56"/>
      <c r="VNU751" s="56"/>
      <c r="VNV751" s="56"/>
      <c r="VNW751" s="56"/>
      <c r="VNX751" s="56"/>
      <c r="VNY751" s="56"/>
      <c r="VNZ751" s="56"/>
      <c r="VOA751" s="56"/>
      <c r="VOB751" s="56"/>
      <c r="VOC751" s="56"/>
      <c r="VOD751" s="56"/>
      <c r="VOE751" s="56"/>
      <c r="VOF751" s="56"/>
      <c r="VOG751" s="56"/>
      <c r="VOH751" s="56"/>
      <c r="VOI751" s="56"/>
      <c r="VOJ751" s="56"/>
      <c r="VOK751" s="56"/>
      <c r="VOL751" s="56"/>
      <c r="VOM751" s="56"/>
      <c r="VON751" s="56"/>
      <c r="VOO751" s="56"/>
      <c r="VOP751" s="56"/>
      <c r="VOQ751" s="56"/>
      <c r="VOR751" s="56"/>
      <c r="VOS751" s="56"/>
      <c r="VOT751" s="56"/>
      <c r="VOU751" s="56"/>
      <c r="VOV751" s="56"/>
      <c r="VOW751" s="56"/>
      <c r="VOX751" s="56"/>
      <c r="VOY751" s="56"/>
      <c r="VOZ751" s="56"/>
      <c r="VPA751" s="56"/>
      <c r="VPB751" s="56"/>
      <c r="VPC751" s="56"/>
      <c r="VPD751" s="56"/>
      <c r="VPE751" s="56"/>
      <c r="VPF751" s="56"/>
      <c r="VPG751" s="56"/>
      <c r="VPH751" s="56"/>
      <c r="VPI751" s="56"/>
      <c r="VPJ751" s="56"/>
      <c r="VPK751" s="56"/>
      <c r="VPL751" s="56"/>
      <c r="VPM751" s="56"/>
      <c r="VPN751" s="56"/>
      <c r="VPO751" s="56"/>
      <c r="VPP751" s="56"/>
      <c r="VPQ751" s="56"/>
      <c r="VPR751" s="56"/>
      <c r="VPS751" s="56"/>
      <c r="VPT751" s="56"/>
      <c r="VPU751" s="56"/>
      <c r="VPV751" s="56"/>
      <c r="VPW751" s="56"/>
      <c r="VPX751" s="56"/>
      <c r="VPY751" s="56"/>
      <c r="VPZ751" s="56"/>
      <c r="VQA751" s="56"/>
      <c r="VQB751" s="56"/>
      <c r="VQC751" s="56"/>
      <c r="VQD751" s="56"/>
      <c r="VQE751" s="56"/>
      <c r="VQF751" s="56"/>
      <c r="VQG751" s="56"/>
      <c r="VQH751" s="56"/>
      <c r="VQI751" s="56"/>
      <c r="VQJ751" s="56"/>
      <c r="VQK751" s="56"/>
      <c r="VQL751" s="56"/>
      <c r="VQM751" s="56"/>
      <c r="VQN751" s="56"/>
      <c r="VQO751" s="56"/>
      <c r="VQP751" s="56"/>
      <c r="VQQ751" s="56"/>
      <c r="VQR751" s="56"/>
      <c r="VQS751" s="56"/>
      <c r="VQT751" s="56"/>
      <c r="VQU751" s="56"/>
      <c r="VQV751" s="56"/>
      <c r="VQW751" s="56"/>
      <c r="VQX751" s="56"/>
      <c r="VQY751" s="56"/>
      <c r="VQZ751" s="56"/>
      <c r="VRA751" s="56"/>
      <c r="VRB751" s="56"/>
      <c r="VRC751" s="56"/>
      <c r="VRD751" s="56"/>
      <c r="VRE751" s="56"/>
      <c r="VRF751" s="56"/>
      <c r="VRG751" s="56"/>
      <c r="VRH751" s="56"/>
      <c r="VRI751" s="56"/>
      <c r="VRJ751" s="56"/>
      <c r="VRK751" s="56"/>
      <c r="VRL751" s="56"/>
      <c r="VRM751" s="56"/>
      <c r="VRN751" s="56"/>
      <c r="VRO751" s="56"/>
      <c r="VRP751" s="56"/>
      <c r="VRQ751" s="56"/>
      <c r="VRR751" s="56"/>
      <c r="VRS751" s="56"/>
      <c r="VRT751" s="56"/>
      <c r="VRU751" s="56"/>
      <c r="VRV751" s="56"/>
      <c r="VRW751" s="56"/>
      <c r="VRX751" s="56"/>
      <c r="VRY751" s="56"/>
      <c r="VRZ751" s="56"/>
      <c r="VSA751" s="56"/>
      <c r="VSB751" s="56"/>
      <c r="VSC751" s="56"/>
      <c r="VSD751" s="56"/>
      <c r="VSE751" s="56"/>
      <c r="VSF751" s="56"/>
      <c r="VSG751" s="56"/>
      <c r="VSH751" s="56"/>
      <c r="VSI751" s="56"/>
      <c r="VSJ751" s="56"/>
      <c r="VSK751" s="56"/>
      <c r="VSL751" s="56"/>
      <c r="VSM751" s="56"/>
      <c r="VSN751" s="56"/>
      <c r="VSO751" s="56"/>
      <c r="VSP751" s="56"/>
      <c r="VSQ751" s="56"/>
      <c r="VSR751" s="56"/>
      <c r="VSS751" s="56"/>
      <c r="VST751" s="56"/>
      <c r="VSU751" s="56"/>
      <c r="VSV751" s="56"/>
      <c r="VSW751" s="56"/>
      <c r="VSX751" s="56"/>
      <c r="VSY751" s="56"/>
      <c r="VSZ751" s="56"/>
      <c r="VTA751" s="56"/>
      <c r="VTB751" s="56"/>
      <c r="VTC751" s="56"/>
      <c r="VTD751" s="56"/>
      <c r="VTE751" s="56"/>
      <c r="VTF751" s="56"/>
      <c r="VTG751" s="56"/>
      <c r="VTH751" s="56"/>
      <c r="VTI751" s="56"/>
      <c r="VTJ751" s="56"/>
      <c r="VTK751" s="56"/>
      <c r="VTL751" s="56"/>
      <c r="VTM751" s="56"/>
      <c r="VTN751" s="56"/>
      <c r="VTO751" s="56"/>
      <c r="VTP751" s="56"/>
      <c r="VTQ751" s="56"/>
      <c r="VTR751" s="56"/>
      <c r="VTS751" s="56"/>
      <c r="VTT751" s="56"/>
      <c r="VTU751" s="56"/>
      <c r="VTV751" s="56"/>
      <c r="VTW751" s="56"/>
      <c r="VTX751" s="56"/>
      <c r="VTY751" s="56"/>
      <c r="VTZ751" s="56"/>
      <c r="VUA751" s="56"/>
      <c r="VUB751" s="56"/>
      <c r="VUC751" s="56"/>
      <c r="VUD751" s="56"/>
      <c r="VUE751" s="56"/>
      <c r="VUF751" s="56"/>
      <c r="VUG751" s="56"/>
      <c r="VUH751" s="56"/>
      <c r="VUI751" s="56"/>
      <c r="VUJ751" s="56"/>
      <c r="VUK751" s="56"/>
      <c r="VUL751" s="56"/>
      <c r="VUM751" s="56"/>
      <c r="VUN751" s="56"/>
      <c r="VUO751" s="56"/>
      <c r="VUP751" s="56"/>
      <c r="VUQ751" s="56"/>
      <c r="VUR751" s="56"/>
      <c r="VUS751" s="56"/>
      <c r="VUT751" s="56"/>
      <c r="VUU751" s="56"/>
      <c r="VUV751" s="56"/>
      <c r="VUW751" s="56"/>
      <c r="VUX751" s="56"/>
      <c r="VUY751" s="56"/>
      <c r="VUZ751" s="56"/>
      <c r="VVA751" s="56"/>
      <c r="VVB751" s="56"/>
      <c r="VVC751" s="56"/>
      <c r="VVD751" s="56"/>
      <c r="VVE751" s="56"/>
      <c r="VVF751" s="56"/>
      <c r="VVG751" s="56"/>
      <c r="VVH751" s="56"/>
      <c r="VVI751" s="56"/>
      <c r="VVJ751" s="56"/>
      <c r="VVK751" s="56"/>
      <c r="VVL751" s="56"/>
      <c r="VVM751" s="56"/>
      <c r="VVN751" s="56"/>
      <c r="VVO751" s="56"/>
      <c r="VVP751" s="56"/>
      <c r="VVQ751" s="56"/>
      <c r="VVR751" s="56"/>
      <c r="VVS751" s="56"/>
      <c r="VVT751" s="56"/>
      <c r="VVU751" s="56"/>
      <c r="VVV751" s="56"/>
      <c r="VVW751" s="56"/>
      <c r="VVX751" s="56"/>
      <c r="VVY751" s="56"/>
      <c r="VVZ751" s="56"/>
      <c r="VWA751" s="56"/>
      <c r="VWB751" s="56"/>
      <c r="VWC751" s="56"/>
      <c r="VWD751" s="56"/>
      <c r="VWE751" s="56"/>
      <c r="VWF751" s="56"/>
      <c r="VWG751" s="56"/>
      <c r="VWH751" s="56"/>
      <c r="VWI751" s="56"/>
      <c r="VWJ751" s="56"/>
      <c r="VWK751" s="56"/>
      <c r="VWL751" s="56"/>
      <c r="VWM751" s="56"/>
      <c r="VWN751" s="56"/>
      <c r="VWO751" s="56"/>
      <c r="VWP751" s="56"/>
      <c r="VWQ751" s="56"/>
      <c r="VWR751" s="56"/>
      <c r="VWS751" s="56"/>
      <c r="VWT751" s="56"/>
      <c r="VWU751" s="56"/>
      <c r="VWV751" s="56"/>
      <c r="VWW751" s="56"/>
      <c r="VWX751" s="56"/>
      <c r="VWY751" s="56"/>
      <c r="VWZ751" s="56"/>
      <c r="VXA751" s="56"/>
      <c r="VXB751" s="56"/>
      <c r="VXC751" s="56"/>
      <c r="VXD751" s="56"/>
      <c r="VXE751" s="56"/>
      <c r="VXF751" s="56"/>
      <c r="VXG751" s="56"/>
      <c r="VXH751" s="56"/>
      <c r="VXI751" s="56"/>
      <c r="VXJ751" s="56"/>
      <c r="VXK751" s="56"/>
      <c r="VXL751" s="56"/>
      <c r="VXM751" s="56"/>
      <c r="VXN751" s="56"/>
      <c r="VXO751" s="56"/>
      <c r="VXP751" s="56"/>
      <c r="VXQ751" s="56"/>
      <c r="VXR751" s="56"/>
      <c r="VXS751" s="56"/>
      <c r="VXT751" s="56"/>
      <c r="VXU751" s="56"/>
      <c r="VXV751" s="56"/>
      <c r="VXW751" s="56"/>
      <c r="VXX751" s="56"/>
      <c r="VXY751" s="56"/>
      <c r="VXZ751" s="56"/>
      <c r="VYA751" s="56"/>
      <c r="VYB751" s="56"/>
      <c r="VYC751" s="56"/>
      <c r="VYD751" s="56"/>
      <c r="VYE751" s="56"/>
      <c r="VYF751" s="56"/>
      <c r="VYG751" s="56"/>
      <c r="VYH751" s="56"/>
      <c r="VYI751" s="56"/>
      <c r="VYJ751" s="56"/>
      <c r="VYK751" s="56"/>
      <c r="VYL751" s="56"/>
      <c r="VYM751" s="56"/>
      <c r="VYN751" s="56"/>
      <c r="VYO751" s="56"/>
      <c r="VYP751" s="56"/>
      <c r="VYQ751" s="56"/>
      <c r="VYR751" s="56"/>
      <c r="VYS751" s="56"/>
      <c r="VYT751" s="56"/>
      <c r="VYU751" s="56"/>
      <c r="VYV751" s="56"/>
      <c r="VYW751" s="56"/>
      <c r="VYX751" s="56"/>
      <c r="VYY751" s="56"/>
      <c r="VYZ751" s="56"/>
      <c r="VZA751" s="56"/>
      <c r="VZB751" s="56"/>
      <c r="VZC751" s="56"/>
      <c r="VZD751" s="56"/>
      <c r="VZE751" s="56"/>
      <c r="VZF751" s="56"/>
      <c r="VZG751" s="56"/>
      <c r="VZH751" s="56"/>
      <c r="VZI751" s="56"/>
      <c r="VZJ751" s="56"/>
      <c r="VZK751" s="56"/>
      <c r="VZL751" s="56"/>
      <c r="VZM751" s="56"/>
      <c r="VZN751" s="56"/>
      <c r="VZO751" s="56"/>
      <c r="VZP751" s="56"/>
      <c r="VZQ751" s="56"/>
      <c r="VZR751" s="56"/>
      <c r="VZS751" s="56"/>
      <c r="VZT751" s="56"/>
      <c r="VZU751" s="56"/>
      <c r="VZV751" s="56"/>
      <c r="VZW751" s="56"/>
      <c r="VZX751" s="56"/>
      <c r="VZY751" s="56"/>
      <c r="VZZ751" s="56"/>
      <c r="WAA751" s="56"/>
      <c r="WAB751" s="56"/>
      <c r="WAC751" s="56"/>
      <c r="WAD751" s="56"/>
      <c r="WAE751" s="56"/>
      <c r="WAF751" s="56"/>
      <c r="WAG751" s="56"/>
      <c r="WAH751" s="56"/>
      <c r="WAI751" s="56"/>
      <c r="WAJ751" s="56"/>
      <c r="WAK751" s="56"/>
      <c r="WAL751" s="56"/>
      <c r="WAM751" s="56"/>
      <c r="WAN751" s="56"/>
      <c r="WAO751" s="56"/>
      <c r="WAP751" s="56"/>
      <c r="WAQ751" s="56"/>
      <c r="WAR751" s="56"/>
      <c r="WAS751" s="56"/>
      <c r="WAT751" s="56"/>
      <c r="WAU751" s="56"/>
      <c r="WAV751" s="56"/>
      <c r="WAW751" s="56"/>
      <c r="WAX751" s="56"/>
      <c r="WAY751" s="56"/>
      <c r="WAZ751" s="56"/>
      <c r="WBA751" s="56"/>
      <c r="WBB751" s="56"/>
      <c r="WBC751" s="56"/>
      <c r="WBD751" s="56"/>
      <c r="WBE751" s="56"/>
      <c r="WBF751" s="56"/>
      <c r="WBG751" s="56"/>
      <c r="WBH751" s="56"/>
      <c r="WBI751" s="56"/>
      <c r="WBJ751" s="56"/>
      <c r="WBK751" s="56"/>
      <c r="WBL751" s="56"/>
      <c r="WBM751" s="56"/>
      <c r="WBN751" s="56"/>
      <c r="WBO751" s="56"/>
      <c r="WBP751" s="56"/>
      <c r="WBQ751" s="56"/>
      <c r="WBR751" s="56"/>
      <c r="WBS751" s="56"/>
      <c r="WBT751" s="56"/>
      <c r="WBU751" s="56"/>
      <c r="WBV751" s="56"/>
      <c r="WBW751" s="56"/>
      <c r="WBX751" s="56"/>
      <c r="WBY751" s="56"/>
      <c r="WBZ751" s="56"/>
      <c r="WCA751" s="56"/>
      <c r="WCB751" s="56"/>
      <c r="WCC751" s="56"/>
      <c r="WCD751" s="56"/>
      <c r="WCE751" s="56"/>
      <c r="WCF751" s="56"/>
      <c r="WCG751" s="56"/>
      <c r="WCH751" s="56"/>
      <c r="WCI751" s="56"/>
      <c r="WCJ751" s="56"/>
      <c r="WCK751" s="56"/>
      <c r="WCL751" s="56"/>
      <c r="WCM751" s="56"/>
      <c r="WCN751" s="56"/>
      <c r="WCO751" s="56"/>
      <c r="WCP751" s="56"/>
      <c r="WCQ751" s="56"/>
      <c r="WCR751" s="56"/>
      <c r="WCS751" s="56"/>
      <c r="WCT751" s="56"/>
      <c r="WCU751" s="56"/>
      <c r="WCV751" s="56"/>
      <c r="WCW751" s="56"/>
      <c r="WCX751" s="56"/>
      <c r="WCY751" s="56"/>
      <c r="WCZ751" s="56"/>
      <c r="WDA751" s="56"/>
      <c r="WDB751" s="56"/>
      <c r="WDC751" s="56"/>
      <c r="WDD751" s="56"/>
      <c r="WDE751" s="56"/>
      <c r="WDF751" s="56"/>
      <c r="WDG751" s="56"/>
      <c r="WDH751" s="56"/>
      <c r="WDI751" s="56"/>
      <c r="WDJ751" s="56"/>
      <c r="WDK751" s="56"/>
      <c r="WDL751" s="56"/>
      <c r="WDM751" s="56"/>
      <c r="WDN751" s="56"/>
      <c r="WDO751" s="56"/>
      <c r="WDP751" s="56"/>
      <c r="WDQ751" s="56"/>
      <c r="WDR751" s="56"/>
      <c r="WDS751" s="56"/>
      <c r="WDT751" s="56"/>
      <c r="WDU751" s="56"/>
      <c r="WDV751" s="56"/>
      <c r="WDW751" s="56"/>
      <c r="WDX751" s="56"/>
      <c r="WDY751" s="56"/>
      <c r="WDZ751" s="56"/>
      <c r="WEA751" s="56"/>
      <c r="WEB751" s="56"/>
      <c r="WEC751" s="56"/>
      <c r="WED751" s="56"/>
      <c r="WEE751" s="56"/>
      <c r="WEF751" s="56"/>
      <c r="WEG751" s="56"/>
      <c r="WEH751" s="56"/>
      <c r="WEI751" s="56"/>
      <c r="WEJ751" s="56"/>
      <c r="WEK751" s="56"/>
      <c r="WEL751" s="56"/>
      <c r="WEM751" s="56"/>
      <c r="WEN751" s="56"/>
      <c r="WEO751" s="56"/>
      <c r="WEP751" s="56"/>
      <c r="WEQ751" s="56"/>
      <c r="WER751" s="56"/>
      <c r="WES751" s="56"/>
      <c r="WET751" s="56"/>
      <c r="WEU751" s="56"/>
      <c r="WEV751" s="56"/>
      <c r="WEW751" s="56"/>
      <c r="WEX751" s="56"/>
      <c r="WEY751" s="56"/>
      <c r="WEZ751" s="56"/>
      <c r="WFA751" s="56"/>
      <c r="WFB751" s="56"/>
      <c r="WFC751" s="56"/>
      <c r="WFD751" s="56"/>
      <c r="WFE751" s="56"/>
      <c r="WFF751" s="56"/>
      <c r="WFG751" s="56"/>
      <c r="WFH751" s="56"/>
      <c r="WFI751" s="56"/>
      <c r="WFJ751" s="56"/>
      <c r="WFK751" s="56"/>
      <c r="WFL751" s="56"/>
      <c r="WFM751" s="56"/>
      <c r="WFN751" s="56"/>
      <c r="WFO751" s="56"/>
      <c r="WFP751" s="56"/>
      <c r="WFQ751" s="56"/>
      <c r="WFR751" s="56"/>
      <c r="WFS751" s="56"/>
      <c r="WFT751" s="56"/>
      <c r="WFU751" s="56"/>
      <c r="WFV751" s="56"/>
      <c r="WFW751" s="56"/>
      <c r="WFX751" s="56"/>
      <c r="WFY751" s="56"/>
      <c r="WFZ751" s="56"/>
      <c r="WGA751" s="56"/>
      <c r="WGB751" s="56"/>
      <c r="WGC751" s="56"/>
      <c r="WGD751" s="56"/>
      <c r="WGE751" s="56"/>
      <c r="WGF751" s="56"/>
      <c r="WGG751" s="56"/>
      <c r="WGH751" s="56"/>
      <c r="WGI751" s="56"/>
      <c r="WGJ751" s="56"/>
      <c r="WGK751" s="56"/>
      <c r="WGL751" s="56"/>
      <c r="WGM751" s="56"/>
      <c r="WGN751" s="56"/>
      <c r="WGO751" s="56"/>
      <c r="WGP751" s="56"/>
      <c r="WGQ751" s="56"/>
      <c r="WGR751" s="56"/>
      <c r="WGS751" s="56"/>
      <c r="WGT751" s="56"/>
      <c r="WGU751" s="56"/>
      <c r="WGV751" s="56"/>
      <c r="WGW751" s="56"/>
      <c r="WGX751" s="56"/>
      <c r="WGY751" s="56"/>
      <c r="WGZ751" s="56"/>
      <c r="WHA751" s="56"/>
      <c r="WHB751" s="56"/>
      <c r="WHC751" s="56"/>
      <c r="WHD751" s="56"/>
      <c r="WHE751" s="56"/>
      <c r="WHF751" s="56"/>
      <c r="WHG751" s="56"/>
      <c r="WHH751" s="56"/>
      <c r="WHI751" s="56"/>
      <c r="WHJ751" s="56"/>
      <c r="WHK751" s="56"/>
      <c r="WHL751" s="56"/>
      <c r="WHM751" s="56"/>
      <c r="WHN751" s="56"/>
      <c r="WHO751" s="56"/>
      <c r="WHP751" s="56"/>
      <c r="WHQ751" s="56"/>
      <c r="WHR751" s="56"/>
      <c r="WHS751" s="56"/>
      <c r="WHT751" s="56"/>
      <c r="WHU751" s="56"/>
      <c r="WHV751" s="56"/>
      <c r="WHW751" s="56"/>
      <c r="WHX751" s="56"/>
      <c r="WHY751" s="56"/>
      <c r="WHZ751" s="56"/>
      <c r="WIA751" s="56"/>
      <c r="WIB751" s="56"/>
      <c r="WIC751" s="56"/>
      <c r="WID751" s="56"/>
      <c r="WIE751" s="56"/>
      <c r="WIF751" s="56"/>
      <c r="WIG751" s="56"/>
      <c r="WIH751" s="56"/>
      <c r="WII751" s="56"/>
      <c r="WIJ751" s="56"/>
      <c r="WIK751" s="56"/>
      <c r="WIL751" s="56"/>
      <c r="WIM751" s="56"/>
      <c r="WIN751" s="56"/>
      <c r="WIO751" s="56"/>
      <c r="WIP751" s="56"/>
      <c r="WIQ751" s="56"/>
      <c r="WIR751" s="56"/>
      <c r="WIS751" s="56"/>
      <c r="WIT751" s="56"/>
      <c r="WIU751" s="56"/>
      <c r="WIV751" s="56"/>
      <c r="WIW751" s="56"/>
      <c r="WIX751" s="56"/>
      <c r="WIY751" s="56"/>
      <c r="WIZ751" s="56"/>
      <c r="WJA751" s="56"/>
      <c r="WJB751" s="56"/>
      <c r="WJC751" s="56"/>
      <c r="WJD751" s="56"/>
      <c r="WJE751" s="56"/>
      <c r="WJF751" s="56"/>
      <c r="WJG751" s="56"/>
      <c r="WJH751" s="56"/>
      <c r="WJI751" s="56"/>
      <c r="WJJ751" s="56"/>
      <c r="WJK751" s="56"/>
      <c r="WJL751" s="56"/>
      <c r="WJM751" s="56"/>
      <c r="WJN751" s="56"/>
      <c r="WJO751" s="56"/>
      <c r="WJP751" s="56"/>
      <c r="WJQ751" s="56"/>
      <c r="WJR751" s="56"/>
      <c r="WJS751" s="56"/>
      <c r="WJT751" s="56"/>
      <c r="WJU751" s="56"/>
      <c r="WJV751" s="56"/>
      <c r="WJW751" s="56"/>
      <c r="WJX751" s="56"/>
      <c r="WJY751" s="56"/>
      <c r="WJZ751" s="56"/>
      <c r="WKA751" s="56"/>
      <c r="WKB751" s="56"/>
      <c r="WKC751" s="56"/>
      <c r="WKD751" s="56"/>
      <c r="WKE751" s="56"/>
      <c r="WKF751" s="56"/>
      <c r="WKG751" s="56"/>
      <c r="WKH751" s="56"/>
      <c r="WKI751" s="56"/>
      <c r="WKJ751" s="56"/>
      <c r="WKK751" s="56"/>
      <c r="WKL751" s="56"/>
      <c r="WKM751" s="56"/>
      <c r="WKN751" s="56"/>
      <c r="WKO751" s="56"/>
      <c r="WKP751" s="56"/>
      <c r="WKQ751" s="56"/>
      <c r="WKR751" s="56"/>
      <c r="WKS751" s="56"/>
      <c r="WKT751" s="56"/>
      <c r="WKU751" s="56"/>
      <c r="WKV751" s="56"/>
      <c r="WKW751" s="56"/>
      <c r="WKX751" s="56"/>
      <c r="WKY751" s="56"/>
      <c r="WKZ751" s="56"/>
      <c r="WLA751" s="56"/>
      <c r="WLB751" s="56"/>
      <c r="WLC751" s="56"/>
      <c r="WLD751" s="56"/>
      <c r="WLE751" s="56"/>
      <c r="WLF751" s="56"/>
      <c r="WLG751" s="56"/>
      <c r="WLH751" s="56"/>
      <c r="WLI751" s="56"/>
      <c r="WLJ751" s="56"/>
      <c r="WLK751" s="56"/>
      <c r="WLL751" s="56"/>
      <c r="WLM751" s="56"/>
      <c r="WLN751" s="56"/>
      <c r="WLO751" s="56"/>
      <c r="WLP751" s="56"/>
      <c r="WLQ751" s="56"/>
      <c r="WLR751" s="56"/>
      <c r="WLS751" s="56"/>
      <c r="WLT751" s="56"/>
      <c r="WLU751" s="56"/>
      <c r="WLV751" s="56"/>
      <c r="WLW751" s="56"/>
      <c r="WLX751" s="56"/>
      <c r="WLY751" s="56"/>
      <c r="WLZ751" s="56"/>
      <c r="WMA751" s="56"/>
      <c r="WMB751" s="56"/>
      <c r="WMC751" s="56"/>
      <c r="WMD751" s="56"/>
      <c r="WME751" s="56"/>
      <c r="WMF751" s="56"/>
      <c r="WMG751" s="56"/>
      <c r="WMH751" s="56"/>
      <c r="WMI751" s="56"/>
      <c r="WMJ751" s="56"/>
      <c r="WMK751" s="56"/>
      <c r="WML751" s="56"/>
      <c r="WMM751" s="56"/>
      <c r="WMN751" s="56"/>
      <c r="WMO751" s="56"/>
      <c r="WMP751" s="56"/>
      <c r="WMQ751" s="56"/>
      <c r="WMR751" s="56"/>
      <c r="WMS751" s="56"/>
      <c r="WMT751" s="56"/>
      <c r="WMU751" s="56"/>
      <c r="WMV751" s="56"/>
      <c r="WMW751" s="56"/>
      <c r="WMX751" s="56"/>
      <c r="WMY751" s="56"/>
      <c r="WMZ751" s="56"/>
      <c r="WNA751" s="56"/>
      <c r="WNB751" s="56"/>
      <c r="WNC751" s="56"/>
      <c r="WND751" s="56"/>
      <c r="WNE751" s="56"/>
      <c r="WNF751" s="56"/>
      <c r="WNG751" s="56"/>
      <c r="WNH751" s="56"/>
      <c r="WNI751" s="56"/>
      <c r="WNJ751" s="56"/>
      <c r="WNK751" s="56"/>
      <c r="WNL751" s="56"/>
      <c r="WNM751" s="56"/>
      <c r="WNN751" s="56"/>
      <c r="WNO751" s="56"/>
      <c r="WNP751" s="56"/>
      <c r="WNQ751" s="56"/>
      <c r="WNR751" s="56"/>
      <c r="WNS751" s="56"/>
      <c r="WNT751" s="56"/>
      <c r="WNU751" s="56"/>
      <c r="WNV751" s="56"/>
      <c r="WNW751" s="56"/>
      <c r="WNX751" s="56"/>
      <c r="WNY751" s="56"/>
      <c r="WNZ751" s="56"/>
      <c r="WOA751" s="56"/>
      <c r="WOB751" s="56"/>
      <c r="WOC751" s="56"/>
      <c r="WOD751" s="56"/>
      <c r="WOE751" s="56"/>
      <c r="WOF751" s="56"/>
      <c r="WOG751" s="56"/>
      <c r="WOH751" s="56"/>
      <c r="WOI751" s="56"/>
      <c r="WOJ751" s="56"/>
      <c r="WOK751" s="56"/>
      <c r="WOL751" s="56"/>
      <c r="WOM751" s="56"/>
      <c r="WON751" s="56"/>
      <c r="WOO751" s="56"/>
      <c r="WOP751" s="56"/>
      <c r="WOQ751" s="56"/>
      <c r="WOR751" s="56"/>
      <c r="WOS751" s="56"/>
      <c r="WOT751" s="56"/>
      <c r="WOU751" s="56"/>
      <c r="WOV751" s="56"/>
      <c r="WOW751" s="56"/>
      <c r="WOX751" s="56"/>
      <c r="WOY751" s="56"/>
      <c r="WOZ751" s="56"/>
      <c r="WPA751" s="56"/>
      <c r="WPB751" s="56"/>
      <c r="WPC751" s="56"/>
      <c r="WPD751" s="56"/>
      <c r="WPE751" s="56"/>
      <c r="WPF751" s="56"/>
      <c r="WPG751" s="56"/>
      <c r="WPH751" s="56"/>
      <c r="WPI751" s="56"/>
      <c r="WPJ751" s="56"/>
      <c r="WPK751" s="56"/>
      <c r="WPL751" s="56"/>
      <c r="WPM751" s="56"/>
      <c r="WPN751" s="56"/>
      <c r="WPO751" s="56"/>
      <c r="WPP751" s="56"/>
      <c r="WPQ751" s="56"/>
      <c r="WPR751" s="56"/>
      <c r="WPS751" s="56"/>
      <c r="WPT751" s="56"/>
      <c r="WPU751" s="56"/>
      <c r="WPV751" s="56"/>
      <c r="WPW751" s="56"/>
      <c r="WPX751" s="56"/>
      <c r="WPY751" s="56"/>
      <c r="WPZ751" s="56"/>
      <c r="WQA751" s="56"/>
      <c r="WQB751" s="56"/>
      <c r="WQC751" s="56"/>
      <c r="WQD751" s="56"/>
      <c r="WQE751" s="56"/>
      <c r="WQF751" s="56"/>
      <c r="WQG751" s="56"/>
      <c r="WQH751" s="56"/>
      <c r="WQI751" s="56"/>
      <c r="WQJ751" s="56"/>
      <c r="WQK751" s="56"/>
      <c r="WQL751" s="56"/>
      <c r="WQM751" s="56"/>
      <c r="WQN751" s="56"/>
      <c r="WQO751" s="56"/>
      <c r="WQP751" s="56"/>
      <c r="WQQ751" s="56"/>
      <c r="WQR751" s="56"/>
      <c r="WQS751" s="56"/>
      <c r="WQT751" s="56"/>
      <c r="WQU751" s="56"/>
      <c r="WQV751" s="56"/>
      <c r="WQW751" s="56"/>
      <c r="WQX751" s="56"/>
      <c r="WQY751" s="56"/>
      <c r="WQZ751" s="56"/>
      <c r="WRA751" s="56"/>
      <c r="WRB751" s="56"/>
      <c r="WRC751" s="56"/>
      <c r="WRD751" s="56"/>
      <c r="WRE751" s="56"/>
      <c r="WRF751" s="56"/>
      <c r="WRG751" s="56"/>
      <c r="WRH751" s="56"/>
      <c r="WRI751" s="56"/>
      <c r="WRJ751" s="56"/>
      <c r="WRK751" s="56"/>
      <c r="WRL751" s="56"/>
      <c r="WRM751" s="56"/>
      <c r="WRN751" s="56"/>
      <c r="WRO751" s="56"/>
      <c r="WRP751" s="56"/>
      <c r="WRQ751" s="56"/>
      <c r="WRR751" s="56"/>
      <c r="WRS751" s="56"/>
      <c r="WRT751" s="56"/>
      <c r="WRU751" s="56"/>
      <c r="WRV751" s="56"/>
      <c r="WRW751" s="56"/>
      <c r="WRX751" s="56"/>
      <c r="WRY751" s="56"/>
      <c r="WRZ751" s="56"/>
      <c r="WSA751" s="56"/>
      <c r="WSB751" s="56"/>
      <c r="WSC751" s="56"/>
      <c r="WSD751" s="56"/>
      <c r="WSE751" s="56"/>
      <c r="WSF751" s="56"/>
      <c r="WSG751" s="56"/>
      <c r="WSH751" s="56"/>
      <c r="WSI751" s="56"/>
      <c r="WSJ751" s="56"/>
      <c r="WSK751" s="56"/>
      <c r="WSL751" s="56"/>
      <c r="WSM751" s="56"/>
      <c r="WSN751" s="56"/>
      <c r="WSO751" s="56"/>
      <c r="WSP751" s="56"/>
      <c r="WSQ751" s="56"/>
      <c r="WSR751" s="56"/>
      <c r="WSS751" s="56"/>
      <c r="WST751" s="56"/>
      <c r="WSU751" s="56"/>
      <c r="WSV751" s="56"/>
      <c r="WSW751" s="56"/>
      <c r="WSX751" s="56"/>
      <c r="WSY751" s="56"/>
      <c r="WSZ751" s="56"/>
      <c r="WTA751" s="56"/>
      <c r="WTB751" s="56"/>
      <c r="WTC751" s="56"/>
      <c r="WTD751" s="56"/>
      <c r="WTE751" s="56"/>
      <c r="WTF751" s="56"/>
      <c r="WTG751" s="56"/>
      <c r="WTH751" s="56"/>
      <c r="WTI751" s="56"/>
      <c r="WTJ751" s="56"/>
      <c r="WTK751" s="56"/>
      <c r="WTL751" s="56"/>
      <c r="WTM751" s="56"/>
      <c r="WTN751" s="56"/>
      <c r="WTO751" s="56"/>
      <c r="WTP751" s="56"/>
      <c r="WTQ751" s="56"/>
      <c r="WTR751" s="56"/>
      <c r="WTS751" s="56"/>
      <c r="WTT751" s="56"/>
      <c r="WTU751" s="56"/>
      <c r="WTV751" s="56"/>
      <c r="WTW751" s="56"/>
      <c r="WTX751" s="56"/>
      <c r="WTY751" s="56"/>
      <c r="WTZ751" s="56"/>
      <c r="WUA751" s="56"/>
      <c r="WUB751" s="56"/>
      <c r="WUC751" s="56"/>
      <c r="WUD751" s="56"/>
      <c r="WUE751" s="56"/>
      <c r="WUF751" s="56"/>
      <c r="WUG751" s="56"/>
      <c r="WUH751" s="56"/>
      <c r="WUI751" s="56"/>
      <c r="WUJ751" s="56"/>
      <c r="WUK751" s="56"/>
      <c r="WUL751" s="56"/>
      <c r="WUM751" s="56"/>
      <c r="WUN751" s="56"/>
      <c r="WUO751" s="56"/>
      <c r="WUP751" s="56"/>
      <c r="WUQ751" s="56"/>
      <c r="WUR751" s="56"/>
      <c r="WUS751" s="56"/>
      <c r="WUT751" s="56"/>
      <c r="WUU751" s="56"/>
      <c r="WUV751" s="56"/>
      <c r="WUW751" s="56"/>
      <c r="WUX751" s="56"/>
      <c r="WUY751" s="56"/>
      <c r="WUZ751" s="56"/>
      <c r="WVA751" s="56"/>
      <c r="WVB751" s="56"/>
      <c r="WVC751" s="56"/>
      <c r="WVD751" s="56"/>
      <c r="WVE751" s="56"/>
      <c r="WVF751" s="56"/>
      <c r="WVG751" s="56"/>
      <c r="WVH751" s="56"/>
      <c r="WVI751" s="56"/>
      <c r="WVJ751" s="56"/>
      <c r="WVK751" s="56"/>
      <c r="WVL751" s="56"/>
      <c r="WVM751" s="56"/>
      <c r="WVN751" s="56"/>
      <c r="WVO751" s="56"/>
      <c r="WVP751" s="56"/>
      <c r="WVQ751" s="56"/>
      <c r="WVR751" s="56"/>
      <c r="WVS751" s="56"/>
      <c r="WVT751" s="56"/>
      <c r="WVU751" s="56"/>
      <c r="WVV751" s="56"/>
      <c r="WVW751" s="56"/>
      <c r="WVX751" s="56"/>
      <c r="WVY751" s="56"/>
      <c r="WVZ751" s="56"/>
      <c r="WWA751" s="56"/>
      <c r="WWB751" s="56"/>
      <c r="WWC751" s="56"/>
      <c r="WWD751" s="56"/>
      <c r="WWE751" s="56"/>
      <c r="WWF751" s="56"/>
      <c r="WWG751" s="56"/>
      <c r="WWH751" s="56"/>
      <c r="WWI751" s="56"/>
      <c r="WWJ751" s="56"/>
      <c r="WWK751" s="56"/>
      <c r="WWL751" s="56"/>
      <c r="WWM751" s="56"/>
      <c r="WWN751" s="56"/>
      <c r="WWO751" s="56"/>
      <c r="WWP751" s="56"/>
      <c r="WWQ751" s="56"/>
      <c r="WWR751" s="56"/>
      <c r="WWS751" s="56"/>
      <c r="WWT751" s="56"/>
      <c r="WWU751" s="56"/>
      <c r="WWV751" s="56"/>
      <c r="WWW751" s="56"/>
      <c r="WWX751" s="56"/>
      <c r="WWY751" s="56"/>
      <c r="WWZ751" s="56"/>
      <c r="WXA751" s="56"/>
      <c r="WXB751" s="56"/>
      <c r="WXC751" s="56"/>
      <c r="WXD751" s="56"/>
      <c r="WXE751" s="56"/>
      <c r="WXF751" s="56"/>
      <c r="WXG751" s="56"/>
      <c r="WXH751" s="56"/>
      <c r="WXI751" s="56"/>
      <c r="WXJ751" s="56"/>
      <c r="WXK751" s="56"/>
      <c r="WXL751" s="56"/>
      <c r="WXM751" s="56"/>
      <c r="WXN751" s="56"/>
      <c r="WXO751" s="56"/>
      <c r="WXP751" s="56"/>
      <c r="WXQ751" s="56"/>
      <c r="WXR751" s="56"/>
      <c r="WXS751" s="56"/>
      <c r="WXT751" s="56"/>
      <c r="WXU751" s="56"/>
      <c r="WXV751" s="56"/>
      <c r="WXW751" s="56"/>
      <c r="WXX751" s="56"/>
      <c r="WXY751" s="56"/>
      <c r="WXZ751" s="56"/>
      <c r="WYA751" s="56"/>
      <c r="WYB751" s="56"/>
      <c r="WYC751" s="56"/>
      <c r="WYD751" s="56"/>
      <c r="WYE751" s="56"/>
      <c r="WYF751" s="56"/>
      <c r="WYG751" s="56"/>
      <c r="WYH751" s="56"/>
      <c r="WYI751" s="56"/>
      <c r="WYJ751" s="56"/>
      <c r="WYK751" s="56"/>
      <c r="WYL751" s="56"/>
      <c r="WYM751" s="56"/>
      <c r="WYN751" s="56"/>
      <c r="WYO751" s="56"/>
      <c r="WYP751" s="56"/>
      <c r="WYQ751" s="56"/>
      <c r="WYR751" s="56"/>
      <c r="WYS751" s="56"/>
      <c r="WYT751" s="56"/>
      <c r="WYU751" s="56"/>
      <c r="WYV751" s="56"/>
      <c r="WYW751" s="56"/>
      <c r="WYX751" s="56"/>
      <c r="WYY751" s="56"/>
      <c r="WYZ751" s="56"/>
      <c r="WZA751" s="56"/>
      <c r="WZB751" s="56"/>
      <c r="WZC751" s="56"/>
      <c r="WZD751" s="56"/>
      <c r="WZE751" s="56"/>
      <c r="WZF751" s="56"/>
      <c r="WZG751" s="56"/>
      <c r="WZH751" s="56"/>
      <c r="WZI751" s="56"/>
      <c r="WZJ751" s="56"/>
      <c r="WZK751" s="56"/>
      <c r="WZL751" s="56"/>
      <c r="WZM751" s="56"/>
      <c r="WZN751" s="56"/>
      <c r="WZO751" s="56"/>
      <c r="WZP751" s="56"/>
      <c r="WZQ751" s="56"/>
      <c r="WZR751" s="56"/>
      <c r="WZS751" s="56"/>
      <c r="WZT751" s="56"/>
      <c r="WZU751" s="56"/>
      <c r="WZV751" s="56"/>
      <c r="WZW751" s="56"/>
      <c r="WZX751" s="56"/>
      <c r="WZY751" s="56"/>
      <c r="WZZ751" s="56"/>
      <c r="XAA751" s="56"/>
      <c r="XAB751" s="56"/>
      <c r="XAC751" s="56"/>
      <c r="XAD751" s="56"/>
      <c r="XAE751" s="56"/>
      <c r="XAF751" s="56"/>
      <c r="XAG751" s="56"/>
      <c r="XAH751" s="56"/>
      <c r="XAI751" s="56"/>
      <c r="XAJ751" s="56"/>
      <c r="XAK751" s="56"/>
      <c r="XAL751" s="56"/>
      <c r="XAM751" s="56"/>
      <c r="XAN751" s="56"/>
      <c r="XAO751" s="56"/>
      <c r="XAP751" s="56"/>
      <c r="XAQ751" s="56"/>
      <c r="XAR751" s="56"/>
      <c r="XAS751" s="56"/>
      <c r="XAT751" s="56"/>
      <c r="XAU751" s="56"/>
      <c r="XAV751" s="56"/>
      <c r="XAW751" s="56"/>
      <c r="XAX751" s="56"/>
      <c r="XAY751" s="56"/>
      <c r="XAZ751" s="56"/>
      <c r="XBA751" s="56"/>
      <c r="XBB751" s="56"/>
      <c r="XBC751" s="56"/>
      <c r="XBD751" s="56"/>
      <c r="XBE751" s="56"/>
      <c r="XBF751" s="56"/>
      <c r="XBG751" s="56"/>
      <c r="XBH751" s="56"/>
      <c r="XBI751" s="56"/>
      <c r="XBJ751" s="56"/>
      <c r="XBK751" s="56"/>
      <c r="XBL751" s="56"/>
      <c r="XBM751" s="56"/>
      <c r="XBN751" s="56"/>
      <c r="XBO751" s="56"/>
      <c r="XBP751" s="56"/>
      <c r="XBQ751" s="56"/>
      <c r="XBR751" s="56"/>
      <c r="XBS751" s="56"/>
      <c r="XBT751" s="56"/>
      <c r="XBU751" s="56"/>
      <c r="XBV751" s="56"/>
      <c r="XBW751" s="56"/>
      <c r="XBX751" s="56"/>
      <c r="XBY751" s="56"/>
      <c r="XBZ751" s="56"/>
      <c r="XCA751" s="56"/>
      <c r="XCB751" s="56"/>
      <c r="XCC751" s="56"/>
      <c r="XCD751" s="56"/>
      <c r="XCE751" s="56"/>
      <c r="XCF751" s="56"/>
      <c r="XCG751" s="56"/>
      <c r="XCH751" s="56"/>
      <c r="XCI751" s="56"/>
      <c r="XCJ751" s="56"/>
      <c r="XCK751" s="56"/>
      <c r="XCL751" s="56"/>
      <c r="XCM751" s="56"/>
      <c r="XCN751" s="56"/>
      <c r="XCO751" s="56"/>
      <c r="XCP751" s="56"/>
      <c r="XCQ751" s="56"/>
      <c r="XCR751" s="56"/>
      <c r="XCS751" s="56"/>
      <c r="XCT751" s="56"/>
      <c r="XCU751" s="56"/>
      <c r="XCV751" s="56"/>
      <c r="XCW751" s="56"/>
      <c r="XCX751" s="56"/>
      <c r="XCY751" s="56"/>
      <c r="XCZ751" s="56"/>
      <c r="XDA751" s="56"/>
      <c r="XDB751" s="56"/>
      <c r="XDC751" s="56"/>
      <c r="XDD751" s="56"/>
      <c r="XDE751" s="56"/>
      <c r="XDF751" s="56"/>
      <c r="XDG751" s="56"/>
      <c r="XDH751" s="56"/>
      <c r="XDI751" s="56"/>
      <c r="XDJ751" s="56"/>
      <c r="XDK751" s="56"/>
      <c r="XDL751" s="56"/>
      <c r="XDM751" s="56"/>
      <c r="XDN751" s="56"/>
      <c r="XDO751" s="56"/>
      <c r="XDP751" s="56"/>
      <c r="XDQ751" s="56"/>
      <c r="XDR751" s="56"/>
      <c r="XDS751" s="56"/>
      <c r="XDT751" s="56"/>
      <c r="XDU751" s="56"/>
      <c r="XDV751" s="56"/>
      <c r="XDW751" s="56"/>
      <c r="XDX751" s="56"/>
      <c r="XDY751" s="56"/>
      <c r="XDZ751" s="56"/>
      <c r="XEA751" s="56"/>
      <c r="XEB751" s="56"/>
      <c r="XEC751" s="56"/>
      <c r="XED751" s="56"/>
      <c r="XEE751" s="56"/>
      <c r="XEF751" s="56"/>
      <c r="XEG751" s="56"/>
      <c r="XEH751" s="56"/>
      <c r="XEI751" s="56"/>
      <c r="XEJ751" s="56"/>
      <c r="XEK751" s="56"/>
      <c r="XEL751" s="56"/>
      <c r="XEM751" s="56"/>
      <c r="XEN751" s="56"/>
      <c r="XEO751" s="56"/>
      <c r="XEP751" s="56"/>
      <c r="XEQ751" s="56"/>
      <c r="XER751" s="56"/>
    </row>
    <row r="752" spans="1:16372" ht="31.4" x14ac:dyDescent="0.25">
      <c r="A752" s="47" t="s">
        <v>816</v>
      </c>
      <c r="B752" s="20">
        <v>912</v>
      </c>
      <c r="C752" s="21" t="s">
        <v>68</v>
      </c>
      <c r="D752" s="21" t="s">
        <v>54</v>
      </c>
      <c r="E752" s="48" t="s">
        <v>818</v>
      </c>
      <c r="F752" s="67"/>
      <c r="G752" s="70">
        <f>G753+G762</f>
        <v>492771.4</v>
      </c>
    </row>
    <row r="753" spans="1:7" x14ac:dyDescent="0.25">
      <c r="A753" s="47" t="s">
        <v>817</v>
      </c>
      <c r="B753" s="20">
        <v>912</v>
      </c>
      <c r="C753" s="21" t="s">
        <v>68</v>
      </c>
      <c r="D753" s="21" t="s">
        <v>54</v>
      </c>
      <c r="E753" s="48" t="s">
        <v>819</v>
      </c>
      <c r="F753" s="67"/>
      <c r="G753" s="70">
        <f>G758+G754</f>
        <v>1000</v>
      </c>
    </row>
    <row r="754" spans="1:7" ht="16.399999999999999" x14ac:dyDescent="0.3">
      <c r="A754" s="58" t="s">
        <v>885</v>
      </c>
      <c r="B754" s="24">
        <v>912</v>
      </c>
      <c r="C754" s="110" t="s">
        <v>68</v>
      </c>
      <c r="D754" s="110" t="s">
        <v>54</v>
      </c>
      <c r="E754" s="54" t="s">
        <v>884</v>
      </c>
      <c r="F754" s="111"/>
      <c r="G754" s="112">
        <f>G755</f>
        <v>1000</v>
      </c>
    </row>
    <row r="755" spans="1:7" x14ac:dyDescent="0.25">
      <c r="A755" s="108" t="s">
        <v>481</v>
      </c>
      <c r="B755" s="32">
        <v>912</v>
      </c>
      <c r="C755" s="109" t="s">
        <v>68</v>
      </c>
      <c r="D755" s="109" t="s">
        <v>54</v>
      </c>
      <c r="E755" s="193" t="s">
        <v>884</v>
      </c>
      <c r="F755" s="18" t="s">
        <v>36</v>
      </c>
      <c r="G755" s="72">
        <f>G756</f>
        <v>1000</v>
      </c>
    </row>
    <row r="756" spans="1:7" x14ac:dyDescent="0.25">
      <c r="A756" s="62" t="s">
        <v>35</v>
      </c>
      <c r="B756" s="32">
        <v>912</v>
      </c>
      <c r="C756" s="109" t="s">
        <v>68</v>
      </c>
      <c r="D756" s="109" t="s">
        <v>54</v>
      </c>
      <c r="E756" s="193" t="s">
        <v>884</v>
      </c>
      <c r="F756" s="18">
        <v>410</v>
      </c>
      <c r="G756" s="72">
        <f>G757</f>
        <v>1000</v>
      </c>
    </row>
    <row r="757" spans="1:7" ht="31.4" x14ac:dyDescent="0.25">
      <c r="A757" s="62" t="s">
        <v>142</v>
      </c>
      <c r="B757" s="32">
        <v>912</v>
      </c>
      <c r="C757" s="193" t="s">
        <v>68</v>
      </c>
      <c r="D757" s="193" t="s">
        <v>54</v>
      </c>
      <c r="E757" s="193" t="s">
        <v>884</v>
      </c>
      <c r="F757" s="18" t="s">
        <v>143</v>
      </c>
      <c r="G757" s="72">
        <v>1000</v>
      </c>
    </row>
    <row r="758" spans="1:7" ht="16.399999999999999" x14ac:dyDescent="0.3">
      <c r="A758" s="58" t="s">
        <v>824</v>
      </c>
      <c r="B758" s="32">
        <v>912</v>
      </c>
      <c r="C758" s="109" t="s">
        <v>68</v>
      </c>
      <c r="D758" s="109" t="s">
        <v>54</v>
      </c>
      <c r="E758" s="193" t="s">
        <v>858</v>
      </c>
      <c r="F758" s="193"/>
      <c r="G758" s="113">
        <f>G759</f>
        <v>0</v>
      </c>
    </row>
    <row r="759" spans="1:7" x14ac:dyDescent="0.25">
      <c r="A759" s="108" t="s">
        <v>493</v>
      </c>
      <c r="B759" s="32">
        <v>912</v>
      </c>
      <c r="C759" s="109" t="s">
        <v>68</v>
      </c>
      <c r="D759" s="109" t="s">
        <v>54</v>
      </c>
      <c r="E759" s="193" t="s">
        <v>858</v>
      </c>
      <c r="F759" s="18" t="s">
        <v>36</v>
      </c>
      <c r="G759" s="113">
        <f>G760</f>
        <v>0</v>
      </c>
    </row>
    <row r="760" spans="1:7" x14ac:dyDescent="0.25">
      <c r="A760" s="62" t="s">
        <v>35</v>
      </c>
      <c r="B760" s="32">
        <v>912</v>
      </c>
      <c r="C760" s="109" t="s">
        <v>68</v>
      </c>
      <c r="D760" s="109" t="s">
        <v>54</v>
      </c>
      <c r="E760" s="193" t="s">
        <v>858</v>
      </c>
      <c r="F760" s="18">
        <v>410</v>
      </c>
      <c r="G760" s="113">
        <f>G761</f>
        <v>0</v>
      </c>
    </row>
    <row r="761" spans="1:7" ht="31.4" x14ac:dyDescent="0.25">
      <c r="A761" s="62" t="s">
        <v>142</v>
      </c>
      <c r="B761" s="32">
        <v>912</v>
      </c>
      <c r="C761" s="109" t="s">
        <v>68</v>
      </c>
      <c r="D761" s="109" t="s">
        <v>54</v>
      </c>
      <c r="E761" s="193" t="s">
        <v>858</v>
      </c>
      <c r="F761" s="18" t="s">
        <v>143</v>
      </c>
      <c r="G761" s="113">
        <f>147531.4-147531.4</f>
        <v>0</v>
      </c>
    </row>
    <row r="762" spans="1:7" ht="47.05" x14ac:dyDescent="0.25">
      <c r="A762" s="40" t="s">
        <v>825</v>
      </c>
      <c r="B762" s="32">
        <v>912</v>
      </c>
      <c r="C762" s="109" t="s">
        <v>68</v>
      </c>
      <c r="D762" s="109" t="s">
        <v>54</v>
      </c>
      <c r="E762" s="193" t="s">
        <v>860</v>
      </c>
      <c r="F762" s="18"/>
      <c r="G762" s="113">
        <f>G763</f>
        <v>491771.4</v>
      </c>
    </row>
    <row r="763" spans="1:7" ht="16.399999999999999" x14ac:dyDescent="0.3">
      <c r="A763" s="58" t="s">
        <v>826</v>
      </c>
      <c r="B763" s="32">
        <v>912</v>
      </c>
      <c r="C763" s="109" t="s">
        <v>68</v>
      </c>
      <c r="D763" s="109" t="s">
        <v>54</v>
      </c>
      <c r="E763" s="193" t="s">
        <v>859</v>
      </c>
      <c r="F763" s="193"/>
      <c r="G763" s="113">
        <f>G764</f>
        <v>491771.4</v>
      </c>
    </row>
    <row r="764" spans="1:7" x14ac:dyDescent="0.25">
      <c r="A764" s="108" t="s">
        <v>493</v>
      </c>
      <c r="B764" s="32">
        <v>912</v>
      </c>
      <c r="C764" s="109" t="s">
        <v>68</v>
      </c>
      <c r="D764" s="109" t="s">
        <v>54</v>
      </c>
      <c r="E764" s="193" t="s">
        <v>859</v>
      </c>
      <c r="F764" s="18" t="s">
        <v>36</v>
      </c>
      <c r="G764" s="113">
        <f>G765</f>
        <v>491771.4</v>
      </c>
    </row>
    <row r="765" spans="1:7" x14ac:dyDescent="0.25">
      <c r="A765" s="62" t="s">
        <v>35</v>
      </c>
      <c r="B765" s="32">
        <v>912</v>
      </c>
      <c r="C765" s="109" t="s">
        <v>68</v>
      </c>
      <c r="D765" s="109" t="s">
        <v>54</v>
      </c>
      <c r="E765" s="193" t="s">
        <v>859</v>
      </c>
      <c r="F765" s="18">
        <v>410</v>
      </c>
      <c r="G765" s="113">
        <f>G766</f>
        <v>491771.4</v>
      </c>
    </row>
    <row r="766" spans="1:7" ht="31.4" x14ac:dyDescent="0.25">
      <c r="A766" s="62" t="s">
        <v>142</v>
      </c>
      <c r="B766" s="32">
        <v>912</v>
      </c>
      <c r="C766" s="109" t="s">
        <v>68</v>
      </c>
      <c r="D766" s="109" t="s">
        <v>54</v>
      </c>
      <c r="E766" s="193" t="s">
        <v>859</v>
      </c>
      <c r="F766" s="18" t="s">
        <v>143</v>
      </c>
      <c r="G766" s="113">
        <f>344240+147531.4</f>
        <v>491771.4</v>
      </c>
    </row>
    <row r="767" spans="1:7" ht="16.399999999999999" x14ac:dyDescent="0.3">
      <c r="A767" s="117" t="s">
        <v>71</v>
      </c>
      <c r="B767" s="20">
        <v>912</v>
      </c>
      <c r="C767" s="114" t="s">
        <v>68</v>
      </c>
      <c r="D767" s="114" t="s">
        <v>68</v>
      </c>
      <c r="E767" s="51"/>
      <c r="F767" s="51"/>
      <c r="G767" s="52">
        <f t="shared" ref="G767:G773" si="11">G768</f>
        <v>1235</v>
      </c>
    </row>
    <row r="768" spans="1:7" ht="31.4" x14ac:dyDescent="0.25">
      <c r="A768" s="40" t="s">
        <v>515</v>
      </c>
      <c r="B768" s="20">
        <v>912</v>
      </c>
      <c r="C768" s="21" t="s">
        <v>68</v>
      </c>
      <c r="D768" s="21" t="s">
        <v>68</v>
      </c>
      <c r="E768" s="21" t="s">
        <v>405</v>
      </c>
      <c r="F768" s="21"/>
      <c r="G768" s="22">
        <f t="shared" si="11"/>
        <v>1235</v>
      </c>
    </row>
    <row r="769" spans="1:7" ht="47.8" x14ac:dyDescent="0.3">
      <c r="A769" s="47" t="s">
        <v>510</v>
      </c>
      <c r="B769" s="50">
        <v>912</v>
      </c>
      <c r="C769" s="51" t="s">
        <v>68</v>
      </c>
      <c r="D769" s="51" t="s">
        <v>68</v>
      </c>
      <c r="E769" s="48" t="s">
        <v>406</v>
      </c>
      <c r="F769" s="67"/>
      <c r="G769" s="22">
        <f t="shared" si="11"/>
        <v>1235</v>
      </c>
    </row>
    <row r="770" spans="1:7" ht="31.4" x14ac:dyDescent="0.25">
      <c r="A770" s="47" t="s">
        <v>407</v>
      </c>
      <c r="B770" s="20">
        <v>912</v>
      </c>
      <c r="C770" s="21" t="s">
        <v>68</v>
      </c>
      <c r="D770" s="21" t="s">
        <v>68</v>
      </c>
      <c r="E770" s="48" t="s">
        <v>408</v>
      </c>
      <c r="F770" s="67"/>
      <c r="G770" s="22">
        <f t="shared" si="11"/>
        <v>1235</v>
      </c>
    </row>
    <row r="771" spans="1:7" x14ac:dyDescent="0.25">
      <c r="A771" s="59" t="s">
        <v>97</v>
      </c>
      <c r="B771" s="24">
        <v>912</v>
      </c>
      <c r="C771" s="25" t="s">
        <v>68</v>
      </c>
      <c r="D771" s="25" t="s">
        <v>68</v>
      </c>
      <c r="E771" s="25" t="s">
        <v>409</v>
      </c>
      <c r="F771" s="25"/>
      <c r="G771" s="26">
        <f t="shared" si="11"/>
        <v>1235</v>
      </c>
    </row>
    <row r="772" spans="1:7" ht="31.4" x14ac:dyDescent="0.25">
      <c r="A772" s="35" t="s">
        <v>18</v>
      </c>
      <c r="B772" s="28">
        <v>912</v>
      </c>
      <c r="C772" s="193" t="s">
        <v>68</v>
      </c>
      <c r="D772" s="193" t="s">
        <v>68</v>
      </c>
      <c r="E772" s="193" t="s">
        <v>409</v>
      </c>
      <c r="F772" s="193" t="s">
        <v>20</v>
      </c>
      <c r="G772" s="29">
        <f t="shared" si="11"/>
        <v>1235</v>
      </c>
    </row>
    <row r="773" spans="1:7" x14ac:dyDescent="0.25">
      <c r="A773" s="35" t="s">
        <v>25</v>
      </c>
      <c r="B773" s="28">
        <v>912</v>
      </c>
      <c r="C773" s="193" t="s">
        <v>68</v>
      </c>
      <c r="D773" s="193" t="s">
        <v>68</v>
      </c>
      <c r="E773" s="193" t="s">
        <v>409</v>
      </c>
      <c r="F773" s="193" t="s">
        <v>26</v>
      </c>
      <c r="G773" s="29">
        <f t="shared" si="11"/>
        <v>1235</v>
      </c>
    </row>
    <row r="774" spans="1:7" x14ac:dyDescent="0.25">
      <c r="A774" s="62" t="s">
        <v>144</v>
      </c>
      <c r="B774" s="28">
        <v>912</v>
      </c>
      <c r="C774" s="193" t="s">
        <v>68</v>
      </c>
      <c r="D774" s="193" t="s">
        <v>68</v>
      </c>
      <c r="E774" s="193" t="s">
        <v>409</v>
      </c>
      <c r="F774" s="118" t="s">
        <v>151</v>
      </c>
      <c r="G774" s="29">
        <v>1235</v>
      </c>
    </row>
    <row r="775" spans="1:7" s="56" customFormat="1" ht="18.55" x14ac:dyDescent="0.3">
      <c r="A775" s="36" t="s">
        <v>62</v>
      </c>
      <c r="B775" s="20">
        <v>912</v>
      </c>
      <c r="C775" s="37" t="s">
        <v>63</v>
      </c>
      <c r="D775" s="37"/>
      <c r="E775" s="37"/>
      <c r="F775" s="37"/>
      <c r="G775" s="83">
        <f t="shared" ref="G775" si="12">G776</f>
        <v>2210</v>
      </c>
    </row>
    <row r="776" spans="1:7" s="56" customFormat="1" x14ac:dyDescent="0.25">
      <c r="A776" s="38" t="s">
        <v>65</v>
      </c>
      <c r="B776" s="20">
        <v>912</v>
      </c>
      <c r="C776" s="21" t="s">
        <v>63</v>
      </c>
      <c r="D776" s="21" t="s">
        <v>64</v>
      </c>
      <c r="E776" s="39"/>
      <c r="F776" s="18"/>
      <c r="G776" s="22">
        <f t="shared" ref="G776:G782" si="13">G777</f>
        <v>2210</v>
      </c>
    </row>
    <row r="777" spans="1:7" s="56" customFormat="1" ht="31.4" x14ac:dyDescent="0.25">
      <c r="A777" s="40" t="s">
        <v>646</v>
      </c>
      <c r="B777" s="20">
        <v>912</v>
      </c>
      <c r="C777" s="21" t="s">
        <v>63</v>
      </c>
      <c r="D777" s="20" t="s">
        <v>64</v>
      </c>
      <c r="E777" s="21" t="s">
        <v>422</v>
      </c>
      <c r="F777" s="21"/>
      <c r="G777" s="22">
        <f>G778</f>
        <v>2210</v>
      </c>
    </row>
    <row r="778" spans="1:7" s="56" customFormat="1" ht="31.4" x14ac:dyDescent="0.25">
      <c r="A778" s="40" t="s">
        <v>419</v>
      </c>
      <c r="B778" s="20" t="s">
        <v>117</v>
      </c>
      <c r="C778" s="21" t="s">
        <v>63</v>
      </c>
      <c r="D778" s="21" t="s">
        <v>64</v>
      </c>
      <c r="E778" s="48" t="s">
        <v>420</v>
      </c>
      <c r="F778" s="67"/>
      <c r="G778" s="22">
        <f t="shared" si="13"/>
        <v>2210</v>
      </c>
    </row>
    <row r="779" spans="1:7" s="56" customFormat="1" x14ac:dyDescent="0.25">
      <c r="A779" s="97" t="s">
        <v>38</v>
      </c>
      <c r="B779" s="28">
        <v>912</v>
      </c>
      <c r="C779" s="18" t="s">
        <v>63</v>
      </c>
      <c r="D779" s="28" t="s">
        <v>64</v>
      </c>
      <c r="E779" s="18" t="s">
        <v>421</v>
      </c>
      <c r="F779" s="18"/>
      <c r="G779" s="33">
        <f t="shared" si="13"/>
        <v>2210</v>
      </c>
    </row>
    <row r="780" spans="1:7" s="56" customFormat="1" x14ac:dyDescent="0.25">
      <c r="A780" s="97" t="s">
        <v>46</v>
      </c>
      <c r="B780" s="28">
        <v>912</v>
      </c>
      <c r="C780" s="18" t="s">
        <v>63</v>
      </c>
      <c r="D780" s="28" t="s">
        <v>64</v>
      </c>
      <c r="E780" s="18" t="s">
        <v>421</v>
      </c>
      <c r="F780" s="18"/>
      <c r="G780" s="33">
        <f t="shared" si="13"/>
        <v>2210</v>
      </c>
    </row>
    <row r="781" spans="1:7" s="56" customFormat="1" x14ac:dyDescent="0.25">
      <c r="A781" s="27" t="s">
        <v>22</v>
      </c>
      <c r="B781" s="28">
        <v>912</v>
      </c>
      <c r="C781" s="18" t="s">
        <v>63</v>
      </c>
      <c r="D781" s="28" t="s">
        <v>64</v>
      </c>
      <c r="E781" s="18" t="s">
        <v>421</v>
      </c>
      <c r="F781" s="18" t="s">
        <v>15</v>
      </c>
      <c r="G781" s="33">
        <f t="shared" si="13"/>
        <v>2210</v>
      </c>
    </row>
    <row r="782" spans="1:7" s="56" customFormat="1" ht="31.4" x14ac:dyDescent="0.25">
      <c r="A782" s="119" t="s">
        <v>17</v>
      </c>
      <c r="B782" s="28">
        <v>912</v>
      </c>
      <c r="C782" s="18" t="s">
        <v>63</v>
      </c>
      <c r="D782" s="28" t="s">
        <v>64</v>
      </c>
      <c r="E782" s="18" t="s">
        <v>421</v>
      </c>
      <c r="F782" s="18" t="s">
        <v>16</v>
      </c>
      <c r="G782" s="33">
        <f t="shared" si="13"/>
        <v>2210</v>
      </c>
    </row>
    <row r="783" spans="1:7" s="56" customFormat="1" ht="31.4" x14ac:dyDescent="0.25">
      <c r="A783" s="190" t="s">
        <v>130</v>
      </c>
      <c r="B783" s="28">
        <v>912</v>
      </c>
      <c r="C783" s="18" t="s">
        <v>63</v>
      </c>
      <c r="D783" s="28" t="s">
        <v>64</v>
      </c>
      <c r="E783" s="18" t="s">
        <v>421</v>
      </c>
      <c r="F783" s="18" t="s">
        <v>134</v>
      </c>
      <c r="G783" s="33">
        <f>1960+250</f>
        <v>2210</v>
      </c>
    </row>
    <row r="784" spans="1:7" s="56" customFormat="1" ht="18.55" x14ac:dyDescent="0.3">
      <c r="A784" s="42" t="s">
        <v>90</v>
      </c>
      <c r="B784" s="20">
        <v>912</v>
      </c>
      <c r="C784" s="37" t="s">
        <v>78</v>
      </c>
      <c r="D784" s="37"/>
      <c r="E784" s="37"/>
      <c r="F784" s="37"/>
      <c r="G784" s="83">
        <f>G785+G796</f>
        <v>85600</v>
      </c>
    </row>
    <row r="785" spans="1:7" s="60" customFormat="1" ht="18.55" x14ac:dyDescent="0.3">
      <c r="A785" s="42" t="s">
        <v>477</v>
      </c>
      <c r="B785" s="20">
        <v>912</v>
      </c>
      <c r="C785" s="37" t="s">
        <v>78</v>
      </c>
      <c r="D785" s="37" t="s">
        <v>64</v>
      </c>
      <c r="E785" s="37"/>
      <c r="F785" s="37"/>
      <c r="G785" s="83">
        <f t="shared" ref="G785:G791" si="14">G786</f>
        <v>78100</v>
      </c>
    </row>
    <row r="786" spans="1:7" s="56" customFormat="1" ht="31.4" x14ac:dyDescent="0.25">
      <c r="A786" s="40" t="s">
        <v>897</v>
      </c>
      <c r="B786" s="20">
        <v>912</v>
      </c>
      <c r="C786" s="21" t="s">
        <v>78</v>
      </c>
      <c r="D786" s="21" t="s">
        <v>64</v>
      </c>
      <c r="E786" s="48" t="s">
        <v>415</v>
      </c>
      <c r="F786" s="120"/>
      <c r="G786" s="88">
        <f t="shared" si="14"/>
        <v>78100</v>
      </c>
    </row>
    <row r="787" spans="1:7" s="56" customFormat="1" x14ac:dyDescent="0.25">
      <c r="A787" s="47" t="s">
        <v>570</v>
      </c>
      <c r="B787" s="20">
        <v>912</v>
      </c>
      <c r="C787" s="21" t="s">
        <v>78</v>
      </c>
      <c r="D787" s="21" t="s">
        <v>64</v>
      </c>
      <c r="E787" s="48" t="s">
        <v>559</v>
      </c>
      <c r="F787" s="63"/>
      <c r="G787" s="121">
        <f t="shared" si="14"/>
        <v>78100</v>
      </c>
    </row>
    <row r="788" spans="1:7" s="56" customFormat="1" ht="31.4" x14ac:dyDescent="0.25">
      <c r="A788" s="122" t="s">
        <v>354</v>
      </c>
      <c r="B788" s="20">
        <v>912</v>
      </c>
      <c r="C788" s="21" t="s">
        <v>78</v>
      </c>
      <c r="D788" s="21" t="s">
        <v>64</v>
      </c>
      <c r="E788" s="21" t="s">
        <v>571</v>
      </c>
      <c r="F788" s="193"/>
      <c r="G788" s="22">
        <f>G789+G793</f>
        <v>78100</v>
      </c>
    </row>
    <row r="789" spans="1:7" s="56" customFormat="1" x14ac:dyDescent="0.25">
      <c r="A789" s="106" t="s">
        <v>572</v>
      </c>
      <c r="B789" s="24">
        <v>912</v>
      </c>
      <c r="C789" s="25" t="s">
        <v>78</v>
      </c>
      <c r="D789" s="25" t="s">
        <v>64</v>
      </c>
      <c r="E789" s="25" t="s">
        <v>573</v>
      </c>
      <c r="F789" s="25"/>
      <c r="G789" s="26">
        <f t="shared" si="14"/>
        <v>100</v>
      </c>
    </row>
    <row r="790" spans="1:7" s="56" customFormat="1" x14ac:dyDescent="0.25">
      <c r="A790" s="31" t="s">
        <v>493</v>
      </c>
      <c r="B790" s="28">
        <v>912</v>
      </c>
      <c r="C790" s="193" t="s">
        <v>78</v>
      </c>
      <c r="D790" s="193" t="s">
        <v>64</v>
      </c>
      <c r="E790" s="193" t="s">
        <v>573</v>
      </c>
      <c r="F790" s="193" t="s">
        <v>36</v>
      </c>
      <c r="G790" s="29">
        <f t="shared" si="14"/>
        <v>100</v>
      </c>
    </row>
    <row r="791" spans="1:7" s="56" customFormat="1" x14ac:dyDescent="0.25">
      <c r="A791" s="189" t="s">
        <v>35</v>
      </c>
      <c r="B791" s="28">
        <v>912</v>
      </c>
      <c r="C791" s="193" t="s">
        <v>78</v>
      </c>
      <c r="D791" s="193" t="s">
        <v>64</v>
      </c>
      <c r="E791" s="193" t="s">
        <v>573</v>
      </c>
      <c r="F791" s="193" t="s">
        <v>171</v>
      </c>
      <c r="G791" s="29">
        <f t="shared" si="14"/>
        <v>100</v>
      </c>
    </row>
    <row r="792" spans="1:7" s="56" customFormat="1" ht="31.4" x14ac:dyDescent="0.25">
      <c r="A792" s="189" t="s">
        <v>142</v>
      </c>
      <c r="B792" s="32">
        <v>912</v>
      </c>
      <c r="C792" s="193" t="s">
        <v>78</v>
      </c>
      <c r="D792" s="193" t="s">
        <v>64</v>
      </c>
      <c r="E792" s="193" t="s">
        <v>573</v>
      </c>
      <c r="F792" s="193" t="s">
        <v>143</v>
      </c>
      <c r="G792" s="29">
        <f>10000-9900</f>
        <v>100</v>
      </c>
    </row>
    <row r="793" spans="1:7" s="56" customFormat="1" ht="31.4" x14ac:dyDescent="0.25">
      <c r="A793" s="23" t="s">
        <v>782</v>
      </c>
      <c r="B793" s="24">
        <v>912</v>
      </c>
      <c r="C793" s="25" t="s">
        <v>78</v>
      </c>
      <c r="D793" s="25" t="s">
        <v>64</v>
      </c>
      <c r="E793" s="25" t="s">
        <v>785</v>
      </c>
      <c r="F793" s="25"/>
      <c r="G793" s="75">
        <f>G794</f>
        <v>78000</v>
      </c>
    </row>
    <row r="794" spans="1:7" s="56" customFormat="1" x14ac:dyDescent="0.25">
      <c r="A794" s="189" t="s">
        <v>783</v>
      </c>
      <c r="B794" s="32">
        <v>912</v>
      </c>
      <c r="C794" s="193" t="s">
        <v>78</v>
      </c>
      <c r="D794" s="193" t="s">
        <v>64</v>
      </c>
      <c r="E794" s="193" t="s">
        <v>785</v>
      </c>
      <c r="F794" s="193" t="s">
        <v>786</v>
      </c>
      <c r="G794" s="72">
        <f>G795</f>
        <v>78000</v>
      </c>
    </row>
    <row r="795" spans="1:7" s="56" customFormat="1" x14ac:dyDescent="0.25">
      <c r="A795" s="189" t="s">
        <v>784</v>
      </c>
      <c r="B795" s="32">
        <v>912</v>
      </c>
      <c r="C795" s="193" t="s">
        <v>78</v>
      </c>
      <c r="D795" s="193" t="s">
        <v>64</v>
      </c>
      <c r="E795" s="193" t="s">
        <v>785</v>
      </c>
      <c r="F795" s="193" t="s">
        <v>787</v>
      </c>
      <c r="G795" s="72">
        <v>78000</v>
      </c>
    </row>
    <row r="796" spans="1:7" s="56" customFormat="1" x14ac:dyDescent="0.25">
      <c r="A796" s="19" t="s">
        <v>210</v>
      </c>
      <c r="B796" s="20">
        <v>912</v>
      </c>
      <c r="C796" s="21" t="s">
        <v>78</v>
      </c>
      <c r="D796" s="21" t="s">
        <v>78</v>
      </c>
      <c r="E796" s="21"/>
      <c r="F796" s="21"/>
      <c r="G796" s="22">
        <f t="shared" ref="G796" si="15">G797</f>
        <v>7500</v>
      </c>
    </row>
    <row r="797" spans="1:7" s="56" customFormat="1" ht="31.4" x14ac:dyDescent="0.25">
      <c r="A797" s="40" t="s">
        <v>517</v>
      </c>
      <c r="B797" s="20">
        <v>912</v>
      </c>
      <c r="C797" s="21" t="s">
        <v>78</v>
      </c>
      <c r="D797" s="21" t="s">
        <v>78</v>
      </c>
      <c r="E797" s="48" t="s">
        <v>415</v>
      </c>
      <c r="F797" s="120"/>
      <c r="G797" s="88">
        <f>G798</f>
        <v>7500</v>
      </c>
    </row>
    <row r="798" spans="1:7" s="56" customFormat="1" x14ac:dyDescent="0.25">
      <c r="A798" s="47" t="s">
        <v>570</v>
      </c>
      <c r="B798" s="20">
        <v>912</v>
      </c>
      <c r="C798" s="21" t="s">
        <v>78</v>
      </c>
      <c r="D798" s="21" t="s">
        <v>78</v>
      </c>
      <c r="E798" s="48" t="s">
        <v>559</v>
      </c>
      <c r="F798" s="63"/>
      <c r="G798" s="121">
        <f>G799</f>
        <v>7500</v>
      </c>
    </row>
    <row r="799" spans="1:7" s="56" customFormat="1" ht="47.05" x14ac:dyDescent="0.25">
      <c r="A799" s="40" t="s">
        <v>355</v>
      </c>
      <c r="B799" s="20">
        <v>912</v>
      </c>
      <c r="C799" s="21" t="s">
        <v>78</v>
      </c>
      <c r="D799" s="21" t="s">
        <v>78</v>
      </c>
      <c r="E799" s="21" t="s">
        <v>574</v>
      </c>
      <c r="F799" s="21"/>
      <c r="G799" s="22">
        <f>G800</f>
        <v>7500</v>
      </c>
    </row>
    <row r="800" spans="1:7" s="56" customFormat="1" ht="47.05" x14ac:dyDescent="0.25">
      <c r="A800" s="59" t="s">
        <v>356</v>
      </c>
      <c r="B800" s="24">
        <v>912</v>
      </c>
      <c r="C800" s="25" t="s">
        <v>78</v>
      </c>
      <c r="D800" s="25" t="s">
        <v>78</v>
      </c>
      <c r="E800" s="25" t="s">
        <v>575</v>
      </c>
      <c r="F800" s="25"/>
      <c r="G800" s="26">
        <f>G801+G804</f>
        <v>7500</v>
      </c>
    </row>
    <row r="801" spans="1:7" s="56" customFormat="1" x14ac:dyDescent="0.25">
      <c r="A801" s="35" t="s">
        <v>22</v>
      </c>
      <c r="B801" s="32">
        <v>912</v>
      </c>
      <c r="C801" s="193" t="s">
        <v>78</v>
      </c>
      <c r="D801" s="193" t="s">
        <v>78</v>
      </c>
      <c r="E801" s="193" t="s">
        <v>575</v>
      </c>
      <c r="F801" s="193" t="s">
        <v>15</v>
      </c>
      <c r="G801" s="26">
        <f>G802</f>
        <v>36</v>
      </c>
    </row>
    <row r="802" spans="1:7" s="56" customFormat="1" ht="31.4" x14ac:dyDescent="0.25">
      <c r="A802" s="62" t="s">
        <v>17</v>
      </c>
      <c r="B802" s="32">
        <v>912</v>
      </c>
      <c r="C802" s="193" t="s">
        <v>78</v>
      </c>
      <c r="D802" s="193" t="s">
        <v>78</v>
      </c>
      <c r="E802" s="193" t="s">
        <v>575</v>
      </c>
      <c r="F802" s="193" t="s">
        <v>16</v>
      </c>
      <c r="G802" s="26">
        <f>G803</f>
        <v>36</v>
      </c>
    </row>
    <row r="803" spans="1:7" s="56" customFormat="1" ht="31.4" x14ac:dyDescent="0.25">
      <c r="A803" s="62" t="s">
        <v>194</v>
      </c>
      <c r="B803" s="32">
        <v>912</v>
      </c>
      <c r="C803" s="193" t="s">
        <v>78</v>
      </c>
      <c r="D803" s="193" t="s">
        <v>78</v>
      </c>
      <c r="E803" s="193" t="s">
        <v>575</v>
      </c>
      <c r="F803" s="193" t="s">
        <v>134</v>
      </c>
      <c r="G803" s="26">
        <f>62-12-14</f>
        <v>36</v>
      </c>
    </row>
    <row r="804" spans="1:7" s="56" customFormat="1" x14ac:dyDescent="0.25">
      <c r="A804" s="62" t="s">
        <v>23</v>
      </c>
      <c r="B804" s="32">
        <v>912</v>
      </c>
      <c r="C804" s="193" t="s">
        <v>78</v>
      </c>
      <c r="D804" s="193" t="s">
        <v>78</v>
      </c>
      <c r="E804" s="193" t="s">
        <v>575</v>
      </c>
      <c r="F804" s="193" t="s">
        <v>24</v>
      </c>
      <c r="G804" s="29">
        <f>G805+G807</f>
        <v>7464</v>
      </c>
    </row>
    <row r="805" spans="1:7" s="56" customFormat="1" x14ac:dyDescent="0.25">
      <c r="A805" s="62" t="s">
        <v>105</v>
      </c>
      <c r="B805" s="32">
        <v>912</v>
      </c>
      <c r="C805" s="193" t="s">
        <v>78</v>
      </c>
      <c r="D805" s="193" t="s">
        <v>78</v>
      </c>
      <c r="E805" s="193" t="s">
        <v>575</v>
      </c>
      <c r="F805" s="193" t="s">
        <v>108</v>
      </c>
      <c r="G805" s="29">
        <f>G806</f>
        <v>0</v>
      </c>
    </row>
    <row r="806" spans="1:7" s="56" customFormat="1" ht="31.4" x14ac:dyDescent="0.25">
      <c r="A806" s="35" t="s">
        <v>162</v>
      </c>
      <c r="B806" s="32">
        <v>912</v>
      </c>
      <c r="C806" s="193" t="s">
        <v>78</v>
      </c>
      <c r="D806" s="193" t="s">
        <v>78</v>
      </c>
      <c r="E806" s="193" t="s">
        <v>575</v>
      </c>
      <c r="F806" s="193" t="s">
        <v>168</v>
      </c>
      <c r="G806" s="29">
        <f>5392-2488-2904</f>
        <v>0</v>
      </c>
    </row>
    <row r="807" spans="1:7" s="56" customFormat="1" x14ac:dyDescent="0.25">
      <c r="A807" s="35" t="s">
        <v>165</v>
      </c>
      <c r="B807" s="32">
        <v>912</v>
      </c>
      <c r="C807" s="193" t="s">
        <v>78</v>
      </c>
      <c r="D807" s="193" t="s">
        <v>78</v>
      </c>
      <c r="E807" s="193" t="s">
        <v>575</v>
      </c>
      <c r="F807" s="193" t="s">
        <v>169</v>
      </c>
      <c r="G807" s="29">
        <f>G808</f>
        <v>7464</v>
      </c>
    </row>
    <row r="808" spans="1:7" s="56" customFormat="1" ht="31.4" x14ac:dyDescent="0.25">
      <c r="A808" s="35" t="s">
        <v>214</v>
      </c>
      <c r="B808" s="32">
        <v>912</v>
      </c>
      <c r="C808" s="21" t="s">
        <v>78</v>
      </c>
      <c r="D808" s="21" t="s">
        <v>78</v>
      </c>
      <c r="E808" s="193" t="s">
        <v>575</v>
      </c>
      <c r="F808" s="193" t="s">
        <v>170</v>
      </c>
      <c r="G808" s="29">
        <v>7464</v>
      </c>
    </row>
    <row r="809" spans="1:7" s="56" customFormat="1" ht="18.55" x14ac:dyDescent="0.3">
      <c r="A809" s="42" t="s">
        <v>109</v>
      </c>
      <c r="B809" s="20">
        <v>912</v>
      </c>
      <c r="C809" s="37">
        <v>10</v>
      </c>
      <c r="D809" s="37"/>
      <c r="E809" s="123"/>
      <c r="F809" s="123"/>
      <c r="G809" s="124">
        <f>G810+G821+G958</f>
        <v>169993</v>
      </c>
    </row>
    <row r="810" spans="1:7" s="56" customFormat="1" x14ac:dyDescent="0.25">
      <c r="A810" s="19" t="s">
        <v>110</v>
      </c>
      <c r="B810" s="20">
        <v>912</v>
      </c>
      <c r="C810" s="21">
        <v>10</v>
      </c>
      <c r="D810" s="21" t="s">
        <v>64</v>
      </c>
      <c r="E810" s="67"/>
      <c r="F810" s="67"/>
      <c r="G810" s="88">
        <f>G812</f>
        <v>12756</v>
      </c>
    </row>
    <row r="811" spans="1:7" s="56" customFormat="1" ht="31.4" x14ac:dyDescent="0.25">
      <c r="A811" s="47" t="s">
        <v>516</v>
      </c>
      <c r="B811" s="20">
        <v>912</v>
      </c>
      <c r="C811" s="21" t="s">
        <v>107</v>
      </c>
      <c r="D811" s="21" t="s">
        <v>64</v>
      </c>
      <c r="E811" s="21" t="s">
        <v>227</v>
      </c>
      <c r="F811" s="67"/>
      <c r="G811" s="88">
        <f>G812</f>
        <v>12756</v>
      </c>
    </row>
    <row r="812" spans="1:7" s="56" customFormat="1" ht="16.399999999999999" x14ac:dyDescent="0.3">
      <c r="A812" s="49" t="s">
        <v>583</v>
      </c>
      <c r="B812" s="50" t="s">
        <v>117</v>
      </c>
      <c r="C812" s="51" t="s">
        <v>107</v>
      </c>
      <c r="D812" s="51" t="s">
        <v>64</v>
      </c>
      <c r="E812" s="65" t="s">
        <v>587</v>
      </c>
      <c r="F812" s="51"/>
      <c r="G812" s="52">
        <f>G813</f>
        <v>12756</v>
      </c>
    </row>
    <row r="813" spans="1:7" s="56" customFormat="1" ht="16.399999999999999" x14ac:dyDescent="0.3">
      <c r="A813" s="47" t="s">
        <v>584</v>
      </c>
      <c r="B813" s="20" t="s">
        <v>117</v>
      </c>
      <c r="C813" s="21" t="s">
        <v>107</v>
      </c>
      <c r="D813" s="21" t="s">
        <v>64</v>
      </c>
      <c r="E813" s="48" t="s">
        <v>588</v>
      </c>
      <c r="F813" s="51"/>
      <c r="G813" s="22">
        <f>G814</f>
        <v>12756</v>
      </c>
    </row>
    <row r="814" spans="1:7" s="56" customFormat="1" x14ac:dyDescent="0.25">
      <c r="A814" s="23" t="s">
        <v>771</v>
      </c>
      <c r="B814" s="24" t="s">
        <v>117</v>
      </c>
      <c r="C814" s="25" t="s">
        <v>107</v>
      </c>
      <c r="D814" s="25" t="s">
        <v>64</v>
      </c>
      <c r="E814" s="54" t="s">
        <v>647</v>
      </c>
      <c r="F814" s="193"/>
      <c r="G814" s="26">
        <f>G815+G818</f>
        <v>12756</v>
      </c>
    </row>
    <row r="815" spans="1:7" s="56" customFormat="1" x14ac:dyDescent="0.25">
      <c r="A815" s="35" t="s">
        <v>22</v>
      </c>
      <c r="B815" s="28" t="s">
        <v>117</v>
      </c>
      <c r="C815" s="193" t="s">
        <v>107</v>
      </c>
      <c r="D815" s="193" t="s">
        <v>64</v>
      </c>
      <c r="E815" s="53" t="s">
        <v>647</v>
      </c>
      <c r="F815" s="193" t="s">
        <v>15</v>
      </c>
      <c r="G815" s="29">
        <f>G816</f>
        <v>65</v>
      </c>
    </row>
    <row r="816" spans="1:7" s="56" customFormat="1" ht="31.4" x14ac:dyDescent="0.25">
      <c r="A816" s="35" t="s">
        <v>17</v>
      </c>
      <c r="B816" s="28" t="s">
        <v>117</v>
      </c>
      <c r="C816" s="193" t="s">
        <v>107</v>
      </c>
      <c r="D816" s="193" t="s">
        <v>64</v>
      </c>
      <c r="E816" s="53" t="s">
        <v>647</v>
      </c>
      <c r="F816" s="193" t="s">
        <v>16</v>
      </c>
      <c r="G816" s="29">
        <f>G817</f>
        <v>65</v>
      </c>
    </row>
    <row r="817" spans="1:7" s="56" customFormat="1" ht="31.4" x14ac:dyDescent="0.25">
      <c r="A817" s="35" t="s">
        <v>194</v>
      </c>
      <c r="B817" s="28">
        <v>912</v>
      </c>
      <c r="C817" s="193" t="s">
        <v>107</v>
      </c>
      <c r="D817" s="193" t="s">
        <v>64</v>
      </c>
      <c r="E817" s="53" t="s">
        <v>647</v>
      </c>
      <c r="F817" s="193" t="s">
        <v>134</v>
      </c>
      <c r="G817" s="29">
        <f>45+20</f>
        <v>65</v>
      </c>
    </row>
    <row r="818" spans="1:7" s="56" customFormat="1" x14ac:dyDescent="0.25">
      <c r="A818" s="190" t="s">
        <v>23</v>
      </c>
      <c r="B818" s="28" t="s">
        <v>117</v>
      </c>
      <c r="C818" s="193" t="s">
        <v>107</v>
      </c>
      <c r="D818" s="193" t="s">
        <v>64</v>
      </c>
      <c r="E818" s="53" t="s">
        <v>647</v>
      </c>
      <c r="F818" s="193" t="s">
        <v>24</v>
      </c>
      <c r="G818" s="29">
        <f>G819</f>
        <v>12691</v>
      </c>
    </row>
    <row r="819" spans="1:7" s="56" customFormat="1" x14ac:dyDescent="0.25">
      <c r="A819" s="27" t="s">
        <v>165</v>
      </c>
      <c r="B819" s="28">
        <v>912</v>
      </c>
      <c r="C819" s="193" t="s">
        <v>107</v>
      </c>
      <c r="D819" s="193" t="s">
        <v>64</v>
      </c>
      <c r="E819" s="53" t="s">
        <v>647</v>
      </c>
      <c r="F819" s="193" t="s">
        <v>169</v>
      </c>
      <c r="G819" s="29">
        <f>G820</f>
        <v>12691</v>
      </c>
    </row>
    <row r="820" spans="1:7" s="56" customFormat="1" ht="31.4" x14ac:dyDescent="0.25">
      <c r="A820" s="27" t="s">
        <v>214</v>
      </c>
      <c r="B820" s="28" t="s">
        <v>117</v>
      </c>
      <c r="C820" s="193">
        <v>10</v>
      </c>
      <c r="D820" s="193" t="s">
        <v>64</v>
      </c>
      <c r="E820" s="53" t="s">
        <v>647</v>
      </c>
      <c r="F820" s="193" t="s">
        <v>170</v>
      </c>
      <c r="G820" s="29">
        <f>9386+3305</f>
        <v>12691</v>
      </c>
    </row>
    <row r="821" spans="1:7" s="56" customFormat="1" x14ac:dyDescent="0.25">
      <c r="A821" s="19" t="s">
        <v>104</v>
      </c>
      <c r="B821" s="20">
        <v>912</v>
      </c>
      <c r="C821" s="21" t="s">
        <v>107</v>
      </c>
      <c r="D821" s="21" t="s">
        <v>57</v>
      </c>
      <c r="E821" s="48"/>
      <c r="F821" s="21"/>
      <c r="G821" s="22">
        <f>G822+G941+G952</f>
        <v>119849</v>
      </c>
    </row>
    <row r="822" spans="1:7" s="79" customFormat="1" ht="31.4" x14ac:dyDescent="0.25">
      <c r="A822" s="40" t="s">
        <v>517</v>
      </c>
      <c r="B822" s="20">
        <v>912</v>
      </c>
      <c r="C822" s="21" t="s">
        <v>107</v>
      </c>
      <c r="D822" s="21" t="s">
        <v>57</v>
      </c>
      <c r="E822" s="48" t="s">
        <v>415</v>
      </c>
      <c r="F822" s="120"/>
      <c r="G822" s="88">
        <f>G823+G919+G927</f>
        <v>103677</v>
      </c>
    </row>
    <row r="823" spans="1:7" s="56" customFormat="1" x14ac:dyDescent="0.25">
      <c r="A823" s="47" t="s">
        <v>710</v>
      </c>
      <c r="B823" s="20">
        <v>912</v>
      </c>
      <c r="C823" s="21" t="s">
        <v>107</v>
      </c>
      <c r="D823" s="21" t="s">
        <v>57</v>
      </c>
      <c r="E823" s="48" t="s">
        <v>535</v>
      </c>
      <c r="F823" s="67"/>
      <c r="G823" s="22">
        <f>G824+G860+G898+G906+G911</f>
        <v>63778</v>
      </c>
    </row>
    <row r="824" spans="1:7" s="56" customFormat="1" x14ac:dyDescent="0.25">
      <c r="A824" s="47" t="s">
        <v>521</v>
      </c>
      <c r="B824" s="20" t="s">
        <v>117</v>
      </c>
      <c r="C824" s="21" t="s">
        <v>107</v>
      </c>
      <c r="D824" s="21" t="s">
        <v>57</v>
      </c>
      <c r="E824" s="48" t="s">
        <v>536</v>
      </c>
      <c r="F824" s="67"/>
      <c r="G824" s="22">
        <f>G825+G832+G839+G846+G853</f>
        <v>14941</v>
      </c>
    </row>
    <row r="825" spans="1:7" s="56" customFormat="1" ht="63.1" customHeight="1" x14ac:dyDescent="0.25">
      <c r="A825" s="59" t="s">
        <v>522</v>
      </c>
      <c r="B825" s="24" t="s">
        <v>117</v>
      </c>
      <c r="C825" s="25" t="s">
        <v>107</v>
      </c>
      <c r="D825" s="25" t="s">
        <v>57</v>
      </c>
      <c r="E825" s="54" t="s">
        <v>537</v>
      </c>
      <c r="F825" s="25"/>
      <c r="G825" s="107">
        <f>G826+G829</f>
        <v>3197</v>
      </c>
    </row>
    <row r="826" spans="1:7" s="56" customFormat="1" x14ac:dyDescent="0.25">
      <c r="A826" s="35" t="s">
        <v>22</v>
      </c>
      <c r="B826" s="28" t="s">
        <v>117</v>
      </c>
      <c r="C826" s="193" t="s">
        <v>107</v>
      </c>
      <c r="D826" s="193" t="s">
        <v>57</v>
      </c>
      <c r="E826" s="53" t="s">
        <v>537</v>
      </c>
      <c r="F826" s="193" t="s">
        <v>15</v>
      </c>
      <c r="G826" s="29">
        <f>G827</f>
        <v>17</v>
      </c>
    </row>
    <row r="827" spans="1:7" s="56" customFormat="1" ht="31.4" x14ac:dyDescent="0.25">
      <c r="A827" s="35" t="s">
        <v>17</v>
      </c>
      <c r="B827" s="28" t="s">
        <v>117</v>
      </c>
      <c r="C827" s="193" t="s">
        <v>107</v>
      </c>
      <c r="D827" s="193" t="s">
        <v>57</v>
      </c>
      <c r="E827" s="53" t="s">
        <v>538</v>
      </c>
      <c r="F827" s="193" t="s">
        <v>16</v>
      </c>
      <c r="G827" s="29">
        <f>G828</f>
        <v>17</v>
      </c>
    </row>
    <row r="828" spans="1:7" s="56" customFormat="1" ht="31.4" x14ac:dyDescent="0.25">
      <c r="A828" s="35" t="s">
        <v>194</v>
      </c>
      <c r="B828" s="28">
        <v>912</v>
      </c>
      <c r="C828" s="193">
        <v>10</v>
      </c>
      <c r="D828" s="193" t="s">
        <v>57</v>
      </c>
      <c r="E828" s="53" t="s">
        <v>537</v>
      </c>
      <c r="F828" s="193" t="s">
        <v>134</v>
      </c>
      <c r="G828" s="29">
        <f>15+2</f>
        <v>17</v>
      </c>
    </row>
    <row r="829" spans="1:7" s="56" customFormat="1" x14ac:dyDescent="0.25">
      <c r="A829" s="35" t="s">
        <v>23</v>
      </c>
      <c r="B829" s="28">
        <v>912</v>
      </c>
      <c r="C829" s="193" t="s">
        <v>107</v>
      </c>
      <c r="D829" s="193" t="s">
        <v>57</v>
      </c>
      <c r="E829" s="53" t="s">
        <v>537</v>
      </c>
      <c r="F829" s="125">
        <v>300</v>
      </c>
      <c r="G829" s="29">
        <f>G830</f>
        <v>3180</v>
      </c>
    </row>
    <row r="830" spans="1:7" s="56" customFormat="1" x14ac:dyDescent="0.25">
      <c r="A830" s="35" t="s">
        <v>105</v>
      </c>
      <c r="B830" s="28">
        <v>912</v>
      </c>
      <c r="C830" s="18">
        <v>10</v>
      </c>
      <c r="D830" s="193" t="s">
        <v>57</v>
      </c>
      <c r="E830" s="53" t="s">
        <v>537</v>
      </c>
      <c r="F830" s="125">
        <v>310</v>
      </c>
      <c r="G830" s="29">
        <f>G831</f>
        <v>3180</v>
      </c>
    </row>
    <row r="831" spans="1:7" s="56" customFormat="1" ht="31.4" x14ac:dyDescent="0.25">
      <c r="A831" s="35" t="s">
        <v>162</v>
      </c>
      <c r="B831" s="28">
        <v>912</v>
      </c>
      <c r="C831" s="193">
        <v>10</v>
      </c>
      <c r="D831" s="193" t="s">
        <v>57</v>
      </c>
      <c r="E831" s="53" t="s">
        <v>537</v>
      </c>
      <c r="F831" s="125">
        <v>313</v>
      </c>
      <c r="G831" s="29">
        <f>3000+180</f>
        <v>3180</v>
      </c>
    </row>
    <row r="832" spans="1:7" s="56" customFormat="1" ht="47.05" x14ac:dyDescent="0.25">
      <c r="A832" s="59" t="s">
        <v>772</v>
      </c>
      <c r="B832" s="24">
        <v>912</v>
      </c>
      <c r="C832" s="25">
        <v>10</v>
      </c>
      <c r="D832" s="25" t="s">
        <v>57</v>
      </c>
      <c r="E832" s="54" t="s">
        <v>539</v>
      </c>
      <c r="F832" s="25"/>
      <c r="G832" s="107">
        <f>G833+G836</f>
        <v>704</v>
      </c>
    </row>
    <row r="833" spans="1:7" s="56" customFormat="1" x14ac:dyDescent="0.25">
      <c r="A833" s="35" t="s">
        <v>22</v>
      </c>
      <c r="B833" s="28">
        <v>912</v>
      </c>
      <c r="C833" s="193" t="s">
        <v>107</v>
      </c>
      <c r="D833" s="193" t="s">
        <v>57</v>
      </c>
      <c r="E833" s="53" t="s">
        <v>539</v>
      </c>
      <c r="F833" s="193" t="s">
        <v>15</v>
      </c>
      <c r="G833" s="29">
        <f>G834</f>
        <v>4</v>
      </c>
    </row>
    <row r="834" spans="1:7" s="56" customFormat="1" ht="31.4" x14ac:dyDescent="0.25">
      <c r="A834" s="35" t="s">
        <v>17</v>
      </c>
      <c r="B834" s="28">
        <v>912</v>
      </c>
      <c r="C834" s="193" t="s">
        <v>107</v>
      </c>
      <c r="D834" s="193" t="s">
        <v>57</v>
      </c>
      <c r="E834" s="53" t="s">
        <v>539</v>
      </c>
      <c r="F834" s="193" t="s">
        <v>16</v>
      </c>
      <c r="G834" s="29">
        <f>G835</f>
        <v>4</v>
      </c>
    </row>
    <row r="835" spans="1:7" s="56" customFormat="1" ht="31.4" x14ac:dyDescent="0.25">
      <c r="A835" s="35" t="s">
        <v>194</v>
      </c>
      <c r="B835" s="28">
        <v>912</v>
      </c>
      <c r="C835" s="193" t="s">
        <v>107</v>
      </c>
      <c r="D835" s="193" t="s">
        <v>57</v>
      </c>
      <c r="E835" s="53" t="s">
        <v>539</v>
      </c>
      <c r="F835" s="193" t="s">
        <v>134</v>
      </c>
      <c r="G835" s="29">
        <v>4</v>
      </c>
    </row>
    <row r="836" spans="1:7" s="56" customFormat="1" x14ac:dyDescent="0.25">
      <c r="A836" s="35" t="s">
        <v>23</v>
      </c>
      <c r="B836" s="28">
        <v>912</v>
      </c>
      <c r="C836" s="193">
        <v>10</v>
      </c>
      <c r="D836" s="193" t="s">
        <v>57</v>
      </c>
      <c r="E836" s="53" t="s">
        <v>539</v>
      </c>
      <c r="F836" s="125">
        <v>300</v>
      </c>
      <c r="G836" s="29">
        <f>G837</f>
        <v>700</v>
      </c>
    </row>
    <row r="837" spans="1:7" s="56" customFormat="1" x14ac:dyDescent="0.25">
      <c r="A837" s="35" t="s">
        <v>105</v>
      </c>
      <c r="B837" s="28">
        <v>912</v>
      </c>
      <c r="C837" s="193">
        <v>10</v>
      </c>
      <c r="D837" s="193" t="s">
        <v>57</v>
      </c>
      <c r="E837" s="53" t="s">
        <v>539</v>
      </c>
      <c r="F837" s="125">
        <v>310</v>
      </c>
      <c r="G837" s="29">
        <f>G838</f>
        <v>700</v>
      </c>
    </row>
    <row r="838" spans="1:7" s="56" customFormat="1" ht="31.4" x14ac:dyDescent="0.25">
      <c r="A838" s="35" t="s">
        <v>162</v>
      </c>
      <c r="B838" s="28">
        <v>912</v>
      </c>
      <c r="C838" s="18" t="s">
        <v>107</v>
      </c>
      <c r="D838" s="193" t="s">
        <v>57</v>
      </c>
      <c r="E838" s="53" t="s">
        <v>539</v>
      </c>
      <c r="F838" s="125">
        <v>313</v>
      </c>
      <c r="G838" s="29">
        <v>700</v>
      </c>
    </row>
    <row r="839" spans="1:7" s="56" customFormat="1" ht="62.75" x14ac:dyDescent="0.25">
      <c r="A839" s="59" t="s">
        <v>523</v>
      </c>
      <c r="B839" s="24">
        <v>912</v>
      </c>
      <c r="C839" s="25" t="s">
        <v>107</v>
      </c>
      <c r="D839" s="25" t="s">
        <v>57</v>
      </c>
      <c r="E839" s="54" t="s">
        <v>540</v>
      </c>
      <c r="F839" s="111"/>
      <c r="G839" s="26">
        <f>G840+G843</f>
        <v>5515</v>
      </c>
    </row>
    <row r="840" spans="1:7" s="56" customFormat="1" x14ac:dyDescent="0.25">
      <c r="A840" s="35" t="s">
        <v>22</v>
      </c>
      <c r="B840" s="28">
        <v>912</v>
      </c>
      <c r="C840" s="193" t="s">
        <v>107</v>
      </c>
      <c r="D840" s="193" t="s">
        <v>57</v>
      </c>
      <c r="E840" s="53" t="s">
        <v>540</v>
      </c>
      <c r="F840" s="125">
        <v>200</v>
      </c>
      <c r="G840" s="34">
        <f>G841</f>
        <v>27</v>
      </c>
    </row>
    <row r="841" spans="1:7" s="56" customFormat="1" ht="31.4" x14ac:dyDescent="0.25">
      <c r="A841" s="35" t="s">
        <v>17</v>
      </c>
      <c r="B841" s="28">
        <v>912</v>
      </c>
      <c r="C841" s="193" t="s">
        <v>107</v>
      </c>
      <c r="D841" s="193" t="s">
        <v>57</v>
      </c>
      <c r="E841" s="53" t="s">
        <v>540</v>
      </c>
      <c r="F841" s="125">
        <v>240</v>
      </c>
      <c r="G841" s="34">
        <f>G842</f>
        <v>27</v>
      </c>
    </row>
    <row r="842" spans="1:7" s="56" customFormat="1" ht="31.4" x14ac:dyDescent="0.25">
      <c r="A842" s="35" t="s">
        <v>194</v>
      </c>
      <c r="B842" s="28">
        <v>912</v>
      </c>
      <c r="C842" s="193" t="s">
        <v>107</v>
      </c>
      <c r="D842" s="193" t="s">
        <v>57</v>
      </c>
      <c r="E842" s="53" t="s">
        <v>540</v>
      </c>
      <c r="F842" s="125">
        <v>244</v>
      </c>
      <c r="G842" s="34">
        <f>15+12</f>
        <v>27</v>
      </c>
    </row>
    <row r="843" spans="1:7" s="56" customFormat="1" x14ac:dyDescent="0.25">
      <c r="A843" s="35" t="s">
        <v>23</v>
      </c>
      <c r="B843" s="28">
        <v>912</v>
      </c>
      <c r="C843" s="193" t="s">
        <v>107</v>
      </c>
      <c r="D843" s="193" t="s">
        <v>57</v>
      </c>
      <c r="E843" s="53" t="s">
        <v>540</v>
      </c>
      <c r="F843" s="125">
        <v>300</v>
      </c>
      <c r="G843" s="34">
        <f>G844</f>
        <v>5488</v>
      </c>
    </row>
    <row r="844" spans="1:7" s="56" customFormat="1" x14ac:dyDescent="0.25">
      <c r="A844" s="35" t="s">
        <v>105</v>
      </c>
      <c r="B844" s="28">
        <v>912</v>
      </c>
      <c r="C844" s="193" t="s">
        <v>107</v>
      </c>
      <c r="D844" s="193" t="s">
        <v>57</v>
      </c>
      <c r="E844" s="53" t="s">
        <v>540</v>
      </c>
      <c r="F844" s="125">
        <v>310</v>
      </c>
      <c r="G844" s="34">
        <f>G845</f>
        <v>5488</v>
      </c>
    </row>
    <row r="845" spans="1:7" s="56" customFormat="1" ht="31.4" x14ac:dyDescent="0.25">
      <c r="A845" s="35" t="s">
        <v>162</v>
      </c>
      <c r="B845" s="28">
        <v>912</v>
      </c>
      <c r="C845" s="18" t="s">
        <v>107</v>
      </c>
      <c r="D845" s="193" t="s">
        <v>57</v>
      </c>
      <c r="E845" s="53" t="s">
        <v>540</v>
      </c>
      <c r="F845" s="125">
        <v>313</v>
      </c>
      <c r="G845" s="34">
        <f>3000+2488</f>
        <v>5488</v>
      </c>
    </row>
    <row r="846" spans="1:7" s="56" customFormat="1" ht="31.4" x14ac:dyDescent="0.25">
      <c r="A846" s="59" t="s">
        <v>164</v>
      </c>
      <c r="B846" s="24">
        <v>912</v>
      </c>
      <c r="C846" s="25" t="s">
        <v>107</v>
      </c>
      <c r="D846" s="25" t="s">
        <v>57</v>
      </c>
      <c r="E846" s="54" t="s">
        <v>541</v>
      </c>
      <c r="F846" s="111"/>
      <c r="G846" s="26">
        <f>G847+G850</f>
        <v>5025</v>
      </c>
    </row>
    <row r="847" spans="1:7" s="56" customFormat="1" x14ac:dyDescent="0.25">
      <c r="A847" s="35" t="s">
        <v>22</v>
      </c>
      <c r="B847" s="28">
        <v>912</v>
      </c>
      <c r="C847" s="193" t="s">
        <v>107</v>
      </c>
      <c r="D847" s="193" t="s">
        <v>57</v>
      </c>
      <c r="E847" s="53" t="s">
        <v>541</v>
      </c>
      <c r="F847" s="125">
        <v>200</v>
      </c>
      <c r="G847" s="34">
        <f>G848</f>
        <v>25</v>
      </c>
    </row>
    <row r="848" spans="1:7" s="56" customFormat="1" ht="31.4" x14ac:dyDescent="0.25">
      <c r="A848" s="35" t="s">
        <v>17</v>
      </c>
      <c r="B848" s="28">
        <v>912</v>
      </c>
      <c r="C848" s="193" t="s">
        <v>107</v>
      </c>
      <c r="D848" s="193" t="s">
        <v>57</v>
      </c>
      <c r="E848" s="53" t="s">
        <v>541</v>
      </c>
      <c r="F848" s="125">
        <v>240</v>
      </c>
      <c r="G848" s="34">
        <f>G849</f>
        <v>25</v>
      </c>
    </row>
    <row r="849" spans="1:7" s="56" customFormat="1" ht="31.4" x14ac:dyDescent="0.25">
      <c r="A849" s="35" t="s">
        <v>194</v>
      </c>
      <c r="B849" s="28">
        <v>912</v>
      </c>
      <c r="C849" s="193" t="s">
        <v>107</v>
      </c>
      <c r="D849" s="193" t="s">
        <v>57</v>
      </c>
      <c r="E849" s="53" t="s">
        <v>541</v>
      </c>
      <c r="F849" s="125">
        <v>244</v>
      </c>
      <c r="G849" s="34">
        <f>20+5</f>
        <v>25</v>
      </c>
    </row>
    <row r="850" spans="1:7" s="56" customFormat="1" x14ac:dyDescent="0.25">
      <c r="A850" s="35" t="s">
        <v>23</v>
      </c>
      <c r="B850" s="28">
        <v>912</v>
      </c>
      <c r="C850" s="193" t="s">
        <v>107</v>
      </c>
      <c r="D850" s="193" t="s">
        <v>57</v>
      </c>
      <c r="E850" s="53" t="s">
        <v>541</v>
      </c>
      <c r="F850" s="125">
        <v>300</v>
      </c>
      <c r="G850" s="34">
        <f>G851</f>
        <v>5000</v>
      </c>
    </row>
    <row r="851" spans="1:7" s="56" customFormat="1" x14ac:dyDescent="0.25">
      <c r="A851" s="35" t="s">
        <v>105</v>
      </c>
      <c r="B851" s="28">
        <v>912</v>
      </c>
      <c r="C851" s="193" t="s">
        <v>107</v>
      </c>
      <c r="D851" s="193" t="s">
        <v>57</v>
      </c>
      <c r="E851" s="53" t="s">
        <v>541</v>
      </c>
      <c r="F851" s="125">
        <v>310</v>
      </c>
      <c r="G851" s="34">
        <f>G852</f>
        <v>5000</v>
      </c>
    </row>
    <row r="852" spans="1:7" s="56" customFormat="1" ht="31.4" x14ac:dyDescent="0.25">
      <c r="A852" s="35" t="s">
        <v>162</v>
      </c>
      <c r="B852" s="28">
        <v>912</v>
      </c>
      <c r="C852" s="18" t="s">
        <v>107</v>
      </c>
      <c r="D852" s="193" t="s">
        <v>57</v>
      </c>
      <c r="E852" s="53" t="s">
        <v>541</v>
      </c>
      <c r="F852" s="125">
        <v>313</v>
      </c>
      <c r="G852" s="34">
        <f>4000+1000</f>
        <v>5000</v>
      </c>
    </row>
    <row r="853" spans="1:7" s="56" customFormat="1" ht="31.4" x14ac:dyDescent="0.25">
      <c r="A853" s="59" t="s">
        <v>524</v>
      </c>
      <c r="B853" s="24">
        <v>912</v>
      </c>
      <c r="C853" s="25" t="s">
        <v>107</v>
      </c>
      <c r="D853" s="25" t="s">
        <v>57</v>
      </c>
      <c r="E853" s="54" t="s">
        <v>542</v>
      </c>
      <c r="F853" s="111"/>
      <c r="G853" s="26">
        <f>G854+G857</f>
        <v>500</v>
      </c>
    </row>
    <row r="854" spans="1:7" s="56" customFormat="1" x14ac:dyDescent="0.25">
      <c r="A854" s="35" t="s">
        <v>22</v>
      </c>
      <c r="B854" s="28">
        <v>912</v>
      </c>
      <c r="C854" s="193" t="s">
        <v>107</v>
      </c>
      <c r="D854" s="193" t="s">
        <v>57</v>
      </c>
      <c r="E854" s="53" t="s">
        <v>542</v>
      </c>
      <c r="F854" s="125">
        <v>200</v>
      </c>
      <c r="G854" s="34">
        <f>G855</f>
        <v>3</v>
      </c>
    </row>
    <row r="855" spans="1:7" s="56" customFormat="1" ht="31.4" x14ac:dyDescent="0.25">
      <c r="A855" s="35" t="s">
        <v>17</v>
      </c>
      <c r="B855" s="28">
        <v>912</v>
      </c>
      <c r="C855" s="193" t="s">
        <v>107</v>
      </c>
      <c r="D855" s="193" t="s">
        <v>57</v>
      </c>
      <c r="E855" s="53" t="s">
        <v>542</v>
      </c>
      <c r="F855" s="125">
        <v>240</v>
      </c>
      <c r="G855" s="34">
        <f>G856</f>
        <v>3</v>
      </c>
    </row>
    <row r="856" spans="1:7" s="56" customFormat="1" ht="31.4" x14ac:dyDescent="0.25">
      <c r="A856" s="35" t="s">
        <v>194</v>
      </c>
      <c r="B856" s="28">
        <v>912</v>
      </c>
      <c r="C856" s="193" t="s">
        <v>107</v>
      </c>
      <c r="D856" s="193" t="s">
        <v>57</v>
      </c>
      <c r="E856" s="53" t="s">
        <v>542</v>
      </c>
      <c r="F856" s="125">
        <v>244</v>
      </c>
      <c r="G856" s="34">
        <v>3</v>
      </c>
    </row>
    <row r="857" spans="1:7" s="56" customFormat="1" x14ac:dyDescent="0.25">
      <c r="A857" s="35" t="s">
        <v>23</v>
      </c>
      <c r="B857" s="28">
        <v>912</v>
      </c>
      <c r="C857" s="193" t="s">
        <v>107</v>
      </c>
      <c r="D857" s="193" t="s">
        <v>57</v>
      </c>
      <c r="E857" s="53" t="s">
        <v>542</v>
      </c>
      <c r="F857" s="125">
        <v>300</v>
      </c>
      <c r="G857" s="34">
        <f>G858</f>
        <v>497</v>
      </c>
    </row>
    <row r="858" spans="1:7" s="56" customFormat="1" x14ac:dyDescent="0.25">
      <c r="A858" s="35" t="s">
        <v>105</v>
      </c>
      <c r="B858" s="28">
        <v>912</v>
      </c>
      <c r="C858" s="193" t="s">
        <v>107</v>
      </c>
      <c r="D858" s="193" t="s">
        <v>57</v>
      </c>
      <c r="E858" s="53" t="s">
        <v>542</v>
      </c>
      <c r="F858" s="125">
        <v>310</v>
      </c>
      <c r="G858" s="34">
        <f>G859</f>
        <v>497</v>
      </c>
    </row>
    <row r="859" spans="1:7" s="56" customFormat="1" ht="31.4" x14ac:dyDescent="0.25">
      <c r="A859" s="35" t="s">
        <v>162</v>
      </c>
      <c r="B859" s="28">
        <v>912</v>
      </c>
      <c r="C859" s="193" t="s">
        <v>107</v>
      </c>
      <c r="D859" s="193" t="s">
        <v>57</v>
      </c>
      <c r="E859" s="53" t="s">
        <v>542</v>
      </c>
      <c r="F859" s="125">
        <v>313</v>
      </c>
      <c r="G859" s="34">
        <v>497</v>
      </c>
    </row>
    <row r="860" spans="1:7" s="56" customFormat="1" x14ac:dyDescent="0.25">
      <c r="A860" s="47" t="s">
        <v>525</v>
      </c>
      <c r="B860" s="20">
        <v>912</v>
      </c>
      <c r="C860" s="21" t="s">
        <v>107</v>
      </c>
      <c r="D860" s="21" t="s">
        <v>57</v>
      </c>
      <c r="E860" s="48" t="s">
        <v>543</v>
      </c>
      <c r="F860" s="67"/>
      <c r="G860" s="22">
        <f>G861+G868+G877+G884+G891</f>
        <v>13473</v>
      </c>
    </row>
    <row r="861" spans="1:7" s="56" customFormat="1" x14ac:dyDescent="0.25">
      <c r="A861" s="59" t="s">
        <v>113</v>
      </c>
      <c r="B861" s="28">
        <v>912</v>
      </c>
      <c r="C861" s="25" t="s">
        <v>107</v>
      </c>
      <c r="D861" s="25" t="s">
        <v>57</v>
      </c>
      <c r="E861" s="54" t="s">
        <v>544</v>
      </c>
      <c r="F861" s="25"/>
      <c r="G861" s="107">
        <f>G862+G865</f>
        <v>4830</v>
      </c>
    </row>
    <row r="862" spans="1:7" s="56" customFormat="1" x14ac:dyDescent="0.25">
      <c r="A862" s="35" t="s">
        <v>22</v>
      </c>
      <c r="B862" s="28">
        <v>912</v>
      </c>
      <c r="C862" s="193" t="s">
        <v>107</v>
      </c>
      <c r="D862" s="193" t="s">
        <v>57</v>
      </c>
      <c r="E862" s="53" t="s">
        <v>544</v>
      </c>
      <c r="F862" s="125">
        <v>200</v>
      </c>
      <c r="G862" s="34">
        <f>G863</f>
        <v>30</v>
      </c>
    </row>
    <row r="863" spans="1:7" s="56" customFormat="1" ht="31.4" x14ac:dyDescent="0.25">
      <c r="A863" s="35" t="s">
        <v>17</v>
      </c>
      <c r="B863" s="28">
        <v>912</v>
      </c>
      <c r="C863" s="193" t="s">
        <v>107</v>
      </c>
      <c r="D863" s="193" t="s">
        <v>57</v>
      </c>
      <c r="E863" s="53" t="s">
        <v>544</v>
      </c>
      <c r="F863" s="125">
        <v>240</v>
      </c>
      <c r="G863" s="34">
        <f>G864</f>
        <v>30</v>
      </c>
    </row>
    <row r="864" spans="1:7" s="56" customFormat="1" ht="31.4" x14ac:dyDescent="0.25">
      <c r="A864" s="35" t="s">
        <v>194</v>
      </c>
      <c r="B864" s="28">
        <v>912</v>
      </c>
      <c r="C864" s="193" t="s">
        <v>107</v>
      </c>
      <c r="D864" s="193" t="s">
        <v>57</v>
      </c>
      <c r="E864" s="53" t="s">
        <v>544</v>
      </c>
      <c r="F864" s="125">
        <v>244</v>
      </c>
      <c r="G864" s="34">
        <f>35-5</f>
        <v>30</v>
      </c>
    </row>
    <row r="865" spans="1:7" s="56" customFormat="1" ht="35.5" customHeight="1" x14ac:dyDescent="0.25">
      <c r="A865" s="35" t="s">
        <v>23</v>
      </c>
      <c r="B865" s="28">
        <v>912</v>
      </c>
      <c r="C865" s="193" t="s">
        <v>107</v>
      </c>
      <c r="D865" s="193" t="s">
        <v>57</v>
      </c>
      <c r="E865" s="53" t="s">
        <v>544</v>
      </c>
      <c r="F865" s="125">
        <v>300</v>
      </c>
      <c r="G865" s="34">
        <f>G866</f>
        <v>4800</v>
      </c>
    </row>
    <row r="866" spans="1:7" s="56" customFormat="1" x14ac:dyDescent="0.25">
      <c r="A866" s="35" t="s">
        <v>105</v>
      </c>
      <c r="B866" s="28">
        <v>912</v>
      </c>
      <c r="C866" s="193" t="s">
        <v>107</v>
      </c>
      <c r="D866" s="193" t="s">
        <v>57</v>
      </c>
      <c r="E866" s="53" t="s">
        <v>544</v>
      </c>
      <c r="F866" s="125">
        <v>310</v>
      </c>
      <c r="G866" s="34">
        <f>G867</f>
        <v>4800</v>
      </c>
    </row>
    <row r="867" spans="1:7" s="56" customFormat="1" ht="31.4" x14ac:dyDescent="0.25">
      <c r="A867" s="35" t="s">
        <v>162</v>
      </c>
      <c r="B867" s="28">
        <v>912</v>
      </c>
      <c r="C867" s="193" t="s">
        <v>107</v>
      </c>
      <c r="D867" s="193" t="s">
        <v>57</v>
      </c>
      <c r="E867" s="53" t="s">
        <v>544</v>
      </c>
      <c r="F867" s="125">
        <v>313</v>
      </c>
      <c r="G867" s="34">
        <f>7000-2000-200</f>
        <v>4800</v>
      </c>
    </row>
    <row r="868" spans="1:7" s="56" customFormat="1" ht="78.45" x14ac:dyDescent="0.25">
      <c r="A868" s="59" t="s">
        <v>773</v>
      </c>
      <c r="B868" s="24">
        <v>912</v>
      </c>
      <c r="C868" s="25" t="s">
        <v>107</v>
      </c>
      <c r="D868" s="25" t="s">
        <v>57</v>
      </c>
      <c r="E868" s="54" t="s">
        <v>545</v>
      </c>
      <c r="F868" s="25"/>
      <c r="G868" s="107">
        <f>G869+G872</f>
        <v>1958</v>
      </c>
    </row>
    <row r="869" spans="1:7" s="56" customFormat="1" x14ac:dyDescent="0.25">
      <c r="A869" s="35" t="s">
        <v>22</v>
      </c>
      <c r="B869" s="28">
        <v>912</v>
      </c>
      <c r="C869" s="193" t="s">
        <v>107</v>
      </c>
      <c r="D869" s="193" t="s">
        <v>57</v>
      </c>
      <c r="E869" s="53" t="s">
        <v>545</v>
      </c>
      <c r="F869" s="125">
        <v>200</v>
      </c>
      <c r="G869" s="34">
        <f>G870</f>
        <v>68</v>
      </c>
    </row>
    <row r="870" spans="1:7" s="56" customFormat="1" ht="31.4" x14ac:dyDescent="0.25">
      <c r="A870" s="35" t="s">
        <v>17</v>
      </c>
      <c r="B870" s="28">
        <v>912</v>
      </c>
      <c r="C870" s="193" t="s">
        <v>107</v>
      </c>
      <c r="D870" s="193" t="s">
        <v>57</v>
      </c>
      <c r="E870" s="53" t="s">
        <v>545</v>
      </c>
      <c r="F870" s="125">
        <v>240</v>
      </c>
      <c r="G870" s="34">
        <f>G871</f>
        <v>68</v>
      </c>
    </row>
    <row r="871" spans="1:7" s="56" customFormat="1" ht="31.4" x14ac:dyDescent="0.25">
      <c r="A871" s="35" t="s">
        <v>194</v>
      </c>
      <c r="B871" s="28">
        <v>912</v>
      </c>
      <c r="C871" s="193" t="s">
        <v>107</v>
      </c>
      <c r="D871" s="193" t="s">
        <v>57</v>
      </c>
      <c r="E871" s="53" t="s">
        <v>545</v>
      </c>
      <c r="F871" s="125">
        <v>244</v>
      </c>
      <c r="G871" s="34">
        <v>68</v>
      </c>
    </row>
    <row r="872" spans="1:7" s="56" customFormat="1" x14ac:dyDescent="0.25">
      <c r="A872" s="35" t="s">
        <v>23</v>
      </c>
      <c r="B872" s="28">
        <v>912</v>
      </c>
      <c r="C872" s="18" t="s">
        <v>107</v>
      </c>
      <c r="D872" s="193" t="s">
        <v>57</v>
      </c>
      <c r="E872" s="53" t="s">
        <v>545</v>
      </c>
      <c r="F872" s="125">
        <v>300</v>
      </c>
      <c r="G872" s="34">
        <f>G873+G875</f>
        <v>1890</v>
      </c>
    </row>
    <row r="873" spans="1:7" s="56" customFormat="1" x14ac:dyDescent="0.25">
      <c r="A873" s="35" t="s">
        <v>105</v>
      </c>
      <c r="B873" s="28">
        <v>912</v>
      </c>
      <c r="C873" s="193" t="s">
        <v>107</v>
      </c>
      <c r="D873" s="193" t="s">
        <v>57</v>
      </c>
      <c r="E873" s="53" t="s">
        <v>545</v>
      </c>
      <c r="F873" s="125">
        <v>310</v>
      </c>
      <c r="G873" s="34">
        <f>G874</f>
        <v>1665</v>
      </c>
    </row>
    <row r="874" spans="1:7" s="56" customFormat="1" ht="31.4" x14ac:dyDescent="0.25">
      <c r="A874" s="35" t="s">
        <v>162</v>
      </c>
      <c r="B874" s="28">
        <v>912</v>
      </c>
      <c r="C874" s="193" t="s">
        <v>107</v>
      </c>
      <c r="D874" s="193" t="s">
        <v>57</v>
      </c>
      <c r="E874" s="53" t="s">
        <v>545</v>
      </c>
      <c r="F874" s="125">
        <v>313</v>
      </c>
      <c r="G874" s="34">
        <f>1755-45-45</f>
        <v>1665</v>
      </c>
    </row>
    <row r="875" spans="1:7" s="56" customFormat="1" x14ac:dyDescent="0.25">
      <c r="A875" s="35" t="s">
        <v>165</v>
      </c>
      <c r="B875" s="28">
        <v>912</v>
      </c>
      <c r="C875" s="193" t="s">
        <v>107</v>
      </c>
      <c r="D875" s="193" t="s">
        <v>57</v>
      </c>
      <c r="E875" s="53" t="s">
        <v>545</v>
      </c>
      <c r="F875" s="125">
        <v>320</v>
      </c>
      <c r="G875" s="34">
        <f>G876</f>
        <v>225</v>
      </c>
    </row>
    <row r="876" spans="1:7" s="56" customFormat="1" ht="31.4" x14ac:dyDescent="0.25">
      <c r="A876" s="35" t="s">
        <v>214</v>
      </c>
      <c r="B876" s="28">
        <v>912</v>
      </c>
      <c r="C876" s="193" t="s">
        <v>107</v>
      </c>
      <c r="D876" s="193" t="s">
        <v>57</v>
      </c>
      <c r="E876" s="53" t="s">
        <v>545</v>
      </c>
      <c r="F876" s="125">
        <v>321</v>
      </c>
      <c r="G876" s="34">
        <f>135+45+45</f>
        <v>225</v>
      </c>
    </row>
    <row r="877" spans="1:7" s="56" customFormat="1" ht="47.05" x14ac:dyDescent="0.25">
      <c r="A877" s="59" t="s">
        <v>163</v>
      </c>
      <c r="B877" s="24">
        <v>912</v>
      </c>
      <c r="C877" s="25" t="s">
        <v>107</v>
      </c>
      <c r="D877" s="25" t="s">
        <v>57</v>
      </c>
      <c r="E877" s="54" t="s">
        <v>546</v>
      </c>
      <c r="F877" s="25"/>
      <c r="G877" s="107">
        <f>G878+G881</f>
        <v>112</v>
      </c>
    </row>
    <row r="878" spans="1:7" s="56" customFormat="1" x14ac:dyDescent="0.25">
      <c r="A878" s="35" t="s">
        <v>22</v>
      </c>
      <c r="B878" s="28">
        <v>912</v>
      </c>
      <c r="C878" s="193" t="s">
        <v>107</v>
      </c>
      <c r="D878" s="193" t="s">
        <v>57</v>
      </c>
      <c r="E878" s="53" t="s">
        <v>546</v>
      </c>
      <c r="F878" s="125">
        <v>200</v>
      </c>
      <c r="G878" s="34">
        <f>G879</f>
        <v>1</v>
      </c>
    </row>
    <row r="879" spans="1:7" s="56" customFormat="1" ht="31.4" x14ac:dyDescent="0.25">
      <c r="A879" s="35" t="s">
        <v>17</v>
      </c>
      <c r="B879" s="28">
        <v>912</v>
      </c>
      <c r="C879" s="18" t="s">
        <v>107</v>
      </c>
      <c r="D879" s="193" t="s">
        <v>57</v>
      </c>
      <c r="E879" s="53" t="s">
        <v>546</v>
      </c>
      <c r="F879" s="125">
        <v>240</v>
      </c>
      <c r="G879" s="34">
        <f>G880</f>
        <v>1</v>
      </c>
    </row>
    <row r="880" spans="1:7" s="56" customFormat="1" ht="31.4" x14ac:dyDescent="0.25">
      <c r="A880" s="35" t="s">
        <v>194</v>
      </c>
      <c r="B880" s="28">
        <v>912</v>
      </c>
      <c r="C880" s="193" t="s">
        <v>107</v>
      </c>
      <c r="D880" s="193" t="s">
        <v>57</v>
      </c>
      <c r="E880" s="53" t="s">
        <v>546</v>
      </c>
      <c r="F880" s="125">
        <v>244</v>
      </c>
      <c r="G880" s="34">
        <v>1</v>
      </c>
    </row>
    <row r="881" spans="1:7" s="56" customFormat="1" x14ac:dyDescent="0.25">
      <c r="A881" s="35" t="s">
        <v>23</v>
      </c>
      <c r="B881" s="28">
        <v>912</v>
      </c>
      <c r="C881" s="193" t="s">
        <v>107</v>
      </c>
      <c r="D881" s="193" t="s">
        <v>57</v>
      </c>
      <c r="E881" s="53" t="s">
        <v>546</v>
      </c>
      <c r="F881" s="125">
        <v>300</v>
      </c>
      <c r="G881" s="34">
        <f>G882</f>
        <v>111</v>
      </c>
    </row>
    <row r="882" spans="1:7" s="56" customFormat="1" x14ac:dyDescent="0.25">
      <c r="A882" s="35" t="s">
        <v>105</v>
      </c>
      <c r="B882" s="28">
        <v>912</v>
      </c>
      <c r="C882" s="193" t="s">
        <v>107</v>
      </c>
      <c r="D882" s="193" t="s">
        <v>57</v>
      </c>
      <c r="E882" s="53" t="s">
        <v>546</v>
      </c>
      <c r="F882" s="125">
        <v>310</v>
      </c>
      <c r="G882" s="34">
        <f>G883</f>
        <v>111</v>
      </c>
    </row>
    <row r="883" spans="1:7" s="56" customFormat="1" x14ac:dyDescent="0.25">
      <c r="A883" s="35" t="s">
        <v>526</v>
      </c>
      <c r="B883" s="28">
        <v>912</v>
      </c>
      <c r="C883" s="193" t="s">
        <v>107</v>
      </c>
      <c r="D883" s="193" t="s">
        <v>57</v>
      </c>
      <c r="E883" s="53" t="s">
        <v>546</v>
      </c>
      <c r="F883" s="125">
        <v>312</v>
      </c>
      <c r="G883" s="34">
        <v>111</v>
      </c>
    </row>
    <row r="884" spans="1:7" s="56" customFormat="1" ht="109.8" x14ac:dyDescent="0.25">
      <c r="A884" s="59" t="s">
        <v>527</v>
      </c>
      <c r="B884" s="24">
        <v>912</v>
      </c>
      <c r="C884" s="25" t="s">
        <v>107</v>
      </c>
      <c r="D884" s="25" t="s">
        <v>57</v>
      </c>
      <c r="E884" s="54" t="s">
        <v>548</v>
      </c>
      <c r="F884" s="111"/>
      <c r="G884" s="26">
        <f>G885+G888</f>
        <v>6332</v>
      </c>
    </row>
    <row r="885" spans="1:7" s="56" customFormat="1" x14ac:dyDescent="0.25">
      <c r="A885" s="35" t="s">
        <v>22</v>
      </c>
      <c r="B885" s="28">
        <v>912</v>
      </c>
      <c r="C885" s="193" t="s">
        <v>107</v>
      </c>
      <c r="D885" s="193" t="s">
        <v>57</v>
      </c>
      <c r="E885" s="53" t="s">
        <v>548</v>
      </c>
      <c r="F885" s="125">
        <v>200</v>
      </c>
      <c r="G885" s="34">
        <f>G886</f>
        <v>82</v>
      </c>
    </row>
    <row r="886" spans="1:7" s="56" customFormat="1" ht="31.4" x14ac:dyDescent="0.25">
      <c r="A886" s="35" t="s">
        <v>17</v>
      </c>
      <c r="B886" s="28">
        <v>912</v>
      </c>
      <c r="C886" s="193" t="s">
        <v>107</v>
      </c>
      <c r="D886" s="193" t="s">
        <v>57</v>
      </c>
      <c r="E886" s="53" t="s">
        <v>548</v>
      </c>
      <c r="F886" s="125">
        <v>240</v>
      </c>
      <c r="G886" s="34">
        <f>G887</f>
        <v>82</v>
      </c>
    </row>
    <row r="887" spans="1:7" s="56" customFormat="1" ht="31.4" x14ac:dyDescent="0.25">
      <c r="A887" s="35" t="s">
        <v>194</v>
      </c>
      <c r="B887" s="28">
        <v>912</v>
      </c>
      <c r="C887" s="193" t="s">
        <v>107</v>
      </c>
      <c r="D887" s="193" t="s">
        <v>57</v>
      </c>
      <c r="E887" s="53" t="s">
        <v>548</v>
      </c>
      <c r="F887" s="125">
        <v>244</v>
      </c>
      <c r="G887" s="34">
        <v>82</v>
      </c>
    </row>
    <row r="888" spans="1:7" s="56" customFormat="1" x14ac:dyDescent="0.25">
      <c r="A888" s="35" t="s">
        <v>23</v>
      </c>
      <c r="B888" s="28">
        <v>912</v>
      </c>
      <c r="C888" s="193" t="s">
        <v>107</v>
      </c>
      <c r="D888" s="193" t="s">
        <v>57</v>
      </c>
      <c r="E888" s="53" t="s">
        <v>548</v>
      </c>
      <c r="F888" s="125">
        <v>300</v>
      </c>
      <c r="G888" s="34">
        <f>G890</f>
        <v>6250</v>
      </c>
    </row>
    <row r="889" spans="1:7" s="56" customFormat="1" x14ac:dyDescent="0.25">
      <c r="A889" s="35" t="s">
        <v>105</v>
      </c>
      <c r="B889" s="28">
        <v>912</v>
      </c>
      <c r="C889" s="18" t="s">
        <v>107</v>
      </c>
      <c r="D889" s="193" t="s">
        <v>57</v>
      </c>
      <c r="E889" s="53" t="s">
        <v>548</v>
      </c>
      <c r="F889" s="125">
        <v>310</v>
      </c>
      <c r="G889" s="34">
        <f>G890</f>
        <v>6250</v>
      </c>
    </row>
    <row r="890" spans="1:7" s="56" customFormat="1" ht="31.4" x14ac:dyDescent="0.25">
      <c r="A890" s="35" t="s">
        <v>162</v>
      </c>
      <c r="B890" s="28">
        <v>912</v>
      </c>
      <c r="C890" s="193" t="s">
        <v>107</v>
      </c>
      <c r="D890" s="193" t="s">
        <v>57</v>
      </c>
      <c r="E890" s="53" t="s">
        <v>548</v>
      </c>
      <c r="F890" s="125">
        <v>313</v>
      </c>
      <c r="G890" s="34">
        <v>6250</v>
      </c>
    </row>
    <row r="891" spans="1:7" s="56" customFormat="1" ht="141.15" x14ac:dyDescent="0.25">
      <c r="A891" s="59" t="s">
        <v>528</v>
      </c>
      <c r="B891" s="24">
        <v>912</v>
      </c>
      <c r="C891" s="25" t="s">
        <v>107</v>
      </c>
      <c r="D891" s="25" t="s">
        <v>57</v>
      </c>
      <c r="E891" s="54" t="s">
        <v>549</v>
      </c>
      <c r="F891" s="111"/>
      <c r="G891" s="26">
        <f>G892+G895</f>
        <v>241</v>
      </c>
    </row>
    <row r="892" spans="1:7" s="56" customFormat="1" x14ac:dyDescent="0.25">
      <c r="A892" s="35" t="s">
        <v>22</v>
      </c>
      <c r="B892" s="28">
        <v>912</v>
      </c>
      <c r="C892" s="193" t="s">
        <v>107</v>
      </c>
      <c r="D892" s="193" t="s">
        <v>57</v>
      </c>
      <c r="E892" s="53" t="s">
        <v>549</v>
      </c>
      <c r="F892" s="125">
        <v>200</v>
      </c>
      <c r="G892" s="34">
        <f>G893</f>
        <v>1</v>
      </c>
    </row>
    <row r="893" spans="1:7" s="56" customFormat="1" ht="31.4" x14ac:dyDescent="0.25">
      <c r="A893" s="35" t="s">
        <v>17</v>
      </c>
      <c r="B893" s="28">
        <v>912</v>
      </c>
      <c r="C893" s="193" t="s">
        <v>107</v>
      </c>
      <c r="D893" s="193" t="s">
        <v>57</v>
      </c>
      <c r="E893" s="53" t="s">
        <v>549</v>
      </c>
      <c r="F893" s="125">
        <v>240</v>
      </c>
      <c r="G893" s="34">
        <f>G894</f>
        <v>1</v>
      </c>
    </row>
    <row r="894" spans="1:7" s="56" customFormat="1" ht="31.4" x14ac:dyDescent="0.25">
      <c r="A894" s="35" t="s">
        <v>194</v>
      </c>
      <c r="B894" s="28">
        <v>912</v>
      </c>
      <c r="C894" s="193" t="s">
        <v>107</v>
      </c>
      <c r="D894" s="193" t="s">
        <v>57</v>
      </c>
      <c r="E894" s="53" t="s">
        <v>549</v>
      </c>
      <c r="F894" s="125">
        <v>244</v>
      </c>
      <c r="G894" s="34">
        <f>3-2</f>
        <v>1</v>
      </c>
    </row>
    <row r="895" spans="1:7" s="56" customFormat="1" x14ac:dyDescent="0.25">
      <c r="A895" s="35" t="s">
        <v>23</v>
      </c>
      <c r="B895" s="28">
        <v>912</v>
      </c>
      <c r="C895" s="193" t="s">
        <v>107</v>
      </c>
      <c r="D895" s="193" t="s">
        <v>57</v>
      </c>
      <c r="E895" s="53" t="s">
        <v>549</v>
      </c>
      <c r="F895" s="125">
        <v>300</v>
      </c>
      <c r="G895" s="34">
        <f>G896</f>
        <v>240</v>
      </c>
    </row>
    <row r="896" spans="1:7" s="56" customFormat="1" x14ac:dyDescent="0.25">
      <c r="A896" s="35" t="s">
        <v>105</v>
      </c>
      <c r="B896" s="28">
        <v>912</v>
      </c>
      <c r="C896" s="18" t="s">
        <v>107</v>
      </c>
      <c r="D896" s="193" t="s">
        <v>57</v>
      </c>
      <c r="E896" s="53" t="s">
        <v>549</v>
      </c>
      <c r="F896" s="125">
        <v>310</v>
      </c>
      <c r="G896" s="34">
        <f>G897</f>
        <v>240</v>
      </c>
    </row>
    <row r="897" spans="1:7" s="56" customFormat="1" ht="31.4" x14ac:dyDescent="0.25">
      <c r="A897" s="35" t="s">
        <v>162</v>
      </c>
      <c r="B897" s="28">
        <v>912</v>
      </c>
      <c r="C897" s="18" t="s">
        <v>107</v>
      </c>
      <c r="D897" s="193" t="s">
        <v>57</v>
      </c>
      <c r="E897" s="53" t="s">
        <v>549</v>
      </c>
      <c r="F897" s="125">
        <v>313</v>
      </c>
      <c r="G897" s="34">
        <f>420-180</f>
        <v>240</v>
      </c>
    </row>
    <row r="898" spans="1:7" s="56" customFormat="1" ht="31.4" x14ac:dyDescent="0.25">
      <c r="A898" s="47" t="s">
        <v>529</v>
      </c>
      <c r="B898" s="20">
        <v>912</v>
      </c>
      <c r="C898" s="21" t="s">
        <v>107</v>
      </c>
      <c r="D898" s="21" t="s">
        <v>57</v>
      </c>
      <c r="E898" s="48" t="s">
        <v>550</v>
      </c>
      <c r="F898" s="67"/>
      <c r="G898" s="22">
        <f>G899</f>
        <v>2360</v>
      </c>
    </row>
    <row r="899" spans="1:7" s="56" customFormat="1" x14ac:dyDescent="0.25">
      <c r="A899" s="59" t="s">
        <v>530</v>
      </c>
      <c r="B899" s="24">
        <v>912</v>
      </c>
      <c r="C899" s="25" t="s">
        <v>107</v>
      </c>
      <c r="D899" s="25" t="s">
        <v>57</v>
      </c>
      <c r="E899" s="54" t="s">
        <v>551</v>
      </c>
      <c r="F899" s="111"/>
      <c r="G899" s="90">
        <f>G900+G903</f>
        <v>2360</v>
      </c>
    </row>
    <row r="900" spans="1:7" s="56" customFormat="1" x14ac:dyDescent="0.25">
      <c r="A900" s="35" t="s">
        <v>22</v>
      </c>
      <c r="B900" s="28">
        <v>912</v>
      </c>
      <c r="C900" s="18" t="s">
        <v>107</v>
      </c>
      <c r="D900" s="193" t="s">
        <v>57</v>
      </c>
      <c r="E900" s="53" t="s">
        <v>551</v>
      </c>
      <c r="F900" s="125">
        <v>200</v>
      </c>
      <c r="G900" s="34">
        <f>G901</f>
        <v>1480</v>
      </c>
    </row>
    <row r="901" spans="1:7" s="56" customFormat="1" ht="31.4" x14ac:dyDescent="0.25">
      <c r="A901" s="35" t="s">
        <v>17</v>
      </c>
      <c r="B901" s="28">
        <v>912</v>
      </c>
      <c r="C901" s="18" t="s">
        <v>107</v>
      </c>
      <c r="D901" s="193" t="s">
        <v>57</v>
      </c>
      <c r="E901" s="53" t="s">
        <v>551</v>
      </c>
      <c r="F901" s="125">
        <v>240</v>
      </c>
      <c r="G901" s="34">
        <f>G902</f>
        <v>1480</v>
      </c>
    </row>
    <row r="902" spans="1:7" s="56" customFormat="1" ht="31.4" x14ac:dyDescent="0.25">
      <c r="A902" s="35" t="s">
        <v>194</v>
      </c>
      <c r="B902" s="28">
        <v>912</v>
      </c>
      <c r="C902" s="18" t="s">
        <v>107</v>
      </c>
      <c r="D902" s="193" t="s">
        <v>57</v>
      </c>
      <c r="E902" s="53" t="s">
        <v>551</v>
      </c>
      <c r="F902" s="125">
        <v>244</v>
      </c>
      <c r="G902" s="34">
        <v>1480</v>
      </c>
    </row>
    <row r="903" spans="1:7" s="56" customFormat="1" ht="31.4" x14ac:dyDescent="0.25">
      <c r="A903" s="35" t="s">
        <v>18</v>
      </c>
      <c r="B903" s="32">
        <v>912</v>
      </c>
      <c r="C903" s="18" t="s">
        <v>107</v>
      </c>
      <c r="D903" s="193" t="s">
        <v>57</v>
      </c>
      <c r="E903" s="53" t="s">
        <v>551</v>
      </c>
      <c r="F903" s="125">
        <v>600</v>
      </c>
      <c r="G903" s="34">
        <f>G904</f>
        <v>880</v>
      </c>
    </row>
    <row r="904" spans="1:7" s="56" customFormat="1" ht="31.4" x14ac:dyDescent="0.25">
      <c r="A904" s="62" t="s">
        <v>27</v>
      </c>
      <c r="B904" s="28">
        <v>912</v>
      </c>
      <c r="C904" s="193" t="s">
        <v>107</v>
      </c>
      <c r="D904" s="193" t="s">
        <v>57</v>
      </c>
      <c r="E904" s="53" t="s">
        <v>551</v>
      </c>
      <c r="F904" s="125">
        <v>630</v>
      </c>
      <c r="G904" s="34">
        <f>G905</f>
        <v>880</v>
      </c>
    </row>
    <row r="905" spans="1:7" s="56" customFormat="1" ht="31.4" x14ac:dyDescent="0.25">
      <c r="A905" s="62" t="s">
        <v>744</v>
      </c>
      <c r="B905" s="28">
        <v>912</v>
      </c>
      <c r="C905" s="193" t="s">
        <v>107</v>
      </c>
      <c r="D905" s="193" t="s">
        <v>57</v>
      </c>
      <c r="E905" s="53" t="s">
        <v>551</v>
      </c>
      <c r="F905" s="55" t="s">
        <v>745</v>
      </c>
      <c r="G905" s="29">
        <v>880</v>
      </c>
    </row>
    <row r="906" spans="1:7" s="56" customFormat="1" ht="31.4" x14ac:dyDescent="0.25">
      <c r="A906" s="47" t="s">
        <v>531</v>
      </c>
      <c r="B906" s="20">
        <v>912</v>
      </c>
      <c r="C906" s="21" t="s">
        <v>107</v>
      </c>
      <c r="D906" s="21" t="s">
        <v>57</v>
      </c>
      <c r="E906" s="48" t="s">
        <v>552</v>
      </c>
      <c r="F906" s="67"/>
      <c r="G906" s="22">
        <f>G907</f>
        <v>2050</v>
      </c>
    </row>
    <row r="907" spans="1:7" s="56" customFormat="1" ht="31.4" x14ac:dyDescent="0.25">
      <c r="A907" s="59" t="s">
        <v>114</v>
      </c>
      <c r="B907" s="24">
        <v>912</v>
      </c>
      <c r="C907" s="25" t="s">
        <v>107</v>
      </c>
      <c r="D907" s="25" t="s">
        <v>57</v>
      </c>
      <c r="E907" s="54" t="s">
        <v>553</v>
      </c>
      <c r="F907" s="111"/>
      <c r="G907" s="90">
        <f>G908</f>
        <v>2050</v>
      </c>
    </row>
    <row r="908" spans="1:7" s="56" customFormat="1" ht="31.4" x14ac:dyDescent="0.25">
      <c r="A908" s="35" t="s">
        <v>18</v>
      </c>
      <c r="B908" s="28">
        <v>912</v>
      </c>
      <c r="C908" s="193" t="s">
        <v>107</v>
      </c>
      <c r="D908" s="193" t="s">
        <v>57</v>
      </c>
      <c r="E908" s="53" t="s">
        <v>553</v>
      </c>
      <c r="F908" s="125">
        <v>600</v>
      </c>
      <c r="G908" s="34">
        <f>G909</f>
        <v>2050</v>
      </c>
    </row>
    <row r="909" spans="1:7" s="56" customFormat="1" ht="31.4" x14ac:dyDescent="0.25">
      <c r="A909" s="62" t="s">
        <v>27</v>
      </c>
      <c r="B909" s="32">
        <v>912</v>
      </c>
      <c r="C909" s="193" t="s">
        <v>107</v>
      </c>
      <c r="D909" s="193" t="s">
        <v>57</v>
      </c>
      <c r="E909" s="53" t="s">
        <v>553</v>
      </c>
      <c r="F909" s="125">
        <v>630</v>
      </c>
      <c r="G909" s="34">
        <f>G910</f>
        <v>2050</v>
      </c>
    </row>
    <row r="910" spans="1:7" s="56" customFormat="1" ht="31.4" x14ac:dyDescent="0.25">
      <c r="A910" s="62" t="s">
        <v>744</v>
      </c>
      <c r="B910" s="32">
        <v>912</v>
      </c>
      <c r="C910" s="193" t="s">
        <v>107</v>
      </c>
      <c r="D910" s="193" t="s">
        <v>57</v>
      </c>
      <c r="E910" s="53" t="s">
        <v>553</v>
      </c>
      <c r="F910" s="55" t="s">
        <v>745</v>
      </c>
      <c r="G910" s="34">
        <f>1450+600</f>
        <v>2050</v>
      </c>
    </row>
    <row r="911" spans="1:7" s="56" customFormat="1" ht="31.4" x14ac:dyDescent="0.25">
      <c r="A911" s="47" t="s">
        <v>532</v>
      </c>
      <c r="B911" s="20">
        <v>912</v>
      </c>
      <c r="C911" s="21" t="s">
        <v>107</v>
      </c>
      <c r="D911" s="21" t="s">
        <v>57</v>
      </c>
      <c r="E911" s="48" t="s">
        <v>554</v>
      </c>
      <c r="F911" s="67"/>
      <c r="G911" s="22">
        <f>G912</f>
        <v>30954</v>
      </c>
    </row>
    <row r="912" spans="1:7" s="56" customFormat="1" ht="31.4" x14ac:dyDescent="0.25">
      <c r="A912" s="59" t="s">
        <v>4</v>
      </c>
      <c r="B912" s="24">
        <v>912</v>
      </c>
      <c r="C912" s="25" t="s">
        <v>107</v>
      </c>
      <c r="D912" s="25" t="s">
        <v>57</v>
      </c>
      <c r="E912" s="54" t="s">
        <v>555</v>
      </c>
      <c r="F912" s="25"/>
      <c r="G912" s="107">
        <f>G913+G916</f>
        <v>30954</v>
      </c>
    </row>
    <row r="913" spans="1:7" s="56" customFormat="1" x14ac:dyDescent="0.25">
      <c r="A913" s="62" t="s">
        <v>22</v>
      </c>
      <c r="B913" s="28">
        <v>912</v>
      </c>
      <c r="C913" s="193" t="s">
        <v>107</v>
      </c>
      <c r="D913" s="193" t="s">
        <v>57</v>
      </c>
      <c r="E913" s="53" t="s">
        <v>555</v>
      </c>
      <c r="F913" s="193" t="s">
        <v>15</v>
      </c>
      <c r="G913" s="29">
        <f>G914</f>
        <v>154</v>
      </c>
    </row>
    <row r="914" spans="1:7" s="56" customFormat="1" ht="31.4" x14ac:dyDescent="0.25">
      <c r="A914" s="62" t="s">
        <v>17</v>
      </c>
      <c r="B914" s="28">
        <v>912</v>
      </c>
      <c r="C914" s="193" t="s">
        <v>107</v>
      </c>
      <c r="D914" s="193" t="s">
        <v>57</v>
      </c>
      <c r="E914" s="53" t="s">
        <v>555</v>
      </c>
      <c r="F914" s="193" t="s">
        <v>16</v>
      </c>
      <c r="G914" s="29">
        <f>G915</f>
        <v>154</v>
      </c>
    </row>
    <row r="915" spans="1:7" s="56" customFormat="1" ht="31.4" x14ac:dyDescent="0.25">
      <c r="A915" s="35" t="s">
        <v>194</v>
      </c>
      <c r="B915" s="28">
        <v>912</v>
      </c>
      <c r="C915" s="193" t="s">
        <v>107</v>
      </c>
      <c r="D915" s="193" t="s">
        <v>57</v>
      </c>
      <c r="E915" s="53" t="s">
        <v>555</v>
      </c>
      <c r="F915" s="193" t="s">
        <v>134</v>
      </c>
      <c r="G915" s="29">
        <v>154</v>
      </c>
    </row>
    <row r="916" spans="1:7" s="56" customFormat="1" x14ac:dyDescent="0.25">
      <c r="A916" s="35" t="s">
        <v>23</v>
      </c>
      <c r="B916" s="28">
        <v>912</v>
      </c>
      <c r="C916" s="18" t="s">
        <v>107</v>
      </c>
      <c r="D916" s="193" t="s">
        <v>57</v>
      </c>
      <c r="E916" s="53" t="s">
        <v>555</v>
      </c>
      <c r="F916" s="193" t="s">
        <v>24</v>
      </c>
      <c r="G916" s="29">
        <f>G917</f>
        <v>30800</v>
      </c>
    </row>
    <row r="917" spans="1:7" s="56" customFormat="1" x14ac:dyDescent="0.25">
      <c r="A917" s="35" t="s">
        <v>105</v>
      </c>
      <c r="B917" s="28">
        <v>912</v>
      </c>
      <c r="C917" s="193" t="s">
        <v>107</v>
      </c>
      <c r="D917" s="193" t="s">
        <v>57</v>
      </c>
      <c r="E917" s="53" t="s">
        <v>555</v>
      </c>
      <c r="F917" s="193" t="s">
        <v>108</v>
      </c>
      <c r="G917" s="29">
        <f>G918</f>
        <v>30800</v>
      </c>
    </row>
    <row r="918" spans="1:7" s="56" customFormat="1" ht="31.4" x14ac:dyDescent="0.25">
      <c r="A918" s="35" t="s">
        <v>162</v>
      </c>
      <c r="B918" s="28">
        <v>912</v>
      </c>
      <c r="C918" s="193" t="s">
        <v>107</v>
      </c>
      <c r="D918" s="193" t="s">
        <v>57</v>
      </c>
      <c r="E918" s="53" t="s">
        <v>555</v>
      </c>
      <c r="F918" s="193" t="s">
        <v>168</v>
      </c>
      <c r="G918" s="29">
        <v>30800</v>
      </c>
    </row>
    <row r="919" spans="1:7" s="56" customFormat="1" x14ac:dyDescent="0.25">
      <c r="A919" s="47" t="s">
        <v>533</v>
      </c>
      <c r="B919" s="20">
        <v>912</v>
      </c>
      <c r="C919" s="21" t="s">
        <v>107</v>
      </c>
      <c r="D919" s="21" t="s">
        <v>57</v>
      </c>
      <c r="E919" s="48" t="s">
        <v>556</v>
      </c>
      <c r="F919" s="63"/>
      <c r="G919" s="88">
        <f>G920</f>
        <v>1416</v>
      </c>
    </row>
    <row r="920" spans="1:7" s="56" customFormat="1" ht="47.05" x14ac:dyDescent="0.25">
      <c r="A920" s="47" t="s">
        <v>534</v>
      </c>
      <c r="B920" s="20">
        <v>912</v>
      </c>
      <c r="C920" s="21" t="s">
        <v>107</v>
      </c>
      <c r="D920" s="21" t="s">
        <v>57</v>
      </c>
      <c r="E920" s="48" t="s">
        <v>557</v>
      </c>
      <c r="F920" s="67"/>
      <c r="G920" s="22">
        <f>G921</f>
        <v>1416</v>
      </c>
    </row>
    <row r="921" spans="1:7" s="56" customFormat="1" ht="62.75" x14ac:dyDescent="0.25">
      <c r="A921" s="59" t="s">
        <v>774</v>
      </c>
      <c r="B921" s="24">
        <v>912</v>
      </c>
      <c r="C921" s="25" t="s">
        <v>107</v>
      </c>
      <c r="D921" s="25" t="s">
        <v>57</v>
      </c>
      <c r="E921" s="54" t="s">
        <v>558</v>
      </c>
      <c r="F921" s="111"/>
      <c r="G921" s="90">
        <f>G922</f>
        <v>1416</v>
      </c>
    </row>
    <row r="922" spans="1:7" s="56" customFormat="1" ht="31.4" x14ac:dyDescent="0.25">
      <c r="A922" s="35" t="s">
        <v>18</v>
      </c>
      <c r="B922" s="32">
        <v>912</v>
      </c>
      <c r="C922" s="193" t="s">
        <v>107</v>
      </c>
      <c r="D922" s="193" t="s">
        <v>57</v>
      </c>
      <c r="E922" s="53" t="s">
        <v>558</v>
      </c>
      <c r="F922" s="193" t="s">
        <v>20</v>
      </c>
      <c r="G922" s="34">
        <f>G923+G925</f>
        <v>1416</v>
      </c>
    </row>
    <row r="923" spans="1:7" s="56" customFormat="1" x14ac:dyDescent="0.25">
      <c r="A923" s="190" t="s">
        <v>19</v>
      </c>
      <c r="B923" s="24">
        <v>912</v>
      </c>
      <c r="C923" s="18" t="s">
        <v>107</v>
      </c>
      <c r="D923" s="193" t="s">
        <v>57</v>
      </c>
      <c r="E923" s="53" t="s">
        <v>558</v>
      </c>
      <c r="F923" s="193" t="s">
        <v>21</v>
      </c>
      <c r="G923" s="34">
        <f>G924</f>
        <v>50</v>
      </c>
    </row>
    <row r="924" spans="1:7" s="56" customFormat="1" x14ac:dyDescent="0.25">
      <c r="A924" s="190" t="s">
        <v>155</v>
      </c>
      <c r="B924" s="32">
        <v>912</v>
      </c>
      <c r="C924" s="18" t="s">
        <v>107</v>
      </c>
      <c r="D924" s="193" t="s">
        <v>57</v>
      </c>
      <c r="E924" s="53" t="s">
        <v>558</v>
      </c>
      <c r="F924" s="193" t="s">
        <v>156</v>
      </c>
      <c r="G924" s="34">
        <v>50</v>
      </c>
    </row>
    <row r="925" spans="1:7" s="56" customFormat="1" ht="31.4" x14ac:dyDescent="0.25">
      <c r="A925" s="62" t="s">
        <v>27</v>
      </c>
      <c r="B925" s="32">
        <v>912</v>
      </c>
      <c r="C925" s="18" t="s">
        <v>107</v>
      </c>
      <c r="D925" s="193" t="s">
        <v>57</v>
      </c>
      <c r="E925" s="53" t="s">
        <v>558</v>
      </c>
      <c r="F925" s="193" t="s">
        <v>0</v>
      </c>
      <c r="G925" s="34">
        <f>G926</f>
        <v>1366</v>
      </c>
    </row>
    <row r="926" spans="1:7" s="56" customFormat="1" ht="31.4" x14ac:dyDescent="0.25">
      <c r="A926" s="62" t="s">
        <v>744</v>
      </c>
      <c r="B926" s="32">
        <v>912</v>
      </c>
      <c r="C926" s="18" t="s">
        <v>107</v>
      </c>
      <c r="D926" s="193" t="s">
        <v>57</v>
      </c>
      <c r="E926" s="53" t="s">
        <v>558</v>
      </c>
      <c r="F926" s="55" t="s">
        <v>745</v>
      </c>
      <c r="G926" s="29">
        <f>3800-2434</f>
        <v>1366</v>
      </c>
    </row>
    <row r="927" spans="1:7" s="56" customFormat="1" x14ac:dyDescent="0.25">
      <c r="A927" s="47" t="s">
        <v>570</v>
      </c>
      <c r="B927" s="20">
        <v>912</v>
      </c>
      <c r="C927" s="21" t="s">
        <v>107</v>
      </c>
      <c r="D927" s="21" t="s">
        <v>57</v>
      </c>
      <c r="E927" s="48" t="s">
        <v>559</v>
      </c>
      <c r="F927" s="63"/>
      <c r="G927" s="88">
        <f>G936+G928</f>
        <v>38483</v>
      </c>
    </row>
    <row r="928" spans="1:7" s="56" customFormat="1" ht="47.05" x14ac:dyDescent="0.25">
      <c r="A928" s="40" t="s">
        <v>355</v>
      </c>
      <c r="B928" s="20">
        <v>912</v>
      </c>
      <c r="C928" s="21" t="s">
        <v>107</v>
      </c>
      <c r="D928" s="21" t="s">
        <v>57</v>
      </c>
      <c r="E928" s="21" t="s">
        <v>574</v>
      </c>
      <c r="F928" s="21"/>
      <c r="G928" s="22">
        <f>G929</f>
        <v>2918</v>
      </c>
    </row>
    <row r="929" spans="1:7" s="56" customFormat="1" ht="47.05" x14ac:dyDescent="0.25">
      <c r="A929" s="59" t="s">
        <v>356</v>
      </c>
      <c r="B929" s="24">
        <v>912</v>
      </c>
      <c r="C929" s="18" t="s">
        <v>107</v>
      </c>
      <c r="D929" s="193" t="s">
        <v>57</v>
      </c>
      <c r="E929" s="25" t="s">
        <v>575</v>
      </c>
      <c r="F929" s="25"/>
      <c r="G929" s="26">
        <f>G930+G933</f>
        <v>2918</v>
      </c>
    </row>
    <row r="930" spans="1:7" s="56" customFormat="1" x14ac:dyDescent="0.25">
      <c r="A930" s="35" t="s">
        <v>22</v>
      </c>
      <c r="B930" s="32">
        <v>912</v>
      </c>
      <c r="C930" s="18" t="s">
        <v>107</v>
      </c>
      <c r="D930" s="193" t="s">
        <v>57</v>
      </c>
      <c r="E930" s="193" t="s">
        <v>575</v>
      </c>
      <c r="F930" s="193" t="s">
        <v>15</v>
      </c>
      <c r="G930" s="26">
        <f>G931</f>
        <v>14</v>
      </c>
    </row>
    <row r="931" spans="1:7" s="56" customFormat="1" ht="31.4" x14ac:dyDescent="0.25">
      <c r="A931" s="62" t="s">
        <v>17</v>
      </c>
      <c r="B931" s="32">
        <v>912</v>
      </c>
      <c r="C931" s="18" t="s">
        <v>107</v>
      </c>
      <c r="D931" s="193" t="s">
        <v>57</v>
      </c>
      <c r="E931" s="193" t="s">
        <v>575</v>
      </c>
      <c r="F931" s="193" t="s">
        <v>16</v>
      </c>
      <c r="G931" s="26">
        <f>G932</f>
        <v>14</v>
      </c>
    </row>
    <row r="932" spans="1:7" s="56" customFormat="1" ht="31.4" x14ac:dyDescent="0.25">
      <c r="A932" s="62" t="s">
        <v>194</v>
      </c>
      <c r="B932" s="32">
        <v>912</v>
      </c>
      <c r="C932" s="18" t="s">
        <v>107</v>
      </c>
      <c r="D932" s="193" t="s">
        <v>57</v>
      </c>
      <c r="E932" s="193" t="s">
        <v>575</v>
      </c>
      <c r="F932" s="193" t="s">
        <v>134</v>
      </c>
      <c r="G932" s="26">
        <v>14</v>
      </c>
    </row>
    <row r="933" spans="1:7" s="56" customFormat="1" x14ac:dyDescent="0.25">
      <c r="A933" s="62" t="s">
        <v>23</v>
      </c>
      <c r="B933" s="32">
        <v>912</v>
      </c>
      <c r="C933" s="18" t="s">
        <v>107</v>
      </c>
      <c r="D933" s="193" t="s">
        <v>57</v>
      </c>
      <c r="E933" s="193" t="s">
        <v>575</v>
      </c>
      <c r="F933" s="193" t="s">
        <v>24</v>
      </c>
      <c r="G933" s="29">
        <f>G934</f>
        <v>2904</v>
      </c>
    </row>
    <row r="934" spans="1:7" s="56" customFormat="1" x14ac:dyDescent="0.25">
      <c r="A934" s="62" t="s">
        <v>105</v>
      </c>
      <c r="B934" s="32">
        <v>912</v>
      </c>
      <c r="C934" s="18" t="s">
        <v>107</v>
      </c>
      <c r="D934" s="193" t="s">
        <v>57</v>
      </c>
      <c r="E934" s="193" t="s">
        <v>575</v>
      </c>
      <c r="F934" s="193" t="s">
        <v>108</v>
      </c>
      <c r="G934" s="29">
        <f>G935</f>
        <v>2904</v>
      </c>
    </row>
    <row r="935" spans="1:7" s="56" customFormat="1" ht="31.4" x14ac:dyDescent="0.25">
      <c r="A935" s="35" t="s">
        <v>162</v>
      </c>
      <c r="B935" s="32">
        <v>912</v>
      </c>
      <c r="C935" s="18" t="s">
        <v>107</v>
      </c>
      <c r="D935" s="193" t="s">
        <v>57</v>
      </c>
      <c r="E935" s="193" t="s">
        <v>575</v>
      </c>
      <c r="F935" s="193" t="s">
        <v>168</v>
      </c>
      <c r="G935" s="29">
        <v>2904</v>
      </c>
    </row>
    <row r="936" spans="1:7" s="56" customFormat="1" ht="31.4" x14ac:dyDescent="0.25">
      <c r="A936" s="40" t="s">
        <v>357</v>
      </c>
      <c r="B936" s="20">
        <v>912</v>
      </c>
      <c r="C936" s="21" t="s">
        <v>107</v>
      </c>
      <c r="D936" s="21" t="s">
        <v>57</v>
      </c>
      <c r="E936" s="48" t="s">
        <v>562</v>
      </c>
      <c r="F936" s="67"/>
      <c r="G936" s="22">
        <f>G937</f>
        <v>35565</v>
      </c>
    </row>
    <row r="937" spans="1:7" s="56" customFormat="1" ht="31.4" x14ac:dyDescent="0.25">
      <c r="A937" s="59" t="s">
        <v>358</v>
      </c>
      <c r="B937" s="24">
        <v>912</v>
      </c>
      <c r="C937" s="25" t="s">
        <v>107</v>
      </c>
      <c r="D937" s="24" t="s">
        <v>57</v>
      </c>
      <c r="E937" s="25" t="s">
        <v>563</v>
      </c>
      <c r="F937" s="25"/>
      <c r="G937" s="26">
        <f>G938</f>
        <v>35565</v>
      </c>
    </row>
    <row r="938" spans="1:7" s="56" customFormat="1" x14ac:dyDescent="0.25">
      <c r="A938" s="35" t="s">
        <v>22</v>
      </c>
      <c r="B938" s="28">
        <v>912</v>
      </c>
      <c r="C938" s="18" t="s">
        <v>107</v>
      </c>
      <c r="D938" s="28" t="s">
        <v>57</v>
      </c>
      <c r="E938" s="18" t="s">
        <v>563</v>
      </c>
      <c r="F938" s="18" t="s">
        <v>15</v>
      </c>
      <c r="G938" s="33">
        <f>G939</f>
        <v>35565</v>
      </c>
    </row>
    <row r="939" spans="1:7" s="56" customFormat="1" ht="31.4" x14ac:dyDescent="0.25">
      <c r="A939" s="62" t="s">
        <v>17</v>
      </c>
      <c r="B939" s="28">
        <v>912</v>
      </c>
      <c r="C939" s="18" t="s">
        <v>107</v>
      </c>
      <c r="D939" s="28" t="s">
        <v>57</v>
      </c>
      <c r="E939" s="18" t="s">
        <v>563</v>
      </c>
      <c r="F939" s="18" t="s">
        <v>16</v>
      </c>
      <c r="G939" s="33">
        <f>G940</f>
        <v>35565</v>
      </c>
    </row>
    <row r="940" spans="1:7" s="56" customFormat="1" ht="31.4" x14ac:dyDescent="0.25">
      <c r="A940" s="62" t="s">
        <v>194</v>
      </c>
      <c r="B940" s="28">
        <v>912</v>
      </c>
      <c r="C940" s="18" t="s">
        <v>107</v>
      </c>
      <c r="D940" s="28" t="s">
        <v>57</v>
      </c>
      <c r="E940" s="18" t="s">
        <v>563</v>
      </c>
      <c r="F940" s="18" t="s">
        <v>134</v>
      </c>
      <c r="G940" s="33">
        <f>35558+7</f>
        <v>35565</v>
      </c>
    </row>
    <row r="941" spans="1:7" s="56" customFormat="1" ht="31.4" x14ac:dyDescent="0.25">
      <c r="A941" s="40" t="s">
        <v>645</v>
      </c>
      <c r="B941" s="20">
        <v>912</v>
      </c>
      <c r="C941" s="21" t="s">
        <v>107</v>
      </c>
      <c r="D941" s="20" t="s">
        <v>57</v>
      </c>
      <c r="E941" s="21" t="s">
        <v>423</v>
      </c>
      <c r="F941" s="21"/>
      <c r="G941" s="22">
        <f t="shared" ref="G941:G950" si="16">G942</f>
        <v>15092</v>
      </c>
    </row>
    <row r="942" spans="1:7" s="56" customFormat="1" ht="31.4" x14ac:dyDescent="0.25">
      <c r="A942" s="47" t="s">
        <v>750</v>
      </c>
      <c r="B942" s="20">
        <v>912</v>
      </c>
      <c r="C942" s="21" t="s">
        <v>107</v>
      </c>
      <c r="D942" s="21" t="s">
        <v>57</v>
      </c>
      <c r="E942" s="48" t="s">
        <v>751</v>
      </c>
      <c r="F942" s="63"/>
      <c r="G942" s="126">
        <f t="shared" si="16"/>
        <v>15092</v>
      </c>
    </row>
    <row r="943" spans="1:7" s="56" customFormat="1" ht="31.4" x14ac:dyDescent="0.25">
      <c r="A943" s="47" t="s">
        <v>775</v>
      </c>
      <c r="B943" s="20">
        <v>912</v>
      </c>
      <c r="C943" s="21" t="s">
        <v>107</v>
      </c>
      <c r="D943" s="21" t="s">
        <v>57</v>
      </c>
      <c r="E943" s="48" t="s">
        <v>752</v>
      </c>
      <c r="F943" s="111"/>
      <c r="G943" s="126">
        <f>G948+G944</f>
        <v>15092</v>
      </c>
    </row>
    <row r="944" spans="1:7" s="56" customFormat="1" x14ac:dyDescent="0.25">
      <c r="A944" s="23" t="s">
        <v>915</v>
      </c>
      <c r="B944" s="24">
        <v>912</v>
      </c>
      <c r="C944" s="25" t="s">
        <v>107</v>
      </c>
      <c r="D944" s="25" t="s">
        <v>57</v>
      </c>
      <c r="E944" s="54" t="s">
        <v>898</v>
      </c>
      <c r="F944" s="111"/>
      <c r="G944" s="105">
        <f t="shared" si="16"/>
        <v>1962</v>
      </c>
    </row>
    <row r="945" spans="1:7" s="56" customFormat="1" x14ac:dyDescent="0.25">
      <c r="A945" s="61" t="s">
        <v>493</v>
      </c>
      <c r="B945" s="28">
        <v>912</v>
      </c>
      <c r="C945" s="193" t="s">
        <v>107</v>
      </c>
      <c r="D945" s="193" t="s">
        <v>57</v>
      </c>
      <c r="E945" s="53" t="s">
        <v>898</v>
      </c>
      <c r="F945" s="63">
        <v>400</v>
      </c>
      <c r="G945" s="105">
        <f t="shared" si="16"/>
        <v>1962</v>
      </c>
    </row>
    <row r="946" spans="1:7" s="56" customFormat="1" x14ac:dyDescent="0.25">
      <c r="A946" s="189" t="s">
        <v>116</v>
      </c>
      <c r="B946" s="28">
        <v>912</v>
      </c>
      <c r="C946" s="193" t="s">
        <v>107</v>
      </c>
      <c r="D946" s="193" t="s">
        <v>57</v>
      </c>
      <c r="E946" s="53" t="s">
        <v>898</v>
      </c>
      <c r="F946" s="63">
        <v>410</v>
      </c>
      <c r="G946" s="105">
        <f t="shared" si="16"/>
        <v>1962</v>
      </c>
    </row>
    <row r="947" spans="1:7" s="56" customFormat="1" ht="31.4" x14ac:dyDescent="0.25">
      <c r="A947" s="190" t="s">
        <v>167</v>
      </c>
      <c r="B947" s="28">
        <v>912</v>
      </c>
      <c r="C947" s="193" t="s">
        <v>107</v>
      </c>
      <c r="D947" s="193" t="s">
        <v>57</v>
      </c>
      <c r="E947" s="53" t="s">
        <v>898</v>
      </c>
      <c r="F947" s="63">
        <v>412</v>
      </c>
      <c r="G947" s="105">
        <v>1962</v>
      </c>
    </row>
    <row r="948" spans="1:7" s="56" customFormat="1" x14ac:dyDescent="0.25">
      <c r="A948" s="23" t="s">
        <v>776</v>
      </c>
      <c r="B948" s="24">
        <v>912</v>
      </c>
      <c r="C948" s="25" t="s">
        <v>107</v>
      </c>
      <c r="D948" s="25" t="s">
        <v>57</v>
      </c>
      <c r="E948" s="54" t="s">
        <v>753</v>
      </c>
      <c r="F948" s="111"/>
      <c r="G948" s="105">
        <f t="shared" si="16"/>
        <v>13130</v>
      </c>
    </row>
    <row r="949" spans="1:7" s="56" customFormat="1" x14ac:dyDescent="0.25">
      <c r="A949" s="61" t="s">
        <v>493</v>
      </c>
      <c r="B949" s="28">
        <v>912</v>
      </c>
      <c r="C949" s="193" t="s">
        <v>107</v>
      </c>
      <c r="D949" s="193" t="s">
        <v>57</v>
      </c>
      <c r="E949" s="53" t="s">
        <v>753</v>
      </c>
      <c r="F949" s="63">
        <v>400</v>
      </c>
      <c r="G949" s="105">
        <f t="shared" si="16"/>
        <v>13130</v>
      </c>
    </row>
    <row r="950" spans="1:7" s="56" customFormat="1" x14ac:dyDescent="0.25">
      <c r="A950" s="189" t="s">
        <v>116</v>
      </c>
      <c r="B950" s="28">
        <v>912</v>
      </c>
      <c r="C950" s="193" t="s">
        <v>107</v>
      </c>
      <c r="D950" s="193" t="s">
        <v>57</v>
      </c>
      <c r="E950" s="53" t="s">
        <v>753</v>
      </c>
      <c r="F950" s="63">
        <v>410</v>
      </c>
      <c r="G950" s="105">
        <f t="shared" si="16"/>
        <v>13130</v>
      </c>
    </row>
    <row r="951" spans="1:7" s="56" customFormat="1" ht="31.4" x14ac:dyDescent="0.25">
      <c r="A951" s="190" t="s">
        <v>167</v>
      </c>
      <c r="B951" s="28">
        <v>912</v>
      </c>
      <c r="C951" s="193" t="s">
        <v>107</v>
      </c>
      <c r="D951" s="193" t="s">
        <v>57</v>
      </c>
      <c r="E951" s="53" t="s">
        <v>753</v>
      </c>
      <c r="F951" s="63">
        <v>412</v>
      </c>
      <c r="G951" s="105">
        <f>3310+9820</f>
        <v>13130</v>
      </c>
    </row>
    <row r="952" spans="1:7" s="56" customFormat="1" x14ac:dyDescent="0.25">
      <c r="A952" s="19" t="s">
        <v>89</v>
      </c>
      <c r="B952" s="20">
        <v>912</v>
      </c>
      <c r="C952" s="21" t="s">
        <v>107</v>
      </c>
      <c r="D952" s="21" t="s">
        <v>57</v>
      </c>
      <c r="E952" s="21" t="s">
        <v>232</v>
      </c>
      <c r="F952" s="63"/>
      <c r="G952" s="127">
        <f>G953</f>
        <v>1080</v>
      </c>
    </row>
    <row r="953" spans="1:7" s="56" customFormat="1" x14ac:dyDescent="0.25">
      <c r="A953" s="190" t="s">
        <v>87</v>
      </c>
      <c r="B953" s="28">
        <v>912</v>
      </c>
      <c r="C953" s="18" t="s">
        <v>107</v>
      </c>
      <c r="D953" s="193" t="s">
        <v>57</v>
      </c>
      <c r="E953" s="193" t="s">
        <v>233</v>
      </c>
      <c r="F953" s="63"/>
      <c r="G953" s="128">
        <f>G954</f>
        <v>1080</v>
      </c>
    </row>
    <row r="954" spans="1:7" s="56" customFormat="1" x14ac:dyDescent="0.25">
      <c r="A954" s="190" t="s">
        <v>66</v>
      </c>
      <c r="B954" s="28">
        <v>912</v>
      </c>
      <c r="C954" s="18" t="s">
        <v>107</v>
      </c>
      <c r="D954" s="193" t="s">
        <v>57</v>
      </c>
      <c r="E954" s="193" t="s">
        <v>234</v>
      </c>
      <c r="F954" s="63"/>
      <c r="G954" s="128">
        <f>G955</f>
        <v>1080</v>
      </c>
    </row>
    <row r="955" spans="1:7" s="56" customFormat="1" x14ac:dyDescent="0.25">
      <c r="A955" s="35" t="s">
        <v>23</v>
      </c>
      <c r="B955" s="28">
        <v>912</v>
      </c>
      <c r="C955" s="193" t="s">
        <v>107</v>
      </c>
      <c r="D955" s="193" t="s">
        <v>57</v>
      </c>
      <c r="E955" s="193" t="s">
        <v>234</v>
      </c>
      <c r="F955" s="63">
        <v>300</v>
      </c>
      <c r="G955" s="128">
        <f>G956</f>
        <v>1080</v>
      </c>
    </row>
    <row r="956" spans="1:7" s="56" customFormat="1" x14ac:dyDescent="0.25">
      <c r="A956" s="35" t="s">
        <v>165</v>
      </c>
      <c r="B956" s="28">
        <v>912</v>
      </c>
      <c r="C956" s="193" t="s">
        <v>107</v>
      </c>
      <c r="D956" s="193" t="s">
        <v>57</v>
      </c>
      <c r="E956" s="193" t="s">
        <v>234</v>
      </c>
      <c r="F956" s="63">
        <v>320</v>
      </c>
      <c r="G956" s="128">
        <f>G957</f>
        <v>1080</v>
      </c>
    </row>
    <row r="957" spans="1:7" s="56" customFormat="1" ht="31.4" x14ac:dyDescent="0.25">
      <c r="A957" s="35" t="s">
        <v>214</v>
      </c>
      <c r="B957" s="28">
        <v>912</v>
      </c>
      <c r="C957" s="193" t="s">
        <v>107</v>
      </c>
      <c r="D957" s="193" t="s">
        <v>57</v>
      </c>
      <c r="E957" s="193" t="s">
        <v>234</v>
      </c>
      <c r="F957" s="63">
        <v>321</v>
      </c>
      <c r="G957" s="128">
        <f>1250-250+20+20+40</f>
        <v>1080</v>
      </c>
    </row>
    <row r="958" spans="1:7" s="56" customFormat="1" x14ac:dyDescent="0.25">
      <c r="A958" s="38" t="s">
        <v>106</v>
      </c>
      <c r="B958" s="20">
        <v>912</v>
      </c>
      <c r="C958" s="21">
        <v>10</v>
      </c>
      <c r="D958" s="21" t="s">
        <v>58</v>
      </c>
      <c r="E958" s="39"/>
      <c r="F958" s="18"/>
      <c r="G958" s="22">
        <f t="shared" ref="G958:G964" si="17">G959</f>
        <v>37388</v>
      </c>
    </row>
    <row r="959" spans="1:7" s="56" customFormat="1" ht="31.4" x14ac:dyDescent="0.25">
      <c r="A959" s="40" t="s">
        <v>645</v>
      </c>
      <c r="B959" s="20">
        <v>912</v>
      </c>
      <c r="C959" s="21" t="s">
        <v>107</v>
      </c>
      <c r="D959" s="20" t="s">
        <v>58</v>
      </c>
      <c r="E959" s="21" t="s">
        <v>423</v>
      </c>
      <c r="F959" s="21"/>
      <c r="G959" s="22">
        <f>G960</f>
        <v>37388</v>
      </c>
    </row>
    <row r="960" spans="1:7" s="56" customFormat="1" ht="32.799999999999997" x14ac:dyDescent="0.3">
      <c r="A960" s="58" t="s">
        <v>206</v>
      </c>
      <c r="B960" s="50">
        <v>912</v>
      </c>
      <c r="C960" s="51" t="s">
        <v>107</v>
      </c>
      <c r="D960" s="51" t="s">
        <v>58</v>
      </c>
      <c r="E960" s="51" t="s">
        <v>425</v>
      </c>
      <c r="F960" s="51"/>
      <c r="G960" s="52">
        <f>G961</f>
        <v>37388</v>
      </c>
    </row>
    <row r="961" spans="1:7" s="56" customFormat="1" ht="31.4" x14ac:dyDescent="0.25">
      <c r="A961" s="40" t="s">
        <v>424</v>
      </c>
      <c r="B961" s="20">
        <v>912</v>
      </c>
      <c r="C961" s="21" t="s">
        <v>107</v>
      </c>
      <c r="D961" s="21" t="s">
        <v>58</v>
      </c>
      <c r="E961" s="48" t="s">
        <v>426</v>
      </c>
      <c r="F961" s="67"/>
      <c r="G961" s="22">
        <f>G962</f>
        <v>37388</v>
      </c>
    </row>
    <row r="962" spans="1:7" s="56" customFormat="1" ht="47.05" x14ac:dyDescent="0.25">
      <c r="A962" s="97" t="s">
        <v>115</v>
      </c>
      <c r="B962" s="28">
        <v>912</v>
      </c>
      <c r="C962" s="18" t="s">
        <v>107</v>
      </c>
      <c r="D962" s="28" t="s">
        <v>58</v>
      </c>
      <c r="E962" s="18" t="s">
        <v>853</v>
      </c>
      <c r="F962" s="18"/>
      <c r="G962" s="33">
        <f t="shared" si="17"/>
        <v>37388</v>
      </c>
    </row>
    <row r="963" spans="1:7" s="56" customFormat="1" x14ac:dyDescent="0.25">
      <c r="A963" s="108" t="s">
        <v>481</v>
      </c>
      <c r="B963" s="28">
        <v>912</v>
      </c>
      <c r="C963" s="18" t="s">
        <v>107</v>
      </c>
      <c r="D963" s="28" t="s">
        <v>58</v>
      </c>
      <c r="E963" s="18" t="s">
        <v>853</v>
      </c>
      <c r="F963" s="18">
        <v>400</v>
      </c>
      <c r="G963" s="33">
        <f t="shared" si="17"/>
        <v>37388</v>
      </c>
    </row>
    <row r="964" spans="1:7" s="56" customFormat="1" x14ac:dyDescent="0.25">
      <c r="A964" s="31" t="s">
        <v>116</v>
      </c>
      <c r="B964" s="28">
        <v>912</v>
      </c>
      <c r="C964" s="18" t="s">
        <v>107</v>
      </c>
      <c r="D964" s="28" t="s">
        <v>58</v>
      </c>
      <c r="E964" s="18" t="s">
        <v>853</v>
      </c>
      <c r="F964" s="18">
        <v>410</v>
      </c>
      <c r="G964" s="33">
        <f t="shared" si="17"/>
        <v>37388</v>
      </c>
    </row>
    <row r="965" spans="1:7" s="56" customFormat="1" ht="31.4" x14ac:dyDescent="0.25">
      <c r="A965" s="31" t="s">
        <v>167</v>
      </c>
      <c r="B965" s="28">
        <v>912</v>
      </c>
      <c r="C965" s="18" t="s">
        <v>107</v>
      </c>
      <c r="D965" s="28" t="s">
        <v>58</v>
      </c>
      <c r="E965" s="18" t="s">
        <v>853</v>
      </c>
      <c r="F965" s="18">
        <v>412</v>
      </c>
      <c r="G965" s="33">
        <v>37388</v>
      </c>
    </row>
    <row r="966" spans="1:7" s="56" customFormat="1" ht="18.55" x14ac:dyDescent="0.3">
      <c r="A966" s="42" t="s">
        <v>126</v>
      </c>
      <c r="B966" s="20">
        <v>912</v>
      </c>
      <c r="C966" s="37">
        <v>11</v>
      </c>
      <c r="D966" s="37"/>
      <c r="E966" s="123"/>
      <c r="F966" s="123"/>
      <c r="G966" s="124">
        <f>G967+G1014+G1026</f>
        <v>708170</v>
      </c>
    </row>
    <row r="967" spans="1:7" s="56" customFormat="1" x14ac:dyDescent="0.25">
      <c r="A967" s="19" t="s">
        <v>362</v>
      </c>
      <c r="B967" s="20">
        <v>912</v>
      </c>
      <c r="C967" s="21">
        <v>11</v>
      </c>
      <c r="D967" s="21" t="s">
        <v>64</v>
      </c>
      <c r="E967" s="67"/>
      <c r="F967" s="67"/>
      <c r="G967" s="88">
        <f>G968+G1008</f>
        <v>585271</v>
      </c>
    </row>
    <row r="968" spans="1:7" s="56" customFormat="1" ht="31.4" x14ac:dyDescent="0.25">
      <c r="A968" s="40" t="s">
        <v>731</v>
      </c>
      <c r="B968" s="20">
        <v>912</v>
      </c>
      <c r="C968" s="21">
        <v>11</v>
      </c>
      <c r="D968" s="21" t="s">
        <v>64</v>
      </c>
      <c r="E968" s="21" t="s">
        <v>363</v>
      </c>
      <c r="F968" s="64"/>
      <c r="G968" s="22">
        <f>G969+G998+G1003+G974+G978+G994</f>
        <v>585121</v>
      </c>
    </row>
    <row r="969" spans="1:7" s="56" customFormat="1" ht="31.4" x14ac:dyDescent="0.25">
      <c r="A969" s="40" t="s">
        <v>364</v>
      </c>
      <c r="B969" s="20">
        <v>912</v>
      </c>
      <c r="C969" s="21">
        <v>11</v>
      </c>
      <c r="D969" s="21" t="s">
        <v>64</v>
      </c>
      <c r="E969" s="21" t="s">
        <v>365</v>
      </c>
      <c r="F969" s="64"/>
      <c r="G969" s="22">
        <f>G970+G982+G990+G986</f>
        <v>9800</v>
      </c>
    </row>
    <row r="970" spans="1:7" s="56" customFormat="1" ht="32.1" x14ac:dyDescent="0.3">
      <c r="A970" s="59" t="s">
        <v>366</v>
      </c>
      <c r="B970" s="24">
        <v>912</v>
      </c>
      <c r="C970" s="25">
        <v>11</v>
      </c>
      <c r="D970" s="25" t="s">
        <v>64</v>
      </c>
      <c r="E970" s="25" t="s">
        <v>367</v>
      </c>
      <c r="F970" s="129"/>
      <c r="G970" s="26">
        <f>G971</f>
        <v>9320</v>
      </c>
    </row>
    <row r="971" spans="1:7" s="56" customFormat="1" ht="31.4" x14ac:dyDescent="0.25">
      <c r="A971" s="62" t="s">
        <v>18</v>
      </c>
      <c r="B971" s="32">
        <v>912</v>
      </c>
      <c r="C971" s="193">
        <v>11</v>
      </c>
      <c r="D971" s="193" t="s">
        <v>64</v>
      </c>
      <c r="E971" s="193" t="s">
        <v>367</v>
      </c>
      <c r="F971" s="55">
        <v>600</v>
      </c>
      <c r="G971" s="33">
        <f>G972</f>
        <v>9320</v>
      </c>
    </row>
    <row r="972" spans="1:7" s="56" customFormat="1" x14ac:dyDescent="0.25">
      <c r="A972" s="62" t="s">
        <v>199</v>
      </c>
      <c r="B972" s="32">
        <v>912</v>
      </c>
      <c r="C972" s="193">
        <v>11</v>
      </c>
      <c r="D972" s="193" t="s">
        <v>64</v>
      </c>
      <c r="E972" s="193" t="s">
        <v>367</v>
      </c>
      <c r="F972" s="55" t="s">
        <v>21</v>
      </c>
      <c r="G972" s="33">
        <f>G973</f>
        <v>9320</v>
      </c>
    </row>
    <row r="973" spans="1:7" s="56" customFormat="1" x14ac:dyDescent="0.25">
      <c r="A973" s="62" t="s">
        <v>155</v>
      </c>
      <c r="B973" s="32">
        <v>912</v>
      </c>
      <c r="C973" s="193">
        <v>11</v>
      </c>
      <c r="D973" s="193" t="s">
        <v>64</v>
      </c>
      <c r="E973" s="193" t="s">
        <v>367</v>
      </c>
      <c r="F973" s="55" t="s">
        <v>156</v>
      </c>
      <c r="G973" s="33">
        <f>5100+2500+360+1219+1050+141+880-1050-880</f>
        <v>9320</v>
      </c>
    </row>
    <row r="974" spans="1:7" s="56" customFormat="1" ht="31.4" x14ac:dyDescent="0.25">
      <c r="A974" s="59" t="s">
        <v>476</v>
      </c>
      <c r="B974" s="24">
        <v>912</v>
      </c>
      <c r="C974" s="25">
        <v>11</v>
      </c>
      <c r="D974" s="25" t="s">
        <v>64</v>
      </c>
      <c r="E974" s="25" t="s">
        <v>474</v>
      </c>
      <c r="F974" s="30"/>
      <c r="G974" s="26">
        <f>G975</f>
        <v>281653</v>
      </c>
    </row>
    <row r="975" spans="1:7" s="56" customFormat="1" x14ac:dyDescent="0.25">
      <c r="A975" s="108" t="s">
        <v>493</v>
      </c>
      <c r="B975" s="32">
        <v>912</v>
      </c>
      <c r="C975" s="193">
        <v>11</v>
      </c>
      <c r="D975" s="193" t="s">
        <v>64</v>
      </c>
      <c r="E975" s="18" t="s">
        <v>474</v>
      </c>
      <c r="F975" s="55" t="s">
        <v>36</v>
      </c>
      <c r="G975" s="33">
        <f>G976</f>
        <v>281653</v>
      </c>
    </row>
    <row r="976" spans="1:7" s="56" customFormat="1" x14ac:dyDescent="0.25">
      <c r="A976" s="62" t="s">
        <v>35</v>
      </c>
      <c r="B976" s="32">
        <v>912</v>
      </c>
      <c r="C976" s="193">
        <v>11</v>
      </c>
      <c r="D976" s="193" t="s">
        <v>64</v>
      </c>
      <c r="E976" s="18" t="s">
        <v>474</v>
      </c>
      <c r="F976" s="55" t="s">
        <v>171</v>
      </c>
      <c r="G976" s="33">
        <f>G977</f>
        <v>281653</v>
      </c>
    </row>
    <row r="977" spans="1:7" s="56" customFormat="1" ht="31.4" x14ac:dyDescent="0.25">
      <c r="A977" s="62" t="s">
        <v>142</v>
      </c>
      <c r="B977" s="32">
        <v>912</v>
      </c>
      <c r="C977" s="193">
        <v>11</v>
      </c>
      <c r="D977" s="193" t="s">
        <v>64</v>
      </c>
      <c r="E977" s="18" t="s">
        <v>474</v>
      </c>
      <c r="F977" s="55" t="s">
        <v>143</v>
      </c>
      <c r="G977" s="33">
        <f>277819+3834</f>
        <v>281653</v>
      </c>
    </row>
    <row r="978" spans="1:7" s="56" customFormat="1" x14ac:dyDescent="0.25">
      <c r="A978" s="59" t="s">
        <v>734</v>
      </c>
      <c r="B978" s="24">
        <v>912</v>
      </c>
      <c r="C978" s="25">
        <v>11</v>
      </c>
      <c r="D978" s="25" t="s">
        <v>64</v>
      </c>
      <c r="E978" s="25" t="s">
        <v>697</v>
      </c>
      <c r="F978" s="30"/>
      <c r="G978" s="26">
        <f>G979</f>
        <v>8656</v>
      </c>
    </row>
    <row r="979" spans="1:7" s="56" customFormat="1" x14ac:dyDescent="0.25">
      <c r="A979" s="108" t="s">
        <v>493</v>
      </c>
      <c r="B979" s="32">
        <v>912</v>
      </c>
      <c r="C979" s="193">
        <v>11</v>
      </c>
      <c r="D979" s="193" t="s">
        <v>64</v>
      </c>
      <c r="E979" s="18" t="s">
        <v>697</v>
      </c>
      <c r="F979" s="55" t="s">
        <v>36</v>
      </c>
      <c r="G979" s="33">
        <f>G980</f>
        <v>8656</v>
      </c>
    </row>
    <row r="980" spans="1:7" s="56" customFormat="1" x14ac:dyDescent="0.25">
      <c r="A980" s="62" t="s">
        <v>35</v>
      </c>
      <c r="B980" s="32">
        <v>912</v>
      </c>
      <c r="C980" s="193">
        <v>11</v>
      </c>
      <c r="D980" s="193" t="s">
        <v>64</v>
      </c>
      <c r="E980" s="18" t="s">
        <v>697</v>
      </c>
      <c r="F980" s="55" t="s">
        <v>171</v>
      </c>
      <c r="G980" s="33">
        <f>G981</f>
        <v>8656</v>
      </c>
    </row>
    <row r="981" spans="1:7" s="56" customFormat="1" ht="31.4" x14ac:dyDescent="0.25">
      <c r="A981" s="62" t="s">
        <v>142</v>
      </c>
      <c r="B981" s="32">
        <v>912</v>
      </c>
      <c r="C981" s="193">
        <v>11</v>
      </c>
      <c r="D981" s="193" t="s">
        <v>64</v>
      </c>
      <c r="E981" s="18" t="s">
        <v>697</v>
      </c>
      <c r="F981" s="55" t="s">
        <v>143</v>
      </c>
      <c r="G981" s="33">
        <f>80000-70000-1344</f>
        <v>8656</v>
      </c>
    </row>
    <row r="982" spans="1:7" s="56" customFormat="1" x14ac:dyDescent="0.25">
      <c r="A982" s="59" t="s">
        <v>699</v>
      </c>
      <c r="B982" s="24">
        <v>912</v>
      </c>
      <c r="C982" s="25">
        <v>11</v>
      </c>
      <c r="D982" s="25" t="s">
        <v>64</v>
      </c>
      <c r="E982" s="25" t="s">
        <v>700</v>
      </c>
      <c r="F982" s="30"/>
      <c r="G982" s="26">
        <f>G983</f>
        <v>150</v>
      </c>
    </row>
    <row r="983" spans="1:7" s="56" customFormat="1" ht="31.4" x14ac:dyDescent="0.25">
      <c r="A983" s="62" t="s">
        <v>18</v>
      </c>
      <c r="B983" s="32">
        <v>912</v>
      </c>
      <c r="C983" s="193">
        <v>11</v>
      </c>
      <c r="D983" s="193" t="s">
        <v>64</v>
      </c>
      <c r="E983" s="193" t="s">
        <v>700</v>
      </c>
      <c r="F983" s="55">
        <v>600</v>
      </c>
      <c r="G983" s="33">
        <f>G984</f>
        <v>150</v>
      </c>
    </row>
    <row r="984" spans="1:7" s="56" customFormat="1" x14ac:dyDescent="0.25">
      <c r="A984" s="62" t="s">
        <v>199</v>
      </c>
      <c r="B984" s="32">
        <v>912</v>
      </c>
      <c r="C984" s="193">
        <v>11</v>
      </c>
      <c r="D984" s="193" t="s">
        <v>64</v>
      </c>
      <c r="E984" s="193" t="s">
        <v>700</v>
      </c>
      <c r="F984" s="55" t="s">
        <v>21</v>
      </c>
      <c r="G984" s="33">
        <f>G985</f>
        <v>150</v>
      </c>
    </row>
    <row r="985" spans="1:7" s="56" customFormat="1" x14ac:dyDescent="0.25">
      <c r="A985" s="62" t="s">
        <v>155</v>
      </c>
      <c r="B985" s="32">
        <v>912</v>
      </c>
      <c r="C985" s="193">
        <v>11</v>
      </c>
      <c r="D985" s="193" t="s">
        <v>64</v>
      </c>
      <c r="E985" s="193" t="s">
        <v>700</v>
      </c>
      <c r="F985" s="55" t="s">
        <v>156</v>
      </c>
      <c r="G985" s="33">
        <v>150</v>
      </c>
    </row>
    <row r="986" spans="1:7" s="56" customFormat="1" x14ac:dyDescent="0.25">
      <c r="A986" s="59" t="s">
        <v>847</v>
      </c>
      <c r="B986" s="24">
        <v>912</v>
      </c>
      <c r="C986" s="25">
        <v>11</v>
      </c>
      <c r="D986" s="25" t="s">
        <v>64</v>
      </c>
      <c r="E986" s="25" t="s">
        <v>848</v>
      </c>
      <c r="F986" s="30"/>
      <c r="G986" s="95">
        <f>G987</f>
        <v>180</v>
      </c>
    </row>
    <row r="987" spans="1:7" s="56" customFormat="1" x14ac:dyDescent="0.25">
      <c r="A987" s="108" t="s">
        <v>493</v>
      </c>
      <c r="B987" s="32">
        <v>912</v>
      </c>
      <c r="C987" s="193">
        <v>11</v>
      </c>
      <c r="D987" s="193" t="s">
        <v>64</v>
      </c>
      <c r="E987" s="18" t="s">
        <v>848</v>
      </c>
      <c r="F987" s="55" t="s">
        <v>36</v>
      </c>
      <c r="G987" s="95">
        <f>G988</f>
        <v>180</v>
      </c>
    </row>
    <row r="988" spans="1:7" s="56" customFormat="1" x14ac:dyDescent="0.25">
      <c r="A988" s="62" t="s">
        <v>35</v>
      </c>
      <c r="B988" s="32">
        <v>912</v>
      </c>
      <c r="C988" s="193">
        <v>11</v>
      </c>
      <c r="D988" s="193" t="s">
        <v>64</v>
      </c>
      <c r="E988" s="18" t="s">
        <v>848</v>
      </c>
      <c r="F988" s="55" t="s">
        <v>171</v>
      </c>
      <c r="G988" s="95">
        <f>G989</f>
        <v>180</v>
      </c>
    </row>
    <row r="989" spans="1:7" s="56" customFormat="1" ht="31.4" x14ac:dyDescent="0.25">
      <c r="A989" s="62" t="s">
        <v>142</v>
      </c>
      <c r="B989" s="32">
        <v>912</v>
      </c>
      <c r="C989" s="193">
        <v>11</v>
      </c>
      <c r="D989" s="193" t="s">
        <v>64</v>
      </c>
      <c r="E989" s="18" t="s">
        <v>848</v>
      </c>
      <c r="F989" s="55" t="s">
        <v>143</v>
      </c>
      <c r="G989" s="95">
        <f>30000-29820</f>
        <v>180</v>
      </c>
    </row>
    <row r="990" spans="1:7" s="56" customFormat="1" x14ac:dyDescent="0.25">
      <c r="A990" s="59" t="s">
        <v>368</v>
      </c>
      <c r="B990" s="24">
        <v>912</v>
      </c>
      <c r="C990" s="25">
        <v>11</v>
      </c>
      <c r="D990" s="25" t="s">
        <v>64</v>
      </c>
      <c r="E990" s="25" t="s">
        <v>369</v>
      </c>
      <c r="F990" s="30"/>
      <c r="G990" s="26">
        <f>G991</f>
        <v>150</v>
      </c>
    </row>
    <row r="991" spans="1:7" s="56" customFormat="1" ht="31.4" x14ac:dyDescent="0.25">
      <c r="A991" s="62" t="s">
        <v>18</v>
      </c>
      <c r="B991" s="32">
        <v>912</v>
      </c>
      <c r="C991" s="193">
        <v>11</v>
      </c>
      <c r="D991" s="193" t="s">
        <v>64</v>
      </c>
      <c r="E991" s="18" t="s">
        <v>369</v>
      </c>
      <c r="F991" s="55" t="s">
        <v>20</v>
      </c>
      <c r="G991" s="33">
        <f>G992</f>
        <v>150</v>
      </c>
    </row>
    <row r="992" spans="1:7" s="56" customFormat="1" x14ac:dyDescent="0.25">
      <c r="A992" s="62" t="s">
        <v>199</v>
      </c>
      <c r="B992" s="32">
        <v>912</v>
      </c>
      <c r="C992" s="193">
        <v>11</v>
      </c>
      <c r="D992" s="193" t="s">
        <v>64</v>
      </c>
      <c r="E992" s="18" t="s">
        <v>369</v>
      </c>
      <c r="F992" s="55" t="s">
        <v>21</v>
      </c>
      <c r="G992" s="33">
        <f>G993</f>
        <v>150</v>
      </c>
    </row>
    <row r="993" spans="1:7" s="56" customFormat="1" x14ac:dyDescent="0.25">
      <c r="A993" s="62" t="s">
        <v>155</v>
      </c>
      <c r="B993" s="32">
        <v>912</v>
      </c>
      <c r="C993" s="193">
        <v>11</v>
      </c>
      <c r="D993" s="193" t="s">
        <v>64</v>
      </c>
      <c r="E993" s="18" t="s">
        <v>369</v>
      </c>
      <c r="F993" s="55" t="s">
        <v>156</v>
      </c>
      <c r="G993" s="33">
        <v>150</v>
      </c>
    </row>
    <row r="994" spans="1:7" s="56" customFormat="1" ht="31.4" x14ac:dyDescent="0.25">
      <c r="A994" s="59" t="s">
        <v>698</v>
      </c>
      <c r="B994" s="24">
        <v>912</v>
      </c>
      <c r="C994" s="25">
        <v>11</v>
      </c>
      <c r="D994" s="25" t="s">
        <v>64</v>
      </c>
      <c r="E994" s="25" t="s">
        <v>746</v>
      </c>
      <c r="F994" s="30"/>
      <c r="G994" s="26">
        <f>G995</f>
        <v>180000</v>
      </c>
    </row>
    <row r="995" spans="1:7" s="56" customFormat="1" x14ac:dyDescent="0.25">
      <c r="A995" s="108" t="s">
        <v>493</v>
      </c>
      <c r="B995" s="32">
        <v>912</v>
      </c>
      <c r="C995" s="193">
        <v>11</v>
      </c>
      <c r="D995" s="193" t="s">
        <v>64</v>
      </c>
      <c r="E995" s="193" t="s">
        <v>746</v>
      </c>
      <c r="F995" s="55" t="s">
        <v>36</v>
      </c>
      <c r="G995" s="33">
        <f>G996</f>
        <v>180000</v>
      </c>
    </row>
    <row r="996" spans="1:7" s="56" customFormat="1" x14ac:dyDescent="0.25">
      <c r="A996" s="62" t="s">
        <v>35</v>
      </c>
      <c r="B996" s="32">
        <v>912</v>
      </c>
      <c r="C996" s="193">
        <v>11</v>
      </c>
      <c r="D996" s="193" t="s">
        <v>64</v>
      </c>
      <c r="E996" s="193" t="s">
        <v>746</v>
      </c>
      <c r="F996" s="55" t="s">
        <v>171</v>
      </c>
      <c r="G996" s="33">
        <f>G997</f>
        <v>180000</v>
      </c>
    </row>
    <row r="997" spans="1:7" s="56" customFormat="1" ht="31.4" x14ac:dyDescent="0.25">
      <c r="A997" s="62" t="s">
        <v>142</v>
      </c>
      <c r="B997" s="32">
        <v>912</v>
      </c>
      <c r="C997" s="193">
        <v>11</v>
      </c>
      <c r="D997" s="193" t="s">
        <v>64</v>
      </c>
      <c r="E997" s="193" t="s">
        <v>746</v>
      </c>
      <c r="F997" s="55" t="s">
        <v>143</v>
      </c>
      <c r="G997" s="33">
        <v>180000</v>
      </c>
    </row>
    <row r="998" spans="1:7" s="56" customFormat="1" ht="31.4" x14ac:dyDescent="0.25">
      <c r="A998" s="40" t="s">
        <v>370</v>
      </c>
      <c r="B998" s="20">
        <v>912</v>
      </c>
      <c r="C998" s="21">
        <v>11</v>
      </c>
      <c r="D998" s="21" t="s">
        <v>64</v>
      </c>
      <c r="E998" s="21" t="s">
        <v>371</v>
      </c>
      <c r="F998" s="64"/>
      <c r="G998" s="22">
        <f>G999</f>
        <v>103582</v>
      </c>
    </row>
    <row r="999" spans="1:7" s="56" customFormat="1" x14ac:dyDescent="0.25">
      <c r="A999" s="59" t="s">
        <v>465</v>
      </c>
      <c r="B999" s="24">
        <v>912</v>
      </c>
      <c r="C999" s="25">
        <v>11</v>
      </c>
      <c r="D999" s="25" t="s">
        <v>64</v>
      </c>
      <c r="E999" s="25" t="s">
        <v>372</v>
      </c>
      <c r="F999" s="30"/>
      <c r="G999" s="26">
        <f>G1000</f>
        <v>103582</v>
      </c>
    </row>
    <row r="1000" spans="1:7" s="56" customFormat="1" ht="31.4" x14ac:dyDescent="0.25">
      <c r="A1000" s="62" t="s">
        <v>18</v>
      </c>
      <c r="B1000" s="32">
        <v>912</v>
      </c>
      <c r="C1000" s="193">
        <v>11</v>
      </c>
      <c r="D1000" s="193" t="s">
        <v>64</v>
      </c>
      <c r="E1000" s="193" t="s">
        <v>372</v>
      </c>
      <c r="F1000" s="55" t="s">
        <v>20</v>
      </c>
      <c r="G1000" s="33">
        <f>G1001</f>
        <v>103582</v>
      </c>
    </row>
    <row r="1001" spans="1:7" s="56" customFormat="1" x14ac:dyDescent="0.25">
      <c r="A1001" s="62" t="s">
        <v>19</v>
      </c>
      <c r="B1001" s="32">
        <v>912</v>
      </c>
      <c r="C1001" s="193">
        <v>11</v>
      </c>
      <c r="D1001" s="193" t="s">
        <v>64</v>
      </c>
      <c r="E1001" s="193" t="s">
        <v>372</v>
      </c>
      <c r="F1001" s="55" t="s">
        <v>21</v>
      </c>
      <c r="G1001" s="33">
        <f>G1002</f>
        <v>103582</v>
      </c>
    </row>
    <row r="1002" spans="1:7" s="56" customFormat="1" ht="47.05" x14ac:dyDescent="0.25">
      <c r="A1002" s="119" t="s">
        <v>473</v>
      </c>
      <c r="B1002" s="32">
        <v>912</v>
      </c>
      <c r="C1002" s="193">
        <v>11</v>
      </c>
      <c r="D1002" s="193" t="s">
        <v>64</v>
      </c>
      <c r="E1002" s="193" t="s">
        <v>372</v>
      </c>
      <c r="F1002" s="55" t="s">
        <v>157</v>
      </c>
      <c r="G1002" s="33">
        <f>98044+5538</f>
        <v>103582</v>
      </c>
    </row>
    <row r="1003" spans="1:7" s="56" customFormat="1" ht="32.1" x14ac:dyDescent="0.3">
      <c r="A1003" s="40" t="s">
        <v>373</v>
      </c>
      <c r="B1003" s="20">
        <v>912</v>
      </c>
      <c r="C1003" s="51" t="s">
        <v>72</v>
      </c>
      <c r="D1003" s="51" t="s">
        <v>64</v>
      </c>
      <c r="E1003" s="21" t="s">
        <v>374</v>
      </c>
      <c r="F1003" s="64"/>
      <c r="G1003" s="22">
        <f>G1004</f>
        <v>1430</v>
      </c>
    </row>
    <row r="1004" spans="1:7" s="56" customFormat="1" ht="31.4" x14ac:dyDescent="0.25">
      <c r="A1004" s="59" t="s">
        <v>375</v>
      </c>
      <c r="B1004" s="24">
        <v>912</v>
      </c>
      <c r="C1004" s="25" t="s">
        <v>72</v>
      </c>
      <c r="D1004" s="25" t="s">
        <v>64</v>
      </c>
      <c r="E1004" s="25" t="s">
        <v>376</v>
      </c>
      <c r="F1004" s="30"/>
      <c r="G1004" s="26">
        <f>G1005</f>
        <v>1430</v>
      </c>
    </row>
    <row r="1005" spans="1:7" s="56" customFormat="1" ht="31.4" x14ac:dyDescent="0.25">
      <c r="A1005" s="62" t="s">
        <v>18</v>
      </c>
      <c r="B1005" s="32">
        <v>912</v>
      </c>
      <c r="C1005" s="193" t="s">
        <v>72</v>
      </c>
      <c r="D1005" s="193" t="s">
        <v>64</v>
      </c>
      <c r="E1005" s="193" t="s">
        <v>376</v>
      </c>
      <c r="F1005" s="55" t="s">
        <v>20</v>
      </c>
      <c r="G1005" s="33">
        <f>G1006</f>
        <v>1430</v>
      </c>
    </row>
    <row r="1006" spans="1:7" s="56" customFormat="1" ht="31.4" x14ac:dyDescent="0.25">
      <c r="A1006" s="62" t="s">
        <v>27</v>
      </c>
      <c r="B1006" s="32">
        <v>912</v>
      </c>
      <c r="C1006" s="193" t="s">
        <v>72</v>
      </c>
      <c r="D1006" s="193" t="s">
        <v>64</v>
      </c>
      <c r="E1006" s="193" t="s">
        <v>376</v>
      </c>
      <c r="F1006" s="55" t="s">
        <v>0</v>
      </c>
      <c r="G1006" s="33">
        <f>G1007</f>
        <v>1430</v>
      </c>
    </row>
    <row r="1007" spans="1:7" s="56" customFormat="1" ht="31.4" x14ac:dyDescent="0.25">
      <c r="A1007" s="62" t="s">
        <v>744</v>
      </c>
      <c r="B1007" s="28">
        <v>912</v>
      </c>
      <c r="C1007" s="193" t="s">
        <v>72</v>
      </c>
      <c r="D1007" s="193" t="s">
        <v>64</v>
      </c>
      <c r="E1007" s="193" t="s">
        <v>376</v>
      </c>
      <c r="F1007" s="55" t="s">
        <v>745</v>
      </c>
      <c r="G1007" s="29">
        <v>1430</v>
      </c>
    </row>
    <row r="1008" spans="1:7" s="56" customFormat="1" ht="31.4" x14ac:dyDescent="0.25">
      <c r="A1008" s="19" t="s">
        <v>701</v>
      </c>
      <c r="B1008" s="20">
        <v>912</v>
      </c>
      <c r="C1008" s="21" t="s">
        <v>72</v>
      </c>
      <c r="D1008" s="21" t="s">
        <v>64</v>
      </c>
      <c r="E1008" s="21" t="s">
        <v>260</v>
      </c>
      <c r="F1008" s="21"/>
      <c r="G1008" s="22">
        <f>G1009</f>
        <v>150</v>
      </c>
    </row>
    <row r="1009" spans="1:7" s="56" customFormat="1" ht="32.1" x14ac:dyDescent="0.3">
      <c r="A1009" s="40" t="s">
        <v>306</v>
      </c>
      <c r="B1009" s="20">
        <v>912</v>
      </c>
      <c r="C1009" s="21" t="s">
        <v>72</v>
      </c>
      <c r="D1009" s="21" t="s">
        <v>64</v>
      </c>
      <c r="E1009" s="21" t="s">
        <v>308</v>
      </c>
      <c r="F1009" s="51"/>
      <c r="G1009" s="52">
        <f>G1010</f>
        <v>150</v>
      </c>
    </row>
    <row r="1010" spans="1:7" s="56" customFormat="1" ht="32.799999999999997" x14ac:dyDescent="0.3">
      <c r="A1010" s="49" t="s">
        <v>326</v>
      </c>
      <c r="B1010" s="50">
        <v>912</v>
      </c>
      <c r="C1010" s="51" t="s">
        <v>72</v>
      </c>
      <c r="D1010" s="51" t="s">
        <v>64</v>
      </c>
      <c r="E1010" s="51" t="s">
        <v>327</v>
      </c>
      <c r="F1010" s="64"/>
      <c r="G1010" s="52">
        <f>G1011</f>
        <v>150</v>
      </c>
    </row>
    <row r="1011" spans="1:7" s="56" customFormat="1" ht="31.4" x14ac:dyDescent="0.25">
      <c r="A1011" s="190" t="s">
        <v>18</v>
      </c>
      <c r="B1011" s="32">
        <v>912</v>
      </c>
      <c r="C1011" s="18" t="s">
        <v>72</v>
      </c>
      <c r="D1011" s="193" t="s">
        <v>64</v>
      </c>
      <c r="E1011" s="193" t="s">
        <v>327</v>
      </c>
      <c r="F1011" s="55" t="s">
        <v>20</v>
      </c>
      <c r="G1011" s="29">
        <f>G1012</f>
        <v>150</v>
      </c>
    </row>
    <row r="1012" spans="1:7" s="56" customFormat="1" x14ac:dyDescent="0.25">
      <c r="A1012" s="190" t="s">
        <v>19</v>
      </c>
      <c r="B1012" s="32">
        <v>912</v>
      </c>
      <c r="C1012" s="18" t="s">
        <v>72</v>
      </c>
      <c r="D1012" s="193" t="s">
        <v>64</v>
      </c>
      <c r="E1012" s="193" t="s">
        <v>327</v>
      </c>
      <c r="F1012" s="55" t="s">
        <v>21</v>
      </c>
      <c r="G1012" s="29">
        <f>G1013</f>
        <v>150</v>
      </c>
    </row>
    <row r="1013" spans="1:7" s="56" customFormat="1" x14ac:dyDescent="0.25">
      <c r="A1013" s="190" t="s">
        <v>155</v>
      </c>
      <c r="B1013" s="32">
        <v>912</v>
      </c>
      <c r="C1013" s="18" t="s">
        <v>72</v>
      </c>
      <c r="D1013" s="193" t="s">
        <v>64</v>
      </c>
      <c r="E1013" s="193" t="s">
        <v>327</v>
      </c>
      <c r="F1013" s="55" t="s">
        <v>156</v>
      </c>
      <c r="G1013" s="29">
        <v>150</v>
      </c>
    </row>
    <row r="1014" spans="1:7" s="56" customFormat="1" x14ac:dyDescent="0.25">
      <c r="A1014" s="19" t="s">
        <v>91</v>
      </c>
      <c r="B1014" s="32">
        <v>912</v>
      </c>
      <c r="C1014" s="67" t="s">
        <v>72</v>
      </c>
      <c r="D1014" s="21" t="s">
        <v>54</v>
      </c>
      <c r="E1014" s="21"/>
      <c r="F1014" s="64"/>
      <c r="G1014" s="22">
        <f>G1015</f>
        <v>8318</v>
      </c>
    </row>
    <row r="1015" spans="1:7" s="56" customFormat="1" ht="31.4" x14ac:dyDescent="0.25">
      <c r="A1015" s="40" t="s">
        <v>731</v>
      </c>
      <c r="B1015" s="20">
        <v>912</v>
      </c>
      <c r="C1015" s="67" t="s">
        <v>72</v>
      </c>
      <c r="D1015" s="21" t="s">
        <v>54</v>
      </c>
      <c r="E1015" s="21" t="s">
        <v>363</v>
      </c>
      <c r="F1015" s="64"/>
      <c r="G1015" s="22">
        <f>G1016+G1021</f>
        <v>8318</v>
      </c>
    </row>
    <row r="1016" spans="1:7" s="56" customFormat="1" ht="31.4" x14ac:dyDescent="0.25">
      <c r="A1016" s="40" t="s">
        <v>370</v>
      </c>
      <c r="B1016" s="20">
        <v>912</v>
      </c>
      <c r="C1016" s="67" t="s">
        <v>72</v>
      </c>
      <c r="D1016" s="21" t="s">
        <v>54</v>
      </c>
      <c r="E1016" s="21" t="s">
        <v>371</v>
      </c>
      <c r="F1016" s="64"/>
      <c r="G1016" s="22">
        <f>G1017</f>
        <v>8218</v>
      </c>
    </row>
    <row r="1017" spans="1:7" s="56" customFormat="1" x14ac:dyDescent="0.25">
      <c r="A1017" s="59" t="s">
        <v>702</v>
      </c>
      <c r="B1017" s="24">
        <v>912</v>
      </c>
      <c r="C1017" s="101" t="s">
        <v>72</v>
      </c>
      <c r="D1017" s="25" t="s">
        <v>54</v>
      </c>
      <c r="E1017" s="25" t="s">
        <v>377</v>
      </c>
      <c r="F1017" s="30"/>
      <c r="G1017" s="26">
        <f>G1018</f>
        <v>8218</v>
      </c>
    </row>
    <row r="1018" spans="1:7" s="56" customFormat="1" ht="31.4" x14ac:dyDescent="0.25">
      <c r="A1018" s="62" t="s">
        <v>18</v>
      </c>
      <c r="B1018" s="32">
        <v>912</v>
      </c>
      <c r="C1018" s="78" t="s">
        <v>72</v>
      </c>
      <c r="D1018" s="193" t="s">
        <v>54</v>
      </c>
      <c r="E1018" s="193" t="s">
        <v>377</v>
      </c>
      <c r="F1018" s="55" t="s">
        <v>20</v>
      </c>
      <c r="G1018" s="33">
        <f>G1019</f>
        <v>8218</v>
      </c>
    </row>
    <row r="1019" spans="1:7" s="56" customFormat="1" x14ac:dyDescent="0.25">
      <c r="A1019" s="62" t="s">
        <v>19</v>
      </c>
      <c r="B1019" s="32">
        <v>912</v>
      </c>
      <c r="C1019" s="78" t="s">
        <v>72</v>
      </c>
      <c r="D1019" s="193" t="s">
        <v>54</v>
      </c>
      <c r="E1019" s="193" t="s">
        <v>377</v>
      </c>
      <c r="F1019" s="55" t="s">
        <v>21</v>
      </c>
      <c r="G1019" s="33">
        <f>G1020</f>
        <v>8218</v>
      </c>
    </row>
    <row r="1020" spans="1:7" s="56" customFormat="1" x14ac:dyDescent="0.25">
      <c r="A1020" s="62" t="s">
        <v>155</v>
      </c>
      <c r="B1020" s="32">
        <v>912</v>
      </c>
      <c r="C1020" s="78" t="s">
        <v>72</v>
      </c>
      <c r="D1020" s="193" t="s">
        <v>54</v>
      </c>
      <c r="E1020" s="193" t="s">
        <v>377</v>
      </c>
      <c r="F1020" s="55" t="s">
        <v>156</v>
      </c>
      <c r="G1020" s="33">
        <f>4710+1444+812+1252</f>
        <v>8218</v>
      </c>
    </row>
    <row r="1021" spans="1:7" s="56" customFormat="1" ht="31.4" x14ac:dyDescent="0.25">
      <c r="A1021" s="40" t="s">
        <v>373</v>
      </c>
      <c r="B1021" s="20">
        <v>912</v>
      </c>
      <c r="C1021" s="67" t="s">
        <v>72</v>
      </c>
      <c r="D1021" s="21" t="s">
        <v>54</v>
      </c>
      <c r="E1021" s="21" t="s">
        <v>374</v>
      </c>
      <c r="F1021" s="64"/>
      <c r="G1021" s="22">
        <f>G1022</f>
        <v>100</v>
      </c>
    </row>
    <row r="1022" spans="1:7" s="56" customFormat="1" ht="31.4" x14ac:dyDescent="0.25">
      <c r="A1022" s="59" t="s">
        <v>375</v>
      </c>
      <c r="B1022" s="24">
        <v>912</v>
      </c>
      <c r="C1022" s="101" t="s">
        <v>72</v>
      </c>
      <c r="D1022" s="25" t="s">
        <v>54</v>
      </c>
      <c r="E1022" s="25" t="s">
        <v>376</v>
      </c>
      <c r="F1022" s="30"/>
      <c r="G1022" s="26">
        <f>G1023</f>
        <v>100</v>
      </c>
    </row>
    <row r="1023" spans="1:7" s="56" customFormat="1" ht="31.4" x14ac:dyDescent="0.25">
      <c r="A1023" s="62" t="s">
        <v>18</v>
      </c>
      <c r="B1023" s="32">
        <v>912</v>
      </c>
      <c r="C1023" s="78" t="s">
        <v>72</v>
      </c>
      <c r="D1023" s="193" t="s">
        <v>54</v>
      </c>
      <c r="E1023" s="193" t="s">
        <v>376</v>
      </c>
      <c r="F1023" s="55" t="s">
        <v>20</v>
      </c>
      <c r="G1023" s="33">
        <f>G1024</f>
        <v>100</v>
      </c>
    </row>
    <row r="1024" spans="1:7" s="56" customFormat="1" x14ac:dyDescent="0.25">
      <c r="A1024" s="62" t="s">
        <v>19</v>
      </c>
      <c r="B1024" s="32">
        <v>912</v>
      </c>
      <c r="C1024" s="78" t="s">
        <v>72</v>
      </c>
      <c r="D1024" s="193" t="s">
        <v>54</v>
      </c>
      <c r="E1024" s="193" t="s">
        <v>376</v>
      </c>
      <c r="F1024" s="55" t="s">
        <v>21</v>
      </c>
      <c r="G1024" s="33">
        <f>G1025</f>
        <v>100</v>
      </c>
    </row>
    <row r="1025" spans="1:7" s="56" customFormat="1" x14ac:dyDescent="0.25">
      <c r="A1025" s="62" t="s">
        <v>155</v>
      </c>
      <c r="B1025" s="32">
        <v>912</v>
      </c>
      <c r="C1025" s="78" t="s">
        <v>72</v>
      </c>
      <c r="D1025" s="193" t="s">
        <v>54</v>
      </c>
      <c r="E1025" s="193" t="s">
        <v>376</v>
      </c>
      <c r="F1025" s="55" t="s">
        <v>156</v>
      </c>
      <c r="G1025" s="33">
        <v>100</v>
      </c>
    </row>
    <row r="1026" spans="1:7" s="56" customFormat="1" x14ac:dyDescent="0.25">
      <c r="A1026" s="19" t="s">
        <v>92</v>
      </c>
      <c r="B1026" s="32">
        <v>912</v>
      </c>
      <c r="C1026" s="21" t="s">
        <v>72</v>
      </c>
      <c r="D1026" s="21" t="s">
        <v>57</v>
      </c>
      <c r="E1026" s="21"/>
      <c r="F1026" s="21"/>
      <c r="G1026" s="22">
        <f>G1027</f>
        <v>114581</v>
      </c>
    </row>
    <row r="1027" spans="1:7" s="56" customFormat="1" ht="31.4" x14ac:dyDescent="0.25">
      <c r="A1027" s="40" t="s">
        <v>731</v>
      </c>
      <c r="B1027" s="20">
        <v>912</v>
      </c>
      <c r="C1027" s="21" t="s">
        <v>72</v>
      </c>
      <c r="D1027" s="21" t="s">
        <v>57</v>
      </c>
      <c r="E1027" s="21" t="s">
        <v>363</v>
      </c>
      <c r="F1027" s="64"/>
      <c r="G1027" s="22">
        <f>G1028+G1038</f>
        <v>114581</v>
      </c>
    </row>
    <row r="1028" spans="1:7" s="56" customFormat="1" x14ac:dyDescent="0.25">
      <c r="A1028" s="40" t="s">
        <v>378</v>
      </c>
      <c r="B1028" s="20">
        <v>912</v>
      </c>
      <c r="C1028" s="21" t="s">
        <v>72</v>
      </c>
      <c r="D1028" s="21" t="s">
        <v>57</v>
      </c>
      <c r="E1028" s="21" t="s">
        <v>379</v>
      </c>
      <c r="F1028" s="64"/>
      <c r="G1028" s="22">
        <f>G1029</f>
        <v>38889</v>
      </c>
    </row>
    <row r="1029" spans="1:7" s="56" customFormat="1" ht="31.4" x14ac:dyDescent="0.25">
      <c r="A1029" s="59" t="s">
        <v>380</v>
      </c>
      <c r="B1029" s="24">
        <v>912</v>
      </c>
      <c r="C1029" s="25" t="s">
        <v>72</v>
      </c>
      <c r="D1029" s="25" t="s">
        <v>57</v>
      </c>
      <c r="E1029" s="25" t="s">
        <v>381</v>
      </c>
      <c r="F1029" s="30"/>
      <c r="G1029" s="26">
        <f>G1033+G1030</f>
        <v>38889</v>
      </c>
    </row>
    <row r="1030" spans="1:7" s="56" customFormat="1" x14ac:dyDescent="0.25">
      <c r="A1030" s="62" t="s">
        <v>22</v>
      </c>
      <c r="B1030" s="32">
        <v>912</v>
      </c>
      <c r="C1030" s="193" t="s">
        <v>72</v>
      </c>
      <c r="D1030" s="193" t="s">
        <v>57</v>
      </c>
      <c r="E1030" s="193" t="s">
        <v>381</v>
      </c>
      <c r="F1030" s="130" t="s">
        <v>15</v>
      </c>
      <c r="G1030" s="26">
        <f>G1031</f>
        <v>360</v>
      </c>
    </row>
    <row r="1031" spans="1:7" s="56" customFormat="1" ht="31.4" x14ac:dyDescent="0.25">
      <c r="A1031" s="62" t="s">
        <v>17</v>
      </c>
      <c r="B1031" s="32">
        <v>912</v>
      </c>
      <c r="C1031" s="193" t="s">
        <v>72</v>
      </c>
      <c r="D1031" s="193" t="s">
        <v>57</v>
      </c>
      <c r="E1031" s="193" t="s">
        <v>381</v>
      </c>
      <c r="F1031" s="130" t="s">
        <v>16</v>
      </c>
      <c r="G1031" s="26">
        <f>G1032</f>
        <v>360</v>
      </c>
    </row>
    <row r="1032" spans="1:7" s="56" customFormat="1" ht="31.4" x14ac:dyDescent="0.25">
      <c r="A1032" s="35" t="s">
        <v>194</v>
      </c>
      <c r="B1032" s="32">
        <v>912</v>
      </c>
      <c r="C1032" s="193" t="s">
        <v>72</v>
      </c>
      <c r="D1032" s="193" t="s">
        <v>57</v>
      </c>
      <c r="E1032" s="193" t="s">
        <v>381</v>
      </c>
      <c r="F1032" s="130" t="s">
        <v>134</v>
      </c>
      <c r="G1032" s="26">
        <v>360</v>
      </c>
    </row>
    <row r="1033" spans="1:7" s="56" customFormat="1" ht="31.4" x14ac:dyDescent="0.25">
      <c r="A1033" s="62" t="s">
        <v>18</v>
      </c>
      <c r="B1033" s="32">
        <v>912</v>
      </c>
      <c r="C1033" s="193" t="s">
        <v>72</v>
      </c>
      <c r="D1033" s="193" t="s">
        <v>57</v>
      </c>
      <c r="E1033" s="193" t="s">
        <v>381</v>
      </c>
      <c r="F1033" s="55" t="s">
        <v>20</v>
      </c>
      <c r="G1033" s="33">
        <f>G1034+G1036</f>
        <v>38529</v>
      </c>
    </row>
    <row r="1034" spans="1:7" s="56" customFormat="1" x14ac:dyDescent="0.25">
      <c r="A1034" s="62" t="s">
        <v>19</v>
      </c>
      <c r="B1034" s="32">
        <v>912</v>
      </c>
      <c r="C1034" s="193" t="s">
        <v>72</v>
      </c>
      <c r="D1034" s="193" t="s">
        <v>57</v>
      </c>
      <c r="E1034" s="193" t="s">
        <v>381</v>
      </c>
      <c r="F1034" s="55" t="s">
        <v>21</v>
      </c>
      <c r="G1034" s="33">
        <f>G1035</f>
        <v>1300</v>
      </c>
    </row>
    <row r="1035" spans="1:7" s="56" customFormat="1" x14ac:dyDescent="0.25">
      <c r="A1035" s="62" t="s">
        <v>155</v>
      </c>
      <c r="B1035" s="32">
        <v>912</v>
      </c>
      <c r="C1035" s="193" t="s">
        <v>72</v>
      </c>
      <c r="D1035" s="193" t="s">
        <v>57</v>
      </c>
      <c r="E1035" s="193" t="s">
        <v>381</v>
      </c>
      <c r="F1035" s="55" t="s">
        <v>156</v>
      </c>
      <c r="G1035" s="33">
        <v>1300</v>
      </c>
    </row>
    <row r="1036" spans="1:7" s="56" customFormat="1" ht="31.4" x14ac:dyDescent="0.25">
      <c r="A1036" s="62" t="s">
        <v>27</v>
      </c>
      <c r="B1036" s="32">
        <v>912</v>
      </c>
      <c r="C1036" s="193" t="s">
        <v>72</v>
      </c>
      <c r="D1036" s="193" t="s">
        <v>57</v>
      </c>
      <c r="E1036" s="193" t="s">
        <v>381</v>
      </c>
      <c r="F1036" s="55" t="s">
        <v>0</v>
      </c>
      <c r="G1036" s="33">
        <f>G1037</f>
        <v>37229</v>
      </c>
    </row>
    <row r="1037" spans="1:7" s="56" customFormat="1" ht="31.4" x14ac:dyDescent="0.25">
      <c r="A1037" s="62" t="s">
        <v>744</v>
      </c>
      <c r="B1037" s="28">
        <v>912</v>
      </c>
      <c r="C1037" s="193" t="s">
        <v>72</v>
      </c>
      <c r="D1037" s="193" t="s">
        <v>57</v>
      </c>
      <c r="E1037" s="193" t="s">
        <v>381</v>
      </c>
      <c r="F1037" s="55" t="s">
        <v>745</v>
      </c>
      <c r="G1037" s="33">
        <f>26100-25000+10000+8185+6100+2009+8035+1800</f>
        <v>37229</v>
      </c>
    </row>
    <row r="1038" spans="1:7" s="56" customFormat="1" x14ac:dyDescent="0.25">
      <c r="A1038" s="40" t="s">
        <v>703</v>
      </c>
      <c r="B1038" s="20">
        <v>912</v>
      </c>
      <c r="C1038" s="21" t="s">
        <v>72</v>
      </c>
      <c r="D1038" s="21" t="s">
        <v>57</v>
      </c>
      <c r="E1038" s="21" t="s">
        <v>704</v>
      </c>
      <c r="F1038" s="64"/>
      <c r="G1038" s="22">
        <f>G1039+G1043+G1051+G1047</f>
        <v>75692</v>
      </c>
    </row>
    <row r="1039" spans="1:7" s="56" customFormat="1" x14ac:dyDescent="0.25">
      <c r="A1039" s="59" t="s">
        <v>705</v>
      </c>
      <c r="B1039" s="24">
        <v>912</v>
      </c>
      <c r="C1039" s="25" t="s">
        <v>72</v>
      </c>
      <c r="D1039" s="25" t="s">
        <v>57</v>
      </c>
      <c r="E1039" s="25" t="s">
        <v>706</v>
      </c>
      <c r="F1039" s="25"/>
      <c r="G1039" s="26">
        <f t="shared" ref="G1039:G1041" si="18">G1040</f>
        <v>75193</v>
      </c>
    </row>
    <row r="1040" spans="1:7" s="56" customFormat="1" ht="31.4" x14ac:dyDescent="0.25">
      <c r="A1040" s="62" t="s">
        <v>18</v>
      </c>
      <c r="B1040" s="32">
        <v>912</v>
      </c>
      <c r="C1040" s="193" t="s">
        <v>72</v>
      </c>
      <c r="D1040" s="193" t="s">
        <v>57</v>
      </c>
      <c r="E1040" s="193" t="s">
        <v>706</v>
      </c>
      <c r="F1040" s="18" t="s">
        <v>20</v>
      </c>
      <c r="G1040" s="29">
        <f t="shared" si="18"/>
        <v>75193</v>
      </c>
    </row>
    <row r="1041" spans="1:7" s="56" customFormat="1" x14ac:dyDescent="0.25">
      <c r="A1041" s="62" t="s">
        <v>25</v>
      </c>
      <c r="B1041" s="32">
        <v>912</v>
      </c>
      <c r="C1041" s="193" t="s">
        <v>72</v>
      </c>
      <c r="D1041" s="193" t="s">
        <v>57</v>
      </c>
      <c r="E1041" s="193" t="s">
        <v>706</v>
      </c>
      <c r="F1041" s="18" t="s">
        <v>26</v>
      </c>
      <c r="G1041" s="29">
        <f t="shared" si="18"/>
        <v>75193</v>
      </c>
    </row>
    <row r="1042" spans="1:7" s="56" customFormat="1" ht="47.05" x14ac:dyDescent="0.25">
      <c r="A1042" s="35" t="s">
        <v>150</v>
      </c>
      <c r="B1042" s="32">
        <v>912</v>
      </c>
      <c r="C1042" s="193" t="s">
        <v>72</v>
      </c>
      <c r="D1042" s="193" t="s">
        <v>57</v>
      </c>
      <c r="E1042" s="193" t="s">
        <v>706</v>
      </c>
      <c r="F1042" s="193" t="s">
        <v>152</v>
      </c>
      <c r="G1042" s="29">
        <f>87387+1060-8185-2009-3060</f>
        <v>75193</v>
      </c>
    </row>
    <row r="1043" spans="1:7" s="56" customFormat="1" x14ac:dyDescent="0.25">
      <c r="A1043" s="59" t="s">
        <v>707</v>
      </c>
      <c r="B1043" s="24">
        <v>912</v>
      </c>
      <c r="C1043" s="25" t="s">
        <v>72</v>
      </c>
      <c r="D1043" s="25" t="s">
        <v>57</v>
      </c>
      <c r="E1043" s="25" t="s">
        <v>708</v>
      </c>
      <c r="F1043" s="25"/>
      <c r="G1043" s="26">
        <f t="shared" ref="G1043:G1045" si="19">G1044</f>
        <v>29</v>
      </c>
    </row>
    <row r="1044" spans="1:7" s="56" customFormat="1" ht="31.4" x14ac:dyDescent="0.25">
      <c r="A1044" s="62" t="s">
        <v>18</v>
      </c>
      <c r="B1044" s="32">
        <v>912</v>
      </c>
      <c r="C1044" s="193" t="s">
        <v>72</v>
      </c>
      <c r="D1044" s="193" t="s">
        <v>57</v>
      </c>
      <c r="E1044" s="193" t="s">
        <v>708</v>
      </c>
      <c r="F1044" s="18" t="s">
        <v>20</v>
      </c>
      <c r="G1044" s="33">
        <f t="shared" si="19"/>
        <v>29</v>
      </c>
    </row>
    <row r="1045" spans="1:7" s="56" customFormat="1" x14ac:dyDescent="0.25">
      <c r="A1045" s="62" t="s">
        <v>25</v>
      </c>
      <c r="B1045" s="32">
        <v>912</v>
      </c>
      <c r="C1045" s="193" t="s">
        <v>72</v>
      </c>
      <c r="D1045" s="193" t="s">
        <v>57</v>
      </c>
      <c r="E1045" s="193" t="s">
        <v>708</v>
      </c>
      <c r="F1045" s="18" t="s">
        <v>26</v>
      </c>
      <c r="G1045" s="33">
        <f t="shared" si="19"/>
        <v>29</v>
      </c>
    </row>
    <row r="1046" spans="1:7" s="56" customFormat="1" x14ac:dyDescent="0.25">
      <c r="A1046" s="62" t="s">
        <v>144</v>
      </c>
      <c r="B1046" s="32">
        <v>912</v>
      </c>
      <c r="C1046" s="193" t="s">
        <v>72</v>
      </c>
      <c r="D1046" s="193" t="s">
        <v>57</v>
      </c>
      <c r="E1046" s="193" t="s">
        <v>708</v>
      </c>
      <c r="F1046" s="18" t="s">
        <v>151</v>
      </c>
      <c r="G1046" s="33">
        <v>29</v>
      </c>
    </row>
    <row r="1047" spans="1:7" s="56" customFormat="1" ht="31.4" x14ac:dyDescent="0.25">
      <c r="A1047" s="59" t="s">
        <v>788</v>
      </c>
      <c r="B1047" s="24">
        <v>912</v>
      </c>
      <c r="C1047" s="25" t="s">
        <v>72</v>
      </c>
      <c r="D1047" s="25" t="s">
        <v>57</v>
      </c>
      <c r="E1047" s="25" t="s">
        <v>754</v>
      </c>
      <c r="F1047" s="25"/>
      <c r="G1047" s="103">
        <f>G1048</f>
        <v>400</v>
      </c>
    </row>
    <row r="1048" spans="1:7" s="56" customFormat="1" ht="31.4" x14ac:dyDescent="0.25">
      <c r="A1048" s="62" t="s">
        <v>18</v>
      </c>
      <c r="B1048" s="32">
        <v>912</v>
      </c>
      <c r="C1048" s="193" t="s">
        <v>72</v>
      </c>
      <c r="D1048" s="193" t="s">
        <v>57</v>
      </c>
      <c r="E1048" s="193" t="s">
        <v>754</v>
      </c>
      <c r="F1048" s="18" t="s">
        <v>20</v>
      </c>
      <c r="G1048" s="104">
        <f>G1049</f>
        <v>400</v>
      </c>
    </row>
    <row r="1049" spans="1:7" s="56" customFormat="1" x14ac:dyDescent="0.25">
      <c r="A1049" s="62" t="s">
        <v>25</v>
      </c>
      <c r="B1049" s="32">
        <v>912</v>
      </c>
      <c r="C1049" s="193" t="s">
        <v>72</v>
      </c>
      <c r="D1049" s="193" t="s">
        <v>57</v>
      </c>
      <c r="E1049" s="193" t="s">
        <v>754</v>
      </c>
      <c r="F1049" s="18" t="s">
        <v>26</v>
      </c>
      <c r="G1049" s="104">
        <f>G1050</f>
        <v>400</v>
      </c>
    </row>
    <row r="1050" spans="1:7" s="56" customFormat="1" x14ac:dyDescent="0.25">
      <c r="A1050" s="62" t="s">
        <v>144</v>
      </c>
      <c r="B1050" s="32">
        <v>912</v>
      </c>
      <c r="C1050" s="193" t="s">
        <v>72</v>
      </c>
      <c r="D1050" s="193" t="s">
        <v>57</v>
      </c>
      <c r="E1050" s="193" t="s">
        <v>754</v>
      </c>
      <c r="F1050" s="18" t="s">
        <v>151</v>
      </c>
      <c r="G1050" s="104">
        <v>400</v>
      </c>
    </row>
    <row r="1051" spans="1:7" s="56" customFormat="1" x14ac:dyDescent="0.25">
      <c r="A1051" s="59" t="s">
        <v>368</v>
      </c>
      <c r="B1051" s="24">
        <v>912</v>
      </c>
      <c r="C1051" s="25" t="s">
        <v>72</v>
      </c>
      <c r="D1051" s="25" t="s">
        <v>57</v>
      </c>
      <c r="E1051" s="25" t="s">
        <v>709</v>
      </c>
      <c r="F1051" s="30"/>
      <c r="G1051" s="26">
        <f>G1052</f>
        <v>70</v>
      </c>
    </row>
    <row r="1052" spans="1:7" s="56" customFormat="1" ht="31.4" x14ac:dyDescent="0.25">
      <c r="A1052" s="62" t="s">
        <v>18</v>
      </c>
      <c r="B1052" s="32">
        <v>912</v>
      </c>
      <c r="C1052" s="193" t="s">
        <v>72</v>
      </c>
      <c r="D1052" s="193" t="s">
        <v>57</v>
      </c>
      <c r="E1052" s="18" t="s">
        <v>709</v>
      </c>
      <c r="F1052" s="55" t="s">
        <v>20</v>
      </c>
      <c r="G1052" s="33">
        <f>G1053</f>
        <v>70</v>
      </c>
    </row>
    <row r="1053" spans="1:7" s="56" customFormat="1" x14ac:dyDescent="0.25">
      <c r="A1053" s="62" t="s">
        <v>25</v>
      </c>
      <c r="B1053" s="32">
        <v>912</v>
      </c>
      <c r="C1053" s="193" t="s">
        <v>72</v>
      </c>
      <c r="D1053" s="193" t="s">
        <v>57</v>
      </c>
      <c r="E1053" s="18" t="s">
        <v>709</v>
      </c>
      <c r="F1053" s="118" t="s">
        <v>26</v>
      </c>
      <c r="G1053" s="33">
        <f>G1054</f>
        <v>70</v>
      </c>
    </row>
    <row r="1054" spans="1:7" s="56" customFormat="1" x14ac:dyDescent="0.25">
      <c r="A1054" s="62" t="s">
        <v>144</v>
      </c>
      <c r="B1054" s="32">
        <v>912</v>
      </c>
      <c r="C1054" s="193" t="s">
        <v>72</v>
      </c>
      <c r="D1054" s="193" t="s">
        <v>57</v>
      </c>
      <c r="E1054" s="18" t="s">
        <v>709</v>
      </c>
      <c r="F1054" s="118" t="s">
        <v>151</v>
      </c>
      <c r="G1054" s="33">
        <v>70</v>
      </c>
    </row>
    <row r="1055" spans="1:7" ht="26.4" customHeight="1" x14ac:dyDescent="0.3">
      <c r="A1055" s="36" t="s">
        <v>95</v>
      </c>
      <c r="B1055" s="20">
        <v>912</v>
      </c>
      <c r="C1055" s="37">
        <v>12</v>
      </c>
      <c r="D1055" s="37"/>
      <c r="E1055" s="37"/>
      <c r="F1055" s="37"/>
      <c r="G1055" s="83">
        <f>G1056+G1075+G1086</f>
        <v>24991</v>
      </c>
    </row>
    <row r="1056" spans="1:7" s="56" customFormat="1" ht="20.5" customHeight="1" x14ac:dyDescent="0.25">
      <c r="A1056" s="38" t="s">
        <v>111</v>
      </c>
      <c r="B1056" s="20">
        <v>912</v>
      </c>
      <c r="C1056" s="21">
        <v>12</v>
      </c>
      <c r="D1056" s="21" t="s">
        <v>64</v>
      </c>
      <c r="E1056" s="39"/>
      <c r="F1056" s="18"/>
      <c r="G1056" s="22">
        <f t="shared" ref="G1056:G1061" si="20">G1057</f>
        <v>13961</v>
      </c>
    </row>
    <row r="1057" spans="1:7" s="56" customFormat="1" ht="47.05" x14ac:dyDescent="0.25">
      <c r="A1057" s="47" t="s">
        <v>567</v>
      </c>
      <c r="B1057" s="20">
        <v>912</v>
      </c>
      <c r="C1057" s="21">
        <v>12</v>
      </c>
      <c r="D1057" s="20" t="s">
        <v>64</v>
      </c>
      <c r="E1057" s="21" t="s">
        <v>427</v>
      </c>
      <c r="F1057" s="20"/>
      <c r="G1057" s="22">
        <f t="shared" si="20"/>
        <v>13961</v>
      </c>
    </row>
    <row r="1058" spans="1:7" s="56" customFormat="1" ht="47.05" x14ac:dyDescent="0.25">
      <c r="A1058" s="47" t="s">
        <v>568</v>
      </c>
      <c r="B1058" s="20">
        <v>912</v>
      </c>
      <c r="C1058" s="21" t="s">
        <v>81</v>
      </c>
      <c r="D1058" s="21" t="s">
        <v>64</v>
      </c>
      <c r="E1058" s="48" t="s">
        <v>429</v>
      </c>
      <c r="F1058" s="67"/>
      <c r="G1058" s="22">
        <f>G1059+G1063+G1071+G1067</f>
        <v>13961</v>
      </c>
    </row>
    <row r="1059" spans="1:7" s="56" customFormat="1" ht="16.399999999999999" x14ac:dyDescent="0.3">
      <c r="A1059" s="23" t="s">
        <v>159</v>
      </c>
      <c r="B1059" s="24">
        <v>912</v>
      </c>
      <c r="C1059" s="25">
        <v>12</v>
      </c>
      <c r="D1059" s="25" t="s">
        <v>64</v>
      </c>
      <c r="E1059" s="25" t="s">
        <v>430</v>
      </c>
      <c r="F1059" s="51"/>
      <c r="G1059" s="26">
        <f>G1060</f>
        <v>5445</v>
      </c>
    </row>
    <row r="1060" spans="1:7" s="56" customFormat="1" ht="18.55" customHeight="1" x14ac:dyDescent="0.25">
      <c r="A1060" s="189" t="s">
        <v>22</v>
      </c>
      <c r="B1060" s="24">
        <v>912</v>
      </c>
      <c r="C1060" s="193" t="s">
        <v>81</v>
      </c>
      <c r="D1060" s="193" t="s">
        <v>64</v>
      </c>
      <c r="E1060" s="193" t="s">
        <v>430</v>
      </c>
      <c r="F1060" s="193" t="s">
        <v>15</v>
      </c>
      <c r="G1060" s="26">
        <f t="shared" si="20"/>
        <v>5445</v>
      </c>
    </row>
    <row r="1061" spans="1:7" s="56" customFormat="1" ht="36.75" customHeight="1" x14ac:dyDescent="0.25">
      <c r="A1061" s="189" t="s">
        <v>17</v>
      </c>
      <c r="B1061" s="32">
        <v>912</v>
      </c>
      <c r="C1061" s="193" t="s">
        <v>81</v>
      </c>
      <c r="D1061" s="193" t="s">
        <v>64</v>
      </c>
      <c r="E1061" s="193" t="s">
        <v>430</v>
      </c>
      <c r="F1061" s="193" t="s">
        <v>16</v>
      </c>
      <c r="G1061" s="29">
        <f t="shared" si="20"/>
        <v>5445</v>
      </c>
    </row>
    <row r="1062" spans="1:7" s="56" customFormat="1" ht="31.4" x14ac:dyDescent="0.25">
      <c r="A1062" s="190" t="s">
        <v>130</v>
      </c>
      <c r="B1062" s="32">
        <v>912</v>
      </c>
      <c r="C1062" s="193">
        <v>12</v>
      </c>
      <c r="D1062" s="193" t="s">
        <v>64</v>
      </c>
      <c r="E1062" s="193" t="s">
        <v>430</v>
      </c>
      <c r="F1062" s="193" t="s">
        <v>134</v>
      </c>
      <c r="G1062" s="29">
        <f>6000+3000-3555</f>
        <v>5445</v>
      </c>
    </row>
    <row r="1063" spans="1:7" s="56" customFormat="1" ht="22.85" customHeight="1" x14ac:dyDescent="0.25">
      <c r="A1063" s="59" t="s">
        <v>852</v>
      </c>
      <c r="B1063" s="24">
        <v>912</v>
      </c>
      <c r="C1063" s="25" t="s">
        <v>81</v>
      </c>
      <c r="D1063" s="25" t="s">
        <v>64</v>
      </c>
      <c r="E1063" s="25" t="s">
        <v>851</v>
      </c>
      <c r="F1063" s="25"/>
      <c r="G1063" s="26">
        <f>G1064</f>
        <v>60</v>
      </c>
    </row>
    <row r="1064" spans="1:7" s="56" customFormat="1" ht="31.4" x14ac:dyDescent="0.25">
      <c r="A1064" s="35" t="s">
        <v>18</v>
      </c>
      <c r="B1064" s="32">
        <v>912</v>
      </c>
      <c r="C1064" s="193" t="s">
        <v>81</v>
      </c>
      <c r="D1064" s="193" t="s">
        <v>64</v>
      </c>
      <c r="E1064" s="193" t="s">
        <v>851</v>
      </c>
      <c r="F1064" s="193" t="s">
        <v>20</v>
      </c>
      <c r="G1064" s="29">
        <f>G1065</f>
        <v>60</v>
      </c>
    </row>
    <row r="1065" spans="1:7" s="56" customFormat="1" x14ac:dyDescent="0.25">
      <c r="A1065" s="35" t="s">
        <v>25</v>
      </c>
      <c r="B1065" s="32">
        <v>912</v>
      </c>
      <c r="C1065" s="193" t="s">
        <v>81</v>
      </c>
      <c r="D1065" s="193" t="s">
        <v>64</v>
      </c>
      <c r="E1065" s="193" t="s">
        <v>851</v>
      </c>
      <c r="F1065" s="193" t="s">
        <v>26</v>
      </c>
      <c r="G1065" s="29">
        <f>G1066</f>
        <v>60</v>
      </c>
    </row>
    <row r="1066" spans="1:7" s="56" customFormat="1" x14ac:dyDescent="0.25">
      <c r="A1066" s="62" t="s">
        <v>144</v>
      </c>
      <c r="B1066" s="32">
        <v>912</v>
      </c>
      <c r="C1066" s="193" t="s">
        <v>81</v>
      </c>
      <c r="D1066" s="193" t="s">
        <v>64</v>
      </c>
      <c r="E1066" s="193" t="s">
        <v>851</v>
      </c>
      <c r="F1066" s="193" t="s">
        <v>151</v>
      </c>
      <c r="G1066" s="29">
        <v>60</v>
      </c>
    </row>
    <row r="1067" spans="1:7" s="56" customFormat="1" x14ac:dyDescent="0.25">
      <c r="A1067" s="59" t="s">
        <v>904</v>
      </c>
      <c r="B1067" s="24">
        <v>912</v>
      </c>
      <c r="C1067" s="25" t="s">
        <v>81</v>
      </c>
      <c r="D1067" s="25" t="s">
        <v>64</v>
      </c>
      <c r="E1067" s="25" t="s">
        <v>903</v>
      </c>
      <c r="F1067" s="25"/>
      <c r="G1067" s="26">
        <f>G1068</f>
        <v>140</v>
      </c>
    </row>
    <row r="1068" spans="1:7" s="56" customFormat="1" ht="31.4" x14ac:dyDescent="0.25">
      <c r="A1068" s="35" t="s">
        <v>18</v>
      </c>
      <c r="B1068" s="32">
        <v>912</v>
      </c>
      <c r="C1068" s="193" t="s">
        <v>81</v>
      </c>
      <c r="D1068" s="193" t="s">
        <v>64</v>
      </c>
      <c r="E1068" s="193" t="s">
        <v>903</v>
      </c>
      <c r="F1068" s="193" t="s">
        <v>20</v>
      </c>
      <c r="G1068" s="29">
        <f>G1069</f>
        <v>140</v>
      </c>
    </row>
    <row r="1069" spans="1:7" s="56" customFormat="1" x14ac:dyDescent="0.25">
      <c r="A1069" s="35" t="s">
        <v>25</v>
      </c>
      <c r="B1069" s="32">
        <v>912</v>
      </c>
      <c r="C1069" s="193" t="s">
        <v>81</v>
      </c>
      <c r="D1069" s="193" t="s">
        <v>64</v>
      </c>
      <c r="E1069" s="193" t="s">
        <v>903</v>
      </c>
      <c r="F1069" s="193" t="s">
        <v>26</v>
      </c>
      <c r="G1069" s="29">
        <f>G1070</f>
        <v>140</v>
      </c>
    </row>
    <row r="1070" spans="1:7" s="56" customFormat="1" x14ac:dyDescent="0.25">
      <c r="A1070" s="62" t="s">
        <v>144</v>
      </c>
      <c r="B1070" s="32">
        <v>912</v>
      </c>
      <c r="C1070" s="193" t="s">
        <v>81</v>
      </c>
      <c r="D1070" s="193" t="s">
        <v>64</v>
      </c>
      <c r="E1070" s="193" t="s">
        <v>903</v>
      </c>
      <c r="F1070" s="193" t="s">
        <v>151</v>
      </c>
      <c r="G1070" s="29">
        <v>140</v>
      </c>
    </row>
    <row r="1071" spans="1:7" s="56" customFormat="1" ht="16.399999999999999" x14ac:dyDescent="0.3">
      <c r="A1071" s="23" t="s">
        <v>850</v>
      </c>
      <c r="B1071" s="24">
        <v>912</v>
      </c>
      <c r="C1071" s="25">
        <v>12</v>
      </c>
      <c r="D1071" s="25" t="s">
        <v>64</v>
      </c>
      <c r="E1071" s="25" t="s">
        <v>849</v>
      </c>
      <c r="F1071" s="51"/>
      <c r="G1071" s="26">
        <f>G1072</f>
        <v>8316</v>
      </c>
    </row>
    <row r="1072" spans="1:7" s="56" customFormat="1" ht="31.4" x14ac:dyDescent="0.25">
      <c r="A1072" s="35" t="s">
        <v>18</v>
      </c>
      <c r="B1072" s="32">
        <v>912</v>
      </c>
      <c r="C1072" s="193" t="s">
        <v>81</v>
      </c>
      <c r="D1072" s="193" t="s">
        <v>64</v>
      </c>
      <c r="E1072" s="193" t="s">
        <v>849</v>
      </c>
      <c r="F1072" s="193" t="s">
        <v>20</v>
      </c>
      <c r="G1072" s="29">
        <f>G1073</f>
        <v>8316</v>
      </c>
    </row>
    <row r="1073" spans="1:7" s="56" customFormat="1" x14ac:dyDescent="0.25">
      <c r="A1073" s="35" t="s">
        <v>25</v>
      </c>
      <c r="B1073" s="32">
        <v>912</v>
      </c>
      <c r="C1073" s="193" t="s">
        <v>81</v>
      </c>
      <c r="D1073" s="193" t="s">
        <v>64</v>
      </c>
      <c r="E1073" s="193" t="s">
        <v>849</v>
      </c>
      <c r="F1073" s="193" t="s">
        <v>26</v>
      </c>
      <c r="G1073" s="29">
        <f>G1074</f>
        <v>8316</v>
      </c>
    </row>
    <row r="1074" spans="1:7" s="56" customFormat="1" ht="47.05" x14ac:dyDescent="0.25">
      <c r="A1074" s="35" t="s">
        <v>150</v>
      </c>
      <c r="B1074" s="32">
        <v>912</v>
      </c>
      <c r="C1074" s="193" t="s">
        <v>81</v>
      </c>
      <c r="D1074" s="193" t="s">
        <v>64</v>
      </c>
      <c r="E1074" s="193" t="s">
        <v>849</v>
      </c>
      <c r="F1074" s="193" t="s">
        <v>152</v>
      </c>
      <c r="G1074" s="29">
        <v>8316</v>
      </c>
    </row>
    <row r="1075" spans="1:7" s="56" customFormat="1" ht="20.5" customHeight="1" x14ac:dyDescent="0.25">
      <c r="A1075" s="47" t="s">
        <v>569</v>
      </c>
      <c r="B1075" s="20">
        <v>912</v>
      </c>
      <c r="C1075" s="21" t="s">
        <v>81</v>
      </c>
      <c r="D1075" s="21" t="s">
        <v>54</v>
      </c>
      <c r="E1075" s="21"/>
      <c r="F1075" s="21"/>
      <c r="G1075" s="22">
        <f t="shared" ref="G1075:G1080" si="21">G1076</f>
        <v>9860</v>
      </c>
    </row>
    <row r="1076" spans="1:7" s="56" customFormat="1" ht="47.05" x14ac:dyDescent="0.25">
      <c r="A1076" s="47" t="s">
        <v>567</v>
      </c>
      <c r="B1076" s="20">
        <v>912</v>
      </c>
      <c r="C1076" s="21">
        <v>12</v>
      </c>
      <c r="D1076" s="21" t="s">
        <v>54</v>
      </c>
      <c r="E1076" s="21" t="s">
        <v>427</v>
      </c>
      <c r="F1076" s="20"/>
      <c r="G1076" s="22">
        <f>G1078+G1082</f>
        <v>9860</v>
      </c>
    </row>
    <row r="1077" spans="1:7" s="56" customFormat="1" ht="47.05" x14ac:dyDescent="0.25">
      <c r="A1077" s="47" t="s">
        <v>568</v>
      </c>
      <c r="B1077" s="20">
        <v>912</v>
      </c>
      <c r="C1077" s="21" t="s">
        <v>81</v>
      </c>
      <c r="D1077" s="21" t="s">
        <v>54</v>
      </c>
      <c r="E1077" s="48" t="s">
        <v>429</v>
      </c>
      <c r="F1077" s="67"/>
      <c r="G1077" s="22">
        <f t="shared" ref="G1077:G1078" si="22">G1078</f>
        <v>9600</v>
      </c>
    </row>
    <row r="1078" spans="1:7" s="56" customFormat="1" x14ac:dyDescent="0.25">
      <c r="A1078" s="23" t="s">
        <v>159</v>
      </c>
      <c r="B1078" s="24">
        <v>912</v>
      </c>
      <c r="C1078" s="25">
        <v>12</v>
      </c>
      <c r="D1078" s="25" t="s">
        <v>54</v>
      </c>
      <c r="E1078" s="25" t="s">
        <v>430</v>
      </c>
      <c r="F1078" s="193"/>
      <c r="G1078" s="26">
        <f t="shared" si="22"/>
        <v>9600</v>
      </c>
    </row>
    <row r="1079" spans="1:7" s="56" customFormat="1" x14ac:dyDescent="0.25">
      <c r="A1079" s="61" t="s">
        <v>22</v>
      </c>
      <c r="B1079" s="20">
        <v>912</v>
      </c>
      <c r="C1079" s="21" t="s">
        <v>81</v>
      </c>
      <c r="D1079" s="21" t="s">
        <v>54</v>
      </c>
      <c r="E1079" s="193" t="s">
        <v>430</v>
      </c>
      <c r="F1079" s="193" t="s">
        <v>15</v>
      </c>
      <c r="G1079" s="29">
        <f t="shared" si="21"/>
        <v>9600</v>
      </c>
    </row>
    <row r="1080" spans="1:7" s="56" customFormat="1" ht="31.4" x14ac:dyDescent="0.25">
      <c r="A1080" s="61" t="s">
        <v>17</v>
      </c>
      <c r="B1080" s="32">
        <v>912</v>
      </c>
      <c r="C1080" s="193" t="s">
        <v>81</v>
      </c>
      <c r="D1080" s="193" t="s">
        <v>54</v>
      </c>
      <c r="E1080" s="193" t="s">
        <v>430</v>
      </c>
      <c r="F1080" s="193" t="s">
        <v>16</v>
      </c>
      <c r="G1080" s="29">
        <f t="shared" si="21"/>
        <v>9600</v>
      </c>
    </row>
    <row r="1081" spans="1:7" s="56" customFormat="1" ht="31.4" x14ac:dyDescent="0.25">
      <c r="A1081" s="131" t="s">
        <v>160</v>
      </c>
      <c r="B1081" s="32">
        <v>912</v>
      </c>
      <c r="C1081" s="193" t="s">
        <v>81</v>
      </c>
      <c r="D1081" s="193" t="s">
        <v>54</v>
      </c>
      <c r="E1081" s="193" t="s">
        <v>430</v>
      </c>
      <c r="F1081" s="193" t="s">
        <v>134</v>
      </c>
      <c r="G1081" s="29">
        <f>3300+6300</f>
        <v>9600</v>
      </c>
    </row>
    <row r="1082" spans="1:7" s="56" customFormat="1" x14ac:dyDescent="0.25">
      <c r="A1082" s="132" t="s">
        <v>726</v>
      </c>
      <c r="B1082" s="24">
        <v>912</v>
      </c>
      <c r="C1082" s="25" t="s">
        <v>81</v>
      </c>
      <c r="D1082" s="25" t="s">
        <v>54</v>
      </c>
      <c r="E1082" s="25" t="s">
        <v>728</v>
      </c>
      <c r="F1082" s="25"/>
      <c r="G1082" s="26">
        <f t="shared" ref="G1082:G1084" si="23">G1083</f>
        <v>260</v>
      </c>
    </row>
    <row r="1083" spans="1:7" s="56" customFormat="1" x14ac:dyDescent="0.25">
      <c r="A1083" s="61" t="s">
        <v>22</v>
      </c>
      <c r="B1083" s="32">
        <v>912</v>
      </c>
      <c r="C1083" s="193" t="s">
        <v>81</v>
      </c>
      <c r="D1083" s="193" t="s">
        <v>54</v>
      </c>
      <c r="E1083" s="193" t="s">
        <v>728</v>
      </c>
      <c r="F1083" s="193" t="s">
        <v>15</v>
      </c>
      <c r="G1083" s="29">
        <f t="shared" si="23"/>
        <v>260</v>
      </c>
    </row>
    <row r="1084" spans="1:7" s="56" customFormat="1" ht="31.4" x14ac:dyDescent="0.25">
      <c r="A1084" s="61" t="s">
        <v>17</v>
      </c>
      <c r="B1084" s="24">
        <v>912</v>
      </c>
      <c r="C1084" s="193" t="s">
        <v>81</v>
      </c>
      <c r="D1084" s="193" t="s">
        <v>54</v>
      </c>
      <c r="E1084" s="193" t="s">
        <v>728</v>
      </c>
      <c r="F1084" s="193" t="s">
        <v>16</v>
      </c>
      <c r="G1084" s="29">
        <f t="shared" si="23"/>
        <v>260</v>
      </c>
    </row>
    <row r="1085" spans="1:7" s="56" customFormat="1" ht="31.4" x14ac:dyDescent="0.25">
      <c r="A1085" s="131" t="s">
        <v>160</v>
      </c>
      <c r="B1085" s="28">
        <v>912</v>
      </c>
      <c r="C1085" s="193" t="s">
        <v>81</v>
      </c>
      <c r="D1085" s="193" t="s">
        <v>54</v>
      </c>
      <c r="E1085" s="193" t="s">
        <v>728</v>
      </c>
      <c r="F1085" s="193" t="s">
        <v>134</v>
      </c>
      <c r="G1085" s="29">
        <f>500-240</f>
        <v>260</v>
      </c>
    </row>
    <row r="1086" spans="1:7" s="56" customFormat="1" x14ac:dyDescent="0.25">
      <c r="A1086" s="38" t="s">
        <v>112</v>
      </c>
      <c r="B1086" s="28">
        <v>912</v>
      </c>
      <c r="C1086" s="21">
        <v>12</v>
      </c>
      <c r="D1086" s="21" t="s">
        <v>58</v>
      </c>
      <c r="E1086" s="39"/>
      <c r="F1086" s="18"/>
      <c r="G1086" s="22">
        <f>G1087</f>
        <v>1170</v>
      </c>
    </row>
    <row r="1087" spans="1:7" s="56" customFormat="1" ht="47.05" x14ac:dyDescent="0.25">
      <c r="A1087" s="40" t="s">
        <v>727</v>
      </c>
      <c r="B1087" s="20">
        <v>912</v>
      </c>
      <c r="C1087" s="21">
        <v>12</v>
      </c>
      <c r="D1087" s="20" t="s">
        <v>58</v>
      </c>
      <c r="E1087" s="21" t="s">
        <v>427</v>
      </c>
      <c r="F1087" s="21"/>
      <c r="G1087" s="22">
        <f>G1088+G1093</f>
        <v>1170</v>
      </c>
    </row>
    <row r="1088" spans="1:7" s="56" customFormat="1" ht="47.05" x14ac:dyDescent="0.25">
      <c r="A1088" s="40" t="s">
        <v>428</v>
      </c>
      <c r="B1088" s="20">
        <v>912</v>
      </c>
      <c r="C1088" s="21" t="s">
        <v>81</v>
      </c>
      <c r="D1088" s="21" t="s">
        <v>58</v>
      </c>
      <c r="E1088" s="48" t="s">
        <v>429</v>
      </c>
      <c r="F1088" s="67"/>
      <c r="G1088" s="22">
        <f>G1089</f>
        <v>820</v>
      </c>
    </row>
    <row r="1089" spans="1:7" s="196" customFormat="1" x14ac:dyDescent="0.25">
      <c r="A1089" s="96" t="s">
        <v>159</v>
      </c>
      <c r="B1089" s="24">
        <v>912</v>
      </c>
      <c r="C1089" s="25" t="s">
        <v>81</v>
      </c>
      <c r="D1089" s="25" t="s">
        <v>58</v>
      </c>
      <c r="E1089" s="25" t="s">
        <v>430</v>
      </c>
      <c r="F1089" s="25"/>
      <c r="G1089" s="26">
        <f t="shared" ref="G1089:G1091" si="24">G1090</f>
        <v>820</v>
      </c>
    </row>
    <row r="1090" spans="1:7" s="196" customFormat="1" x14ac:dyDescent="0.25">
      <c r="A1090" s="61" t="s">
        <v>22</v>
      </c>
      <c r="B1090" s="28">
        <v>912</v>
      </c>
      <c r="C1090" s="193" t="s">
        <v>81</v>
      </c>
      <c r="D1090" s="193" t="s">
        <v>58</v>
      </c>
      <c r="E1090" s="193" t="s">
        <v>430</v>
      </c>
      <c r="F1090" s="193">
        <v>200</v>
      </c>
      <c r="G1090" s="29">
        <f t="shared" si="24"/>
        <v>820</v>
      </c>
    </row>
    <row r="1091" spans="1:7" s="196" customFormat="1" ht="35.5" customHeight="1" x14ac:dyDescent="0.25">
      <c r="A1091" s="61" t="s">
        <v>17</v>
      </c>
      <c r="B1091" s="28">
        <v>912</v>
      </c>
      <c r="C1091" s="193" t="s">
        <v>81</v>
      </c>
      <c r="D1091" s="193" t="s">
        <v>58</v>
      </c>
      <c r="E1091" s="193" t="s">
        <v>430</v>
      </c>
      <c r="F1091" s="193">
        <v>240</v>
      </c>
      <c r="G1091" s="29">
        <f t="shared" si="24"/>
        <v>820</v>
      </c>
    </row>
    <row r="1092" spans="1:7" s="196" customFormat="1" ht="31.4" x14ac:dyDescent="0.25">
      <c r="A1092" s="131" t="s">
        <v>160</v>
      </c>
      <c r="B1092" s="28">
        <v>912</v>
      </c>
      <c r="C1092" s="193" t="s">
        <v>81</v>
      </c>
      <c r="D1092" s="193" t="s">
        <v>58</v>
      </c>
      <c r="E1092" s="193" t="s">
        <v>430</v>
      </c>
      <c r="F1092" s="193" t="s">
        <v>134</v>
      </c>
      <c r="G1092" s="29">
        <f>820</f>
        <v>820</v>
      </c>
    </row>
    <row r="1093" spans="1:7" s="196" customFormat="1" ht="31.4" x14ac:dyDescent="0.25">
      <c r="A1093" s="40" t="s">
        <v>463</v>
      </c>
      <c r="B1093" s="20">
        <v>912</v>
      </c>
      <c r="C1093" s="21" t="s">
        <v>81</v>
      </c>
      <c r="D1093" s="21" t="s">
        <v>58</v>
      </c>
      <c r="E1093" s="48" t="s">
        <v>432</v>
      </c>
      <c r="F1093" s="67"/>
      <c r="G1093" s="22">
        <f t="shared" ref="G1093:G1096" si="25">G1094</f>
        <v>350</v>
      </c>
    </row>
    <row r="1094" spans="1:7" s="196" customFormat="1" x14ac:dyDescent="0.25">
      <c r="A1094" s="96" t="s">
        <v>161</v>
      </c>
      <c r="B1094" s="24">
        <v>912</v>
      </c>
      <c r="C1094" s="25" t="s">
        <v>81</v>
      </c>
      <c r="D1094" s="25" t="s">
        <v>58</v>
      </c>
      <c r="E1094" s="25" t="s">
        <v>431</v>
      </c>
      <c r="F1094" s="193"/>
      <c r="G1094" s="26">
        <f t="shared" si="25"/>
        <v>350</v>
      </c>
    </row>
    <row r="1095" spans="1:7" s="196" customFormat="1" x14ac:dyDescent="0.25">
      <c r="A1095" s="61" t="s">
        <v>22</v>
      </c>
      <c r="B1095" s="28">
        <v>912</v>
      </c>
      <c r="C1095" s="193" t="s">
        <v>81</v>
      </c>
      <c r="D1095" s="193" t="s">
        <v>58</v>
      </c>
      <c r="E1095" s="193" t="s">
        <v>431</v>
      </c>
      <c r="F1095" s="193">
        <v>200</v>
      </c>
      <c r="G1095" s="29">
        <f t="shared" si="25"/>
        <v>350</v>
      </c>
    </row>
    <row r="1096" spans="1:7" s="196" customFormat="1" ht="31.4" x14ac:dyDescent="0.25">
      <c r="A1096" s="61" t="s">
        <v>17</v>
      </c>
      <c r="B1096" s="28">
        <v>912</v>
      </c>
      <c r="C1096" s="193" t="s">
        <v>81</v>
      </c>
      <c r="D1096" s="193" t="s">
        <v>58</v>
      </c>
      <c r="E1096" s="193" t="s">
        <v>431</v>
      </c>
      <c r="F1096" s="193">
        <v>240</v>
      </c>
      <c r="G1096" s="29">
        <f t="shared" si="25"/>
        <v>350</v>
      </c>
    </row>
    <row r="1097" spans="1:7" s="196" customFormat="1" ht="31.4" x14ac:dyDescent="0.25">
      <c r="A1097" s="131" t="s">
        <v>160</v>
      </c>
      <c r="B1097" s="28">
        <v>912</v>
      </c>
      <c r="C1097" s="193" t="s">
        <v>81</v>
      </c>
      <c r="D1097" s="193" t="s">
        <v>58</v>
      </c>
      <c r="E1097" s="193" t="s">
        <v>431</v>
      </c>
      <c r="F1097" s="193" t="s">
        <v>134</v>
      </c>
      <c r="G1097" s="29">
        <f>1150-300-500</f>
        <v>350</v>
      </c>
    </row>
    <row r="1098" spans="1:7" s="196" customFormat="1" x14ac:dyDescent="0.25">
      <c r="A1098" s="61"/>
      <c r="B1098" s="28"/>
      <c r="C1098" s="193"/>
      <c r="D1098" s="193"/>
      <c r="E1098" s="193"/>
      <c r="F1098" s="193"/>
      <c r="G1098" s="29"/>
    </row>
    <row r="1099" spans="1:7" s="196" customFormat="1" ht="37.1" x14ac:dyDescent="0.3">
      <c r="A1099" s="36" t="s">
        <v>763</v>
      </c>
      <c r="B1099" s="20">
        <v>915</v>
      </c>
      <c r="C1099" s="37"/>
      <c r="D1099" s="37"/>
      <c r="E1099" s="37"/>
      <c r="F1099" s="37"/>
      <c r="G1099" s="83">
        <f>G1100+G1132+G1222+G1366</f>
        <v>514116.32</v>
      </c>
    </row>
    <row r="1100" spans="1:7" s="196" customFormat="1" ht="18.55" x14ac:dyDescent="0.3">
      <c r="A1100" s="42" t="s">
        <v>200</v>
      </c>
      <c r="B1100" s="20">
        <v>915</v>
      </c>
      <c r="C1100" s="37" t="s">
        <v>57</v>
      </c>
      <c r="D1100" s="37"/>
      <c r="E1100" s="37"/>
      <c r="F1100" s="37"/>
      <c r="G1100" s="83">
        <f>G1101+G1114</f>
        <v>3647</v>
      </c>
    </row>
    <row r="1101" spans="1:7" s="196" customFormat="1" ht="31.4" x14ac:dyDescent="0.25">
      <c r="A1101" s="19" t="s">
        <v>329</v>
      </c>
      <c r="B1101" s="20">
        <v>915</v>
      </c>
      <c r="C1101" s="21" t="s">
        <v>57</v>
      </c>
      <c r="D1101" s="21" t="s">
        <v>78</v>
      </c>
      <c r="E1101" s="21"/>
      <c r="F1101" s="21"/>
      <c r="G1101" s="22">
        <f>G1102</f>
        <v>1670</v>
      </c>
    </row>
    <row r="1102" spans="1:7" s="196" customFormat="1" ht="31.4" x14ac:dyDescent="0.25">
      <c r="A1102" s="40" t="s">
        <v>513</v>
      </c>
      <c r="B1102" s="20">
        <v>915</v>
      </c>
      <c r="C1102" s="21" t="s">
        <v>57</v>
      </c>
      <c r="D1102" s="21" t="s">
        <v>78</v>
      </c>
      <c r="E1102" s="21" t="s">
        <v>330</v>
      </c>
      <c r="F1102" s="21"/>
      <c r="G1102" s="22">
        <f>G1103</f>
        <v>1670</v>
      </c>
    </row>
    <row r="1103" spans="1:7" s="196" customFormat="1" x14ac:dyDescent="0.25">
      <c r="A1103" s="47" t="s">
        <v>596</v>
      </c>
      <c r="B1103" s="20">
        <v>915</v>
      </c>
      <c r="C1103" s="21" t="s">
        <v>57</v>
      </c>
      <c r="D1103" s="21" t="s">
        <v>78</v>
      </c>
      <c r="E1103" s="48" t="s">
        <v>599</v>
      </c>
      <c r="F1103" s="67"/>
      <c r="G1103" s="22">
        <f>G1104</f>
        <v>1670</v>
      </c>
    </row>
    <row r="1104" spans="1:7" s="196" customFormat="1" x14ac:dyDescent="0.25">
      <c r="A1104" s="47" t="s">
        <v>597</v>
      </c>
      <c r="B1104" s="20">
        <v>915</v>
      </c>
      <c r="C1104" s="21" t="s">
        <v>57</v>
      </c>
      <c r="D1104" s="21" t="s">
        <v>78</v>
      </c>
      <c r="E1104" s="21" t="s">
        <v>600</v>
      </c>
      <c r="F1104" s="18"/>
      <c r="G1104" s="22">
        <f>G1105</f>
        <v>1670</v>
      </c>
    </row>
    <row r="1105" spans="1:7" s="196" customFormat="1" x14ac:dyDescent="0.25">
      <c r="A1105" s="59" t="s">
        <v>598</v>
      </c>
      <c r="B1105" s="24">
        <v>915</v>
      </c>
      <c r="C1105" s="25" t="s">
        <v>57</v>
      </c>
      <c r="D1105" s="25" t="s">
        <v>78</v>
      </c>
      <c r="E1105" s="25" t="s">
        <v>601</v>
      </c>
      <c r="F1105" s="25"/>
      <c r="G1105" s="26">
        <f>G1106+G1109</f>
        <v>1670</v>
      </c>
    </row>
    <row r="1106" spans="1:7" s="196" customFormat="1" x14ac:dyDescent="0.25">
      <c r="A1106" s="86" t="s">
        <v>22</v>
      </c>
      <c r="B1106" s="32">
        <v>915</v>
      </c>
      <c r="C1106" s="193" t="s">
        <v>57</v>
      </c>
      <c r="D1106" s="193" t="s">
        <v>78</v>
      </c>
      <c r="E1106" s="193" t="s">
        <v>601</v>
      </c>
      <c r="F1106" s="18" t="s">
        <v>15</v>
      </c>
      <c r="G1106" s="33">
        <f>G1107</f>
        <v>130</v>
      </c>
    </row>
    <row r="1107" spans="1:7" s="196" customFormat="1" ht="31.4" x14ac:dyDescent="0.25">
      <c r="A1107" s="62" t="s">
        <v>17</v>
      </c>
      <c r="B1107" s="32">
        <v>915</v>
      </c>
      <c r="C1107" s="193" t="s">
        <v>57</v>
      </c>
      <c r="D1107" s="193" t="s">
        <v>78</v>
      </c>
      <c r="E1107" s="193" t="s">
        <v>601</v>
      </c>
      <c r="F1107" s="18" t="s">
        <v>16</v>
      </c>
      <c r="G1107" s="33">
        <f>G1108</f>
        <v>130</v>
      </c>
    </row>
    <row r="1108" spans="1:7" s="196" customFormat="1" ht="31.4" x14ac:dyDescent="0.25">
      <c r="A1108" s="35" t="s">
        <v>194</v>
      </c>
      <c r="B1108" s="32">
        <v>915</v>
      </c>
      <c r="C1108" s="193" t="s">
        <v>57</v>
      </c>
      <c r="D1108" s="193" t="s">
        <v>78</v>
      </c>
      <c r="E1108" s="193" t="s">
        <v>601</v>
      </c>
      <c r="F1108" s="18" t="s">
        <v>134</v>
      </c>
      <c r="G1108" s="33">
        <v>130</v>
      </c>
    </row>
    <row r="1109" spans="1:7" s="196" customFormat="1" ht="31.4" x14ac:dyDescent="0.25">
      <c r="A1109" s="35" t="s">
        <v>18</v>
      </c>
      <c r="B1109" s="32">
        <v>915</v>
      </c>
      <c r="C1109" s="193" t="s">
        <v>57</v>
      </c>
      <c r="D1109" s="193" t="s">
        <v>78</v>
      </c>
      <c r="E1109" s="193" t="s">
        <v>601</v>
      </c>
      <c r="F1109" s="193" t="s">
        <v>20</v>
      </c>
      <c r="G1109" s="29">
        <f>G1110+G1112</f>
        <v>1540</v>
      </c>
    </row>
    <row r="1110" spans="1:7" s="196" customFormat="1" x14ac:dyDescent="0.25">
      <c r="A1110" s="62" t="s">
        <v>25</v>
      </c>
      <c r="B1110" s="32">
        <v>915</v>
      </c>
      <c r="C1110" s="193" t="s">
        <v>57</v>
      </c>
      <c r="D1110" s="193" t="s">
        <v>78</v>
      </c>
      <c r="E1110" s="193" t="s">
        <v>601</v>
      </c>
      <c r="F1110" s="193" t="s">
        <v>26</v>
      </c>
      <c r="G1110" s="29">
        <f>G1111</f>
        <v>670</v>
      </c>
    </row>
    <row r="1111" spans="1:7" s="196" customFormat="1" x14ac:dyDescent="0.25">
      <c r="A1111" s="62" t="s">
        <v>144</v>
      </c>
      <c r="B1111" s="32">
        <v>915</v>
      </c>
      <c r="C1111" s="193" t="s">
        <v>57</v>
      </c>
      <c r="D1111" s="193" t="s">
        <v>78</v>
      </c>
      <c r="E1111" s="193" t="s">
        <v>601</v>
      </c>
      <c r="F1111" s="193" t="s">
        <v>151</v>
      </c>
      <c r="G1111" s="29">
        <f>670-10+10</f>
        <v>670</v>
      </c>
    </row>
    <row r="1112" spans="1:7" s="196" customFormat="1" x14ac:dyDescent="0.25">
      <c r="A1112" s="35" t="s">
        <v>199</v>
      </c>
      <c r="B1112" s="32">
        <v>915</v>
      </c>
      <c r="C1112" s="193" t="s">
        <v>57</v>
      </c>
      <c r="D1112" s="193" t="s">
        <v>78</v>
      </c>
      <c r="E1112" s="193" t="s">
        <v>601</v>
      </c>
      <c r="F1112" s="193" t="s">
        <v>21</v>
      </c>
      <c r="G1112" s="29">
        <f>G1113</f>
        <v>870</v>
      </c>
    </row>
    <row r="1113" spans="1:7" s="196" customFormat="1" x14ac:dyDescent="0.25">
      <c r="A1113" s="35" t="s">
        <v>155</v>
      </c>
      <c r="B1113" s="32">
        <v>915</v>
      </c>
      <c r="C1113" s="193" t="s">
        <v>57</v>
      </c>
      <c r="D1113" s="193" t="s">
        <v>78</v>
      </c>
      <c r="E1113" s="193" t="s">
        <v>601</v>
      </c>
      <c r="F1113" s="193" t="s">
        <v>156</v>
      </c>
      <c r="G1113" s="29">
        <f>1230-350-10</f>
        <v>870</v>
      </c>
    </row>
    <row r="1114" spans="1:7" s="196" customFormat="1" ht="31.4" x14ac:dyDescent="0.25">
      <c r="A1114" s="19" t="s">
        <v>158</v>
      </c>
      <c r="B1114" s="20">
        <v>915</v>
      </c>
      <c r="C1114" s="21" t="s">
        <v>57</v>
      </c>
      <c r="D1114" s="21" t="s">
        <v>79</v>
      </c>
      <c r="E1114" s="21"/>
      <c r="F1114" s="21"/>
      <c r="G1114" s="88">
        <f>G1115</f>
        <v>1977</v>
      </c>
    </row>
    <row r="1115" spans="1:7" s="196" customFormat="1" ht="31.4" x14ac:dyDescent="0.25">
      <c r="A1115" s="40" t="s">
        <v>513</v>
      </c>
      <c r="B1115" s="20">
        <v>915</v>
      </c>
      <c r="C1115" s="21" t="s">
        <v>57</v>
      </c>
      <c r="D1115" s="21" t="s">
        <v>79</v>
      </c>
      <c r="E1115" s="21" t="s">
        <v>330</v>
      </c>
      <c r="F1115" s="21"/>
      <c r="G1115" s="22">
        <f>G1116</f>
        <v>1977</v>
      </c>
    </row>
    <row r="1116" spans="1:7" s="196" customFormat="1" ht="18.55" x14ac:dyDescent="0.3">
      <c r="A1116" s="40" t="s">
        <v>339</v>
      </c>
      <c r="B1116" s="20">
        <v>915</v>
      </c>
      <c r="C1116" s="21" t="s">
        <v>57</v>
      </c>
      <c r="D1116" s="21" t="s">
        <v>79</v>
      </c>
      <c r="E1116" s="21" t="s">
        <v>692</v>
      </c>
      <c r="F1116" s="37"/>
      <c r="G1116" s="22">
        <f>G1117+G1122</f>
        <v>1977</v>
      </c>
    </row>
    <row r="1117" spans="1:7" s="196" customFormat="1" ht="18.55" x14ac:dyDescent="0.3">
      <c r="A1117" s="40" t="s">
        <v>592</v>
      </c>
      <c r="B1117" s="20">
        <v>915</v>
      </c>
      <c r="C1117" s="21" t="s">
        <v>57</v>
      </c>
      <c r="D1117" s="21" t="s">
        <v>79</v>
      </c>
      <c r="E1117" s="21" t="s">
        <v>594</v>
      </c>
      <c r="F1117" s="55"/>
      <c r="G1117" s="83">
        <f>G1118</f>
        <v>65</v>
      </c>
    </row>
    <row r="1118" spans="1:7" s="196" customFormat="1" ht="32.1" x14ac:dyDescent="0.3">
      <c r="A1118" s="59" t="s">
        <v>593</v>
      </c>
      <c r="B1118" s="24">
        <v>915</v>
      </c>
      <c r="C1118" s="25" t="s">
        <v>57</v>
      </c>
      <c r="D1118" s="25" t="s">
        <v>79</v>
      </c>
      <c r="E1118" s="25" t="s">
        <v>595</v>
      </c>
      <c r="F1118" s="55"/>
      <c r="G1118" s="92">
        <f>G1119</f>
        <v>65</v>
      </c>
    </row>
    <row r="1119" spans="1:7" s="196" customFormat="1" ht="31.4" x14ac:dyDescent="0.25">
      <c r="A1119" s="35" t="s">
        <v>18</v>
      </c>
      <c r="B1119" s="32">
        <v>915</v>
      </c>
      <c r="C1119" s="193" t="s">
        <v>57</v>
      </c>
      <c r="D1119" s="193" t="s">
        <v>79</v>
      </c>
      <c r="E1119" s="193" t="s">
        <v>595</v>
      </c>
      <c r="F1119" s="193">
        <v>600</v>
      </c>
      <c r="G1119" s="29">
        <f>G1120</f>
        <v>65</v>
      </c>
    </row>
    <row r="1120" spans="1:7" s="196" customFormat="1" x14ac:dyDescent="0.25">
      <c r="A1120" s="35" t="s">
        <v>199</v>
      </c>
      <c r="B1120" s="32">
        <v>915</v>
      </c>
      <c r="C1120" s="193" t="s">
        <v>57</v>
      </c>
      <c r="D1120" s="193" t="s">
        <v>79</v>
      </c>
      <c r="E1120" s="193" t="s">
        <v>595</v>
      </c>
      <c r="F1120" s="193" t="s">
        <v>21</v>
      </c>
      <c r="G1120" s="29">
        <f>G1121</f>
        <v>65</v>
      </c>
    </row>
    <row r="1121" spans="1:7" s="196" customFormat="1" x14ac:dyDescent="0.25">
      <c r="A1121" s="35" t="s">
        <v>155</v>
      </c>
      <c r="B1121" s="32">
        <v>915</v>
      </c>
      <c r="C1121" s="193" t="s">
        <v>57</v>
      </c>
      <c r="D1121" s="193" t="s">
        <v>79</v>
      </c>
      <c r="E1121" s="193" t="s">
        <v>595</v>
      </c>
      <c r="F1121" s="193" t="s">
        <v>156</v>
      </c>
      <c r="G1121" s="29">
        <f>25+40</f>
        <v>65</v>
      </c>
    </row>
    <row r="1122" spans="1:7" s="196" customFormat="1" x14ac:dyDescent="0.25">
      <c r="A1122" s="40" t="s">
        <v>457</v>
      </c>
      <c r="B1122" s="20">
        <v>915</v>
      </c>
      <c r="C1122" s="21" t="s">
        <v>57</v>
      </c>
      <c r="D1122" s="21" t="s">
        <v>79</v>
      </c>
      <c r="E1122" s="21" t="s">
        <v>359</v>
      </c>
      <c r="F1122" s="21"/>
      <c r="G1122" s="22">
        <f>G1123</f>
        <v>1912</v>
      </c>
    </row>
    <row r="1123" spans="1:7" s="196" customFormat="1" ht="31.4" x14ac:dyDescent="0.25">
      <c r="A1123" s="59" t="s">
        <v>360</v>
      </c>
      <c r="B1123" s="24">
        <v>915</v>
      </c>
      <c r="C1123" s="25" t="s">
        <v>57</v>
      </c>
      <c r="D1123" s="25" t="s">
        <v>79</v>
      </c>
      <c r="E1123" s="25" t="s">
        <v>361</v>
      </c>
      <c r="F1123" s="25"/>
      <c r="G1123" s="26">
        <f>G1124+G1127</f>
        <v>1912</v>
      </c>
    </row>
    <row r="1124" spans="1:7" s="196" customFormat="1" x14ac:dyDescent="0.25">
      <c r="A1124" s="35" t="s">
        <v>22</v>
      </c>
      <c r="B1124" s="32">
        <v>915</v>
      </c>
      <c r="C1124" s="193" t="s">
        <v>57</v>
      </c>
      <c r="D1124" s="193" t="s">
        <v>79</v>
      </c>
      <c r="E1124" s="193" t="s">
        <v>361</v>
      </c>
      <c r="F1124" s="193" t="s">
        <v>15</v>
      </c>
      <c r="G1124" s="29">
        <f>G1125</f>
        <v>100</v>
      </c>
    </row>
    <row r="1125" spans="1:7" s="196" customFormat="1" ht="31.4" x14ac:dyDescent="0.25">
      <c r="A1125" s="35" t="s">
        <v>17</v>
      </c>
      <c r="B1125" s="32">
        <v>915</v>
      </c>
      <c r="C1125" s="193" t="s">
        <v>57</v>
      </c>
      <c r="D1125" s="193" t="s">
        <v>79</v>
      </c>
      <c r="E1125" s="193" t="s">
        <v>361</v>
      </c>
      <c r="F1125" s="193" t="s">
        <v>16</v>
      </c>
      <c r="G1125" s="29">
        <f>G1126</f>
        <v>100</v>
      </c>
    </row>
    <row r="1126" spans="1:7" s="196" customFormat="1" ht="31.4" x14ac:dyDescent="0.25">
      <c r="A1126" s="35" t="s">
        <v>194</v>
      </c>
      <c r="B1126" s="32">
        <v>915</v>
      </c>
      <c r="C1126" s="193" t="s">
        <v>57</v>
      </c>
      <c r="D1126" s="193" t="s">
        <v>79</v>
      </c>
      <c r="E1126" s="193" t="s">
        <v>361</v>
      </c>
      <c r="F1126" s="193" t="s">
        <v>134</v>
      </c>
      <c r="G1126" s="29">
        <v>100</v>
      </c>
    </row>
    <row r="1127" spans="1:7" s="196" customFormat="1" ht="31.4" x14ac:dyDescent="0.25">
      <c r="A1127" s="35" t="s">
        <v>18</v>
      </c>
      <c r="B1127" s="32">
        <v>915</v>
      </c>
      <c r="C1127" s="193" t="s">
        <v>57</v>
      </c>
      <c r="D1127" s="193" t="s">
        <v>79</v>
      </c>
      <c r="E1127" s="193" t="s">
        <v>361</v>
      </c>
      <c r="F1127" s="193" t="s">
        <v>20</v>
      </c>
      <c r="G1127" s="29">
        <f>G1128+G1130</f>
        <v>1812</v>
      </c>
    </row>
    <row r="1128" spans="1:7" s="196" customFormat="1" x14ac:dyDescent="0.25">
      <c r="A1128" s="62" t="s">
        <v>25</v>
      </c>
      <c r="B1128" s="32">
        <v>915</v>
      </c>
      <c r="C1128" s="193" t="s">
        <v>57</v>
      </c>
      <c r="D1128" s="193" t="s">
        <v>79</v>
      </c>
      <c r="E1128" s="193" t="s">
        <v>361</v>
      </c>
      <c r="F1128" s="193" t="s">
        <v>26</v>
      </c>
      <c r="G1128" s="29">
        <f>G1129</f>
        <v>1232</v>
      </c>
    </row>
    <row r="1129" spans="1:7" s="196" customFormat="1" x14ac:dyDescent="0.25">
      <c r="A1129" s="62" t="s">
        <v>144</v>
      </c>
      <c r="B1129" s="32">
        <v>915</v>
      </c>
      <c r="C1129" s="193" t="s">
        <v>57</v>
      </c>
      <c r="D1129" s="193" t="s">
        <v>79</v>
      </c>
      <c r="E1129" s="193" t="s">
        <v>361</v>
      </c>
      <c r="F1129" s="193" t="s">
        <v>151</v>
      </c>
      <c r="G1129" s="29">
        <f>1232-515+515</f>
        <v>1232</v>
      </c>
    </row>
    <row r="1130" spans="1:7" s="196" customFormat="1" x14ac:dyDescent="0.25">
      <c r="A1130" s="35" t="s">
        <v>199</v>
      </c>
      <c r="B1130" s="32">
        <v>915</v>
      </c>
      <c r="C1130" s="193" t="s">
        <v>57</v>
      </c>
      <c r="D1130" s="193" t="s">
        <v>79</v>
      </c>
      <c r="E1130" s="193" t="s">
        <v>361</v>
      </c>
      <c r="F1130" s="193" t="s">
        <v>21</v>
      </c>
      <c r="G1130" s="29">
        <f>G1131</f>
        <v>580</v>
      </c>
    </row>
    <row r="1131" spans="1:7" s="196" customFormat="1" x14ac:dyDescent="0.25">
      <c r="A1131" s="35" t="s">
        <v>155</v>
      </c>
      <c r="B1131" s="32">
        <v>915</v>
      </c>
      <c r="C1131" s="193" t="s">
        <v>57</v>
      </c>
      <c r="D1131" s="193" t="s">
        <v>79</v>
      </c>
      <c r="E1131" s="193" t="s">
        <v>361</v>
      </c>
      <c r="F1131" s="193" t="s">
        <v>156</v>
      </c>
      <c r="G1131" s="29">
        <f>6095-5000-515</f>
        <v>580</v>
      </c>
    </row>
    <row r="1132" spans="1:7" ht="18.55" x14ac:dyDescent="0.3">
      <c r="A1132" s="36" t="s">
        <v>69</v>
      </c>
      <c r="B1132" s="20">
        <v>915</v>
      </c>
      <c r="C1132" s="37" t="s">
        <v>68</v>
      </c>
      <c r="D1132" s="37"/>
      <c r="E1132" s="37"/>
      <c r="F1132" s="37"/>
      <c r="G1132" s="83">
        <f>G1133+G1168</f>
        <v>219818</v>
      </c>
    </row>
    <row r="1133" spans="1:7" x14ac:dyDescent="0.25">
      <c r="A1133" s="69" t="s">
        <v>70</v>
      </c>
      <c r="B1133" s="20">
        <v>915</v>
      </c>
      <c r="C1133" s="21" t="s">
        <v>68</v>
      </c>
      <c r="D1133" s="21" t="s">
        <v>57</v>
      </c>
      <c r="E1133" s="21"/>
      <c r="F1133" s="21"/>
      <c r="G1133" s="22">
        <f>G1134+G1162</f>
        <v>191217</v>
      </c>
    </row>
    <row r="1134" spans="1:7" ht="31.4" x14ac:dyDescent="0.25">
      <c r="A1134" s="40" t="s">
        <v>39</v>
      </c>
      <c r="B1134" s="20">
        <v>915</v>
      </c>
      <c r="C1134" s="21" t="s">
        <v>68</v>
      </c>
      <c r="D1134" s="21" t="s">
        <v>57</v>
      </c>
      <c r="E1134" s="21" t="s">
        <v>314</v>
      </c>
      <c r="F1134" s="21"/>
      <c r="G1134" s="22">
        <f>G1135</f>
        <v>191004</v>
      </c>
    </row>
    <row r="1135" spans="1:7" ht="32.799999999999997" x14ac:dyDescent="0.3">
      <c r="A1135" s="58" t="s">
        <v>100</v>
      </c>
      <c r="B1135" s="50">
        <v>915</v>
      </c>
      <c r="C1135" s="51" t="s">
        <v>68</v>
      </c>
      <c r="D1135" s="51" t="s">
        <v>57</v>
      </c>
      <c r="E1135" s="51" t="s">
        <v>317</v>
      </c>
      <c r="F1135" s="51"/>
      <c r="G1135" s="52">
        <f>G1136</f>
        <v>191004</v>
      </c>
    </row>
    <row r="1136" spans="1:7" ht="47.05" x14ac:dyDescent="0.25">
      <c r="A1136" s="40" t="s">
        <v>316</v>
      </c>
      <c r="B1136" s="20">
        <v>915</v>
      </c>
      <c r="C1136" s="21" t="s">
        <v>68</v>
      </c>
      <c r="D1136" s="21" t="s">
        <v>57</v>
      </c>
      <c r="E1136" s="48" t="s">
        <v>318</v>
      </c>
      <c r="F1136" s="67"/>
      <c r="G1136" s="22">
        <f>G1137+G1141+G1145+G1149</f>
        <v>191004</v>
      </c>
    </row>
    <row r="1137" spans="1:7" ht="32.799999999999997" x14ac:dyDescent="0.3">
      <c r="A1137" s="133" t="s">
        <v>797</v>
      </c>
      <c r="B1137" s="20">
        <v>915</v>
      </c>
      <c r="C1137" s="51" t="s">
        <v>68</v>
      </c>
      <c r="D1137" s="51" t="s">
        <v>57</v>
      </c>
      <c r="E1137" s="65" t="s">
        <v>801</v>
      </c>
      <c r="F1137" s="51"/>
      <c r="G1137" s="26">
        <f>G1138</f>
        <v>300</v>
      </c>
    </row>
    <row r="1138" spans="1:7" ht="31.4" x14ac:dyDescent="0.25">
      <c r="A1138" s="62" t="s">
        <v>18</v>
      </c>
      <c r="B1138" s="32">
        <v>915</v>
      </c>
      <c r="C1138" s="193" t="s">
        <v>68</v>
      </c>
      <c r="D1138" s="193" t="s">
        <v>57</v>
      </c>
      <c r="E1138" s="53" t="s">
        <v>801</v>
      </c>
      <c r="F1138" s="193" t="s">
        <v>20</v>
      </c>
      <c r="G1138" s="26">
        <f>G1139</f>
        <v>300</v>
      </c>
    </row>
    <row r="1139" spans="1:7" x14ac:dyDescent="0.25">
      <c r="A1139" s="62" t="s">
        <v>25</v>
      </c>
      <c r="B1139" s="32">
        <v>915</v>
      </c>
      <c r="C1139" s="193" t="s">
        <v>68</v>
      </c>
      <c r="D1139" s="193" t="s">
        <v>57</v>
      </c>
      <c r="E1139" s="53" t="s">
        <v>801</v>
      </c>
      <c r="F1139" s="193" t="s">
        <v>26</v>
      </c>
      <c r="G1139" s="29">
        <f>G1140</f>
        <v>300</v>
      </c>
    </row>
    <row r="1140" spans="1:7" x14ac:dyDescent="0.25">
      <c r="A1140" s="62" t="s">
        <v>144</v>
      </c>
      <c r="B1140" s="32">
        <v>915</v>
      </c>
      <c r="C1140" s="193" t="s">
        <v>68</v>
      </c>
      <c r="D1140" s="193" t="s">
        <v>57</v>
      </c>
      <c r="E1140" s="53" t="s">
        <v>801</v>
      </c>
      <c r="F1140" s="18" t="s">
        <v>151</v>
      </c>
      <c r="G1140" s="29">
        <v>300</v>
      </c>
    </row>
    <row r="1141" spans="1:7" x14ac:dyDescent="0.25">
      <c r="A1141" s="59" t="s">
        <v>44</v>
      </c>
      <c r="B1141" s="24">
        <v>915</v>
      </c>
      <c r="C1141" s="25" t="s">
        <v>68</v>
      </c>
      <c r="D1141" s="25" t="s">
        <v>57</v>
      </c>
      <c r="E1141" s="25" t="s">
        <v>319</v>
      </c>
      <c r="F1141" s="25"/>
      <c r="G1141" s="29">
        <f>G1142</f>
        <v>650</v>
      </c>
    </row>
    <row r="1142" spans="1:7" ht="31.4" x14ac:dyDescent="0.25">
      <c r="A1142" s="62" t="s">
        <v>18</v>
      </c>
      <c r="B1142" s="32">
        <v>915</v>
      </c>
      <c r="C1142" s="193" t="s">
        <v>68</v>
      </c>
      <c r="D1142" s="193" t="s">
        <v>57</v>
      </c>
      <c r="E1142" s="193" t="s">
        <v>319</v>
      </c>
      <c r="F1142" s="193" t="s">
        <v>20</v>
      </c>
      <c r="G1142" s="29">
        <f>G1143</f>
        <v>650</v>
      </c>
    </row>
    <row r="1143" spans="1:7" x14ac:dyDescent="0.25">
      <c r="A1143" s="62" t="s">
        <v>25</v>
      </c>
      <c r="B1143" s="32">
        <v>915</v>
      </c>
      <c r="C1143" s="193" t="s">
        <v>68</v>
      </c>
      <c r="D1143" s="193" t="s">
        <v>57</v>
      </c>
      <c r="E1143" s="193" t="s">
        <v>319</v>
      </c>
      <c r="F1143" s="193" t="s">
        <v>26</v>
      </c>
      <c r="G1143" s="29">
        <f>G1144</f>
        <v>650</v>
      </c>
    </row>
    <row r="1144" spans="1:7" x14ac:dyDescent="0.25">
      <c r="A1144" s="62" t="s">
        <v>144</v>
      </c>
      <c r="B1144" s="32">
        <v>915</v>
      </c>
      <c r="C1144" s="193" t="s">
        <v>68</v>
      </c>
      <c r="D1144" s="193" t="s">
        <v>57</v>
      </c>
      <c r="E1144" s="193" t="s">
        <v>319</v>
      </c>
      <c r="F1144" s="18" t="s">
        <v>151</v>
      </c>
      <c r="G1144" s="29">
        <f>650</f>
        <v>650</v>
      </c>
    </row>
    <row r="1145" spans="1:7" ht="49.2" x14ac:dyDescent="0.3">
      <c r="A1145" s="58" t="s">
        <v>862</v>
      </c>
      <c r="B1145" s="50">
        <v>915</v>
      </c>
      <c r="C1145" s="51" t="s">
        <v>68</v>
      </c>
      <c r="D1145" s="51" t="s">
        <v>57</v>
      </c>
      <c r="E1145" s="65" t="s">
        <v>861</v>
      </c>
      <c r="F1145" s="51"/>
      <c r="G1145" s="134">
        <f>G1146</f>
        <v>2192</v>
      </c>
    </row>
    <row r="1146" spans="1:7" ht="31.4" x14ac:dyDescent="0.25">
      <c r="A1146" s="62" t="s">
        <v>18</v>
      </c>
      <c r="B1146" s="32">
        <v>915</v>
      </c>
      <c r="C1146" s="193" t="s">
        <v>68</v>
      </c>
      <c r="D1146" s="193" t="s">
        <v>57</v>
      </c>
      <c r="E1146" s="53" t="s">
        <v>861</v>
      </c>
      <c r="F1146" s="193" t="s">
        <v>20</v>
      </c>
      <c r="G1146" s="113">
        <f>G1147</f>
        <v>2192</v>
      </c>
    </row>
    <row r="1147" spans="1:7" x14ac:dyDescent="0.25">
      <c r="A1147" s="62" t="s">
        <v>25</v>
      </c>
      <c r="B1147" s="32">
        <v>915</v>
      </c>
      <c r="C1147" s="193" t="s">
        <v>68</v>
      </c>
      <c r="D1147" s="193" t="s">
        <v>57</v>
      </c>
      <c r="E1147" s="53" t="s">
        <v>861</v>
      </c>
      <c r="F1147" s="193" t="s">
        <v>26</v>
      </c>
      <c r="G1147" s="113">
        <f>G1148</f>
        <v>2192</v>
      </c>
    </row>
    <row r="1148" spans="1:7" x14ac:dyDescent="0.25">
      <c r="A1148" s="62" t="s">
        <v>144</v>
      </c>
      <c r="B1148" s="32">
        <v>915</v>
      </c>
      <c r="C1148" s="193" t="s">
        <v>68</v>
      </c>
      <c r="D1148" s="193" t="s">
        <v>57</v>
      </c>
      <c r="E1148" s="53" t="s">
        <v>861</v>
      </c>
      <c r="F1148" s="18" t="s">
        <v>151</v>
      </c>
      <c r="G1148" s="113">
        <v>2192</v>
      </c>
    </row>
    <row r="1149" spans="1:7" ht="34.25" x14ac:dyDescent="0.3">
      <c r="A1149" s="135" t="s">
        <v>320</v>
      </c>
      <c r="B1149" s="50">
        <v>915</v>
      </c>
      <c r="C1149" s="51" t="s">
        <v>68</v>
      </c>
      <c r="D1149" s="51" t="s">
        <v>57</v>
      </c>
      <c r="E1149" s="65" t="s">
        <v>323</v>
      </c>
      <c r="F1149" s="51"/>
      <c r="G1149" s="52">
        <f>G1150+G1154+G1158</f>
        <v>187862</v>
      </c>
    </row>
    <row r="1150" spans="1:7" x14ac:dyDescent="0.25">
      <c r="A1150" s="59" t="s">
        <v>321</v>
      </c>
      <c r="B1150" s="24">
        <v>915</v>
      </c>
      <c r="C1150" s="193" t="s">
        <v>68</v>
      </c>
      <c r="D1150" s="193" t="s">
        <v>57</v>
      </c>
      <c r="E1150" s="53" t="s">
        <v>324</v>
      </c>
      <c r="F1150" s="193"/>
      <c r="G1150" s="29">
        <f t="shared" ref="G1150:G1152" si="26">G1151</f>
        <v>2593</v>
      </c>
    </row>
    <row r="1151" spans="1:7" ht="31.4" x14ac:dyDescent="0.25">
      <c r="A1151" s="62" t="s">
        <v>18</v>
      </c>
      <c r="B1151" s="32">
        <v>915</v>
      </c>
      <c r="C1151" s="193" t="s">
        <v>68</v>
      </c>
      <c r="D1151" s="193" t="s">
        <v>57</v>
      </c>
      <c r="E1151" s="39" t="s">
        <v>324</v>
      </c>
      <c r="F1151" s="18" t="s">
        <v>20</v>
      </c>
      <c r="G1151" s="33">
        <f t="shared" si="26"/>
        <v>2593</v>
      </c>
    </row>
    <row r="1152" spans="1:7" x14ac:dyDescent="0.25">
      <c r="A1152" s="62" t="s">
        <v>25</v>
      </c>
      <c r="B1152" s="32">
        <v>915</v>
      </c>
      <c r="C1152" s="193" t="s">
        <v>68</v>
      </c>
      <c r="D1152" s="193" t="s">
        <v>57</v>
      </c>
      <c r="E1152" s="39" t="s">
        <v>324</v>
      </c>
      <c r="F1152" s="18" t="s">
        <v>26</v>
      </c>
      <c r="G1152" s="33">
        <f t="shared" si="26"/>
        <v>2593</v>
      </c>
    </row>
    <row r="1153" spans="1:7" x14ac:dyDescent="0.25">
      <c r="A1153" s="62" t="s">
        <v>144</v>
      </c>
      <c r="B1153" s="32">
        <v>915</v>
      </c>
      <c r="C1153" s="193" t="s">
        <v>68</v>
      </c>
      <c r="D1153" s="193" t="s">
        <v>57</v>
      </c>
      <c r="E1153" s="39" t="s">
        <v>324</v>
      </c>
      <c r="F1153" s="18" t="s">
        <v>151</v>
      </c>
      <c r="G1153" s="33">
        <v>2593</v>
      </c>
    </row>
    <row r="1154" spans="1:7" ht="33.700000000000003" customHeight="1" x14ac:dyDescent="0.25">
      <c r="A1154" s="136" t="s">
        <v>739</v>
      </c>
      <c r="B1154" s="24">
        <v>915</v>
      </c>
      <c r="C1154" s="25" t="s">
        <v>68</v>
      </c>
      <c r="D1154" s="25" t="s">
        <v>57</v>
      </c>
      <c r="E1154" s="54" t="s">
        <v>738</v>
      </c>
      <c r="F1154" s="25"/>
      <c r="G1154" s="26">
        <f>G1155</f>
        <v>179</v>
      </c>
    </row>
    <row r="1155" spans="1:7" ht="31.4" x14ac:dyDescent="0.25">
      <c r="A1155" s="189" t="s">
        <v>18</v>
      </c>
      <c r="B1155" s="32">
        <v>915</v>
      </c>
      <c r="C1155" s="193" t="s">
        <v>68</v>
      </c>
      <c r="D1155" s="193" t="s">
        <v>57</v>
      </c>
      <c r="E1155" s="53" t="s">
        <v>738</v>
      </c>
      <c r="F1155" s="18" t="s">
        <v>20</v>
      </c>
      <c r="G1155" s="29">
        <f>G1156</f>
        <v>179</v>
      </c>
    </row>
    <row r="1156" spans="1:7" x14ac:dyDescent="0.25">
      <c r="A1156" s="189" t="s">
        <v>25</v>
      </c>
      <c r="B1156" s="28">
        <v>915</v>
      </c>
      <c r="C1156" s="18" t="s">
        <v>68</v>
      </c>
      <c r="D1156" s="18" t="s">
        <v>57</v>
      </c>
      <c r="E1156" s="53" t="s">
        <v>738</v>
      </c>
      <c r="F1156" s="18" t="s">
        <v>26</v>
      </c>
      <c r="G1156" s="33">
        <f>G1157</f>
        <v>179</v>
      </c>
    </row>
    <row r="1157" spans="1:7" x14ac:dyDescent="0.25">
      <c r="A1157" s="189" t="s">
        <v>144</v>
      </c>
      <c r="B1157" s="28">
        <v>915</v>
      </c>
      <c r="C1157" s="18" t="s">
        <v>68</v>
      </c>
      <c r="D1157" s="18" t="s">
        <v>57</v>
      </c>
      <c r="E1157" s="53" t="s">
        <v>738</v>
      </c>
      <c r="F1157" s="18" t="s">
        <v>151</v>
      </c>
      <c r="G1157" s="33">
        <v>179</v>
      </c>
    </row>
    <row r="1158" spans="1:7" ht="31.4" x14ac:dyDescent="0.25">
      <c r="A1158" s="59" t="s">
        <v>322</v>
      </c>
      <c r="B1158" s="24">
        <v>915</v>
      </c>
      <c r="C1158" s="193" t="s">
        <v>68</v>
      </c>
      <c r="D1158" s="193" t="s">
        <v>57</v>
      </c>
      <c r="E1158" s="193" t="s">
        <v>325</v>
      </c>
      <c r="F1158" s="193"/>
      <c r="G1158" s="29">
        <f t="shared" ref="G1158:G1160" si="27">G1159</f>
        <v>185090</v>
      </c>
    </row>
    <row r="1159" spans="1:7" ht="31.4" x14ac:dyDescent="0.25">
      <c r="A1159" s="62" t="s">
        <v>18</v>
      </c>
      <c r="B1159" s="32">
        <v>915</v>
      </c>
      <c r="C1159" s="193" t="s">
        <v>68</v>
      </c>
      <c r="D1159" s="193" t="s">
        <v>57</v>
      </c>
      <c r="E1159" s="193" t="s">
        <v>325</v>
      </c>
      <c r="F1159" s="18" t="s">
        <v>20</v>
      </c>
      <c r="G1159" s="29">
        <f>G1160</f>
        <v>185090</v>
      </c>
    </row>
    <row r="1160" spans="1:7" x14ac:dyDescent="0.25">
      <c r="A1160" s="62" t="s">
        <v>25</v>
      </c>
      <c r="B1160" s="32">
        <v>915</v>
      </c>
      <c r="C1160" s="193" t="s">
        <v>68</v>
      </c>
      <c r="D1160" s="193" t="s">
        <v>57</v>
      </c>
      <c r="E1160" s="193" t="s">
        <v>325</v>
      </c>
      <c r="F1160" s="18" t="s">
        <v>26</v>
      </c>
      <c r="G1160" s="29">
        <f t="shared" si="27"/>
        <v>185090</v>
      </c>
    </row>
    <row r="1161" spans="1:7" ht="47.05" x14ac:dyDescent="0.25">
      <c r="A1161" s="35" t="s">
        <v>150</v>
      </c>
      <c r="B1161" s="32">
        <v>915</v>
      </c>
      <c r="C1161" s="193" t="s">
        <v>68</v>
      </c>
      <c r="D1161" s="193" t="s">
        <v>57</v>
      </c>
      <c r="E1161" s="193" t="s">
        <v>325</v>
      </c>
      <c r="F1161" s="193" t="s">
        <v>152</v>
      </c>
      <c r="G1161" s="29">
        <f>183204+420+627+297-420-297+342+420+157+340</f>
        <v>185090</v>
      </c>
    </row>
    <row r="1162" spans="1:7" ht="31.4" x14ac:dyDescent="0.25">
      <c r="A1162" s="40" t="s">
        <v>514</v>
      </c>
      <c r="B1162" s="20">
        <v>915</v>
      </c>
      <c r="C1162" s="21" t="s">
        <v>68</v>
      </c>
      <c r="D1162" s="21" t="s">
        <v>57</v>
      </c>
      <c r="E1162" s="21" t="s">
        <v>260</v>
      </c>
      <c r="F1162" s="21"/>
      <c r="G1162" s="22">
        <f>G1163</f>
        <v>213</v>
      </c>
    </row>
    <row r="1163" spans="1:7" ht="32.1" x14ac:dyDescent="0.3">
      <c r="A1163" s="40" t="s">
        <v>306</v>
      </c>
      <c r="B1163" s="20">
        <v>915</v>
      </c>
      <c r="C1163" s="21" t="s">
        <v>68</v>
      </c>
      <c r="D1163" s="21" t="s">
        <v>57</v>
      </c>
      <c r="E1163" s="21" t="s">
        <v>308</v>
      </c>
      <c r="F1163" s="37"/>
      <c r="G1163" s="83">
        <f>G1164</f>
        <v>213</v>
      </c>
    </row>
    <row r="1164" spans="1:7" ht="32.799999999999997" x14ac:dyDescent="0.3">
      <c r="A1164" s="58" t="s">
        <v>326</v>
      </c>
      <c r="B1164" s="50">
        <v>915</v>
      </c>
      <c r="C1164" s="51" t="s">
        <v>68</v>
      </c>
      <c r="D1164" s="51" t="s">
        <v>57</v>
      </c>
      <c r="E1164" s="51" t="s">
        <v>327</v>
      </c>
      <c r="F1164" s="51"/>
      <c r="G1164" s="52">
        <f t="shared" ref="G1164:G1166" si="28">G1165</f>
        <v>213</v>
      </c>
    </row>
    <row r="1165" spans="1:7" ht="31.4" x14ac:dyDescent="0.25">
      <c r="A1165" s="35" t="s">
        <v>18</v>
      </c>
      <c r="B1165" s="32">
        <v>915</v>
      </c>
      <c r="C1165" s="193" t="s">
        <v>68</v>
      </c>
      <c r="D1165" s="193" t="s">
        <v>57</v>
      </c>
      <c r="E1165" s="193" t="s">
        <v>327</v>
      </c>
      <c r="F1165" s="193" t="s">
        <v>20</v>
      </c>
      <c r="G1165" s="29">
        <f t="shared" si="28"/>
        <v>213</v>
      </c>
    </row>
    <row r="1166" spans="1:7" x14ac:dyDescent="0.25">
      <c r="A1166" s="35" t="s">
        <v>25</v>
      </c>
      <c r="B1166" s="32">
        <v>915</v>
      </c>
      <c r="C1166" s="193" t="s">
        <v>68</v>
      </c>
      <c r="D1166" s="193" t="s">
        <v>57</v>
      </c>
      <c r="E1166" s="193" t="s">
        <v>327</v>
      </c>
      <c r="F1166" s="193" t="s">
        <v>26</v>
      </c>
      <c r="G1166" s="29">
        <f t="shared" si="28"/>
        <v>213</v>
      </c>
    </row>
    <row r="1167" spans="1:7" x14ac:dyDescent="0.25">
      <c r="A1167" s="62" t="s">
        <v>144</v>
      </c>
      <c r="B1167" s="32">
        <v>915</v>
      </c>
      <c r="C1167" s="193" t="s">
        <v>68</v>
      </c>
      <c r="D1167" s="193" t="s">
        <v>57</v>
      </c>
      <c r="E1167" s="193" t="s">
        <v>327</v>
      </c>
      <c r="F1167" s="193" t="s">
        <v>151</v>
      </c>
      <c r="G1167" s="29">
        <v>213</v>
      </c>
    </row>
    <row r="1168" spans="1:7" ht="16.399999999999999" x14ac:dyDescent="0.3">
      <c r="A1168" s="117" t="s">
        <v>71</v>
      </c>
      <c r="B1168" s="20">
        <v>915</v>
      </c>
      <c r="C1168" s="114" t="s">
        <v>68</v>
      </c>
      <c r="D1168" s="114" t="s">
        <v>68</v>
      </c>
      <c r="E1168" s="51"/>
      <c r="F1168" s="51"/>
      <c r="G1168" s="52">
        <f>G1169+G1216</f>
        <v>28601</v>
      </c>
    </row>
    <row r="1169" spans="1:7" ht="31.4" x14ac:dyDescent="0.25">
      <c r="A1169" s="40" t="s">
        <v>515</v>
      </c>
      <c r="B1169" s="20">
        <v>915</v>
      </c>
      <c r="C1169" s="21" t="s">
        <v>68</v>
      </c>
      <c r="D1169" s="21" t="s">
        <v>68</v>
      </c>
      <c r="E1169" s="21" t="s">
        <v>405</v>
      </c>
      <c r="F1169" s="21"/>
      <c r="G1169" s="22">
        <f>G1170+G1210</f>
        <v>28576</v>
      </c>
    </row>
    <row r="1170" spans="1:7" x14ac:dyDescent="0.25">
      <c r="A1170" s="47" t="s">
        <v>118</v>
      </c>
      <c r="B1170" s="20">
        <v>915</v>
      </c>
      <c r="C1170" s="21" t="s">
        <v>68</v>
      </c>
      <c r="D1170" s="21" t="s">
        <v>68</v>
      </c>
      <c r="E1170" s="48" t="s">
        <v>433</v>
      </c>
      <c r="F1170" s="67"/>
      <c r="G1170" s="22">
        <f>G1171+G1178</f>
        <v>27976</v>
      </c>
    </row>
    <row r="1171" spans="1:7" ht="31.4" x14ac:dyDescent="0.25">
      <c r="A1171" s="47" t="s">
        <v>464</v>
      </c>
      <c r="B1171" s="20">
        <v>915</v>
      </c>
      <c r="C1171" s="21" t="s">
        <v>68</v>
      </c>
      <c r="D1171" s="21" t="s">
        <v>68</v>
      </c>
      <c r="E1171" s="48" t="s">
        <v>435</v>
      </c>
      <c r="F1171" s="67"/>
      <c r="G1171" s="22">
        <f>G1172</f>
        <v>2412</v>
      </c>
    </row>
    <row r="1172" spans="1:7" ht="31.4" x14ac:dyDescent="0.25">
      <c r="A1172" s="59" t="s">
        <v>777</v>
      </c>
      <c r="B1172" s="24">
        <v>915</v>
      </c>
      <c r="C1172" s="25" t="s">
        <v>68</v>
      </c>
      <c r="D1172" s="25" t="s">
        <v>68</v>
      </c>
      <c r="E1172" s="25" t="s">
        <v>434</v>
      </c>
      <c r="F1172" s="25"/>
      <c r="G1172" s="26">
        <f>G1173</f>
        <v>2412</v>
      </c>
    </row>
    <row r="1173" spans="1:7" ht="31.4" x14ac:dyDescent="0.25">
      <c r="A1173" s="62" t="s">
        <v>18</v>
      </c>
      <c r="B1173" s="28">
        <v>915</v>
      </c>
      <c r="C1173" s="193" t="s">
        <v>68</v>
      </c>
      <c r="D1173" s="193" t="s">
        <v>68</v>
      </c>
      <c r="E1173" s="193" t="s">
        <v>434</v>
      </c>
      <c r="F1173" s="118" t="s">
        <v>20</v>
      </c>
      <c r="G1173" s="33">
        <f>G1174+G1176</f>
        <v>2412</v>
      </c>
    </row>
    <row r="1174" spans="1:7" x14ac:dyDescent="0.25">
      <c r="A1174" s="62" t="s">
        <v>25</v>
      </c>
      <c r="B1174" s="28">
        <v>915</v>
      </c>
      <c r="C1174" s="193" t="s">
        <v>68</v>
      </c>
      <c r="D1174" s="193" t="s">
        <v>68</v>
      </c>
      <c r="E1174" s="193" t="s">
        <v>434</v>
      </c>
      <c r="F1174" s="118" t="s">
        <v>26</v>
      </c>
      <c r="G1174" s="33">
        <f>G1175</f>
        <v>90</v>
      </c>
    </row>
    <row r="1175" spans="1:7" x14ac:dyDescent="0.25">
      <c r="A1175" s="35" t="s">
        <v>144</v>
      </c>
      <c r="B1175" s="28">
        <v>915</v>
      </c>
      <c r="C1175" s="193" t="s">
        <v>68</v>
      </c>
      <c r="D1175" s="193" t="s">
        <v>68</v>
      </c>
      <c r="E1175" s="193" t="s">
        <v>434</v>
      </c>
      <c r="F1175" s="118" t="s">
        <v>151</v>
      </c>
      <c r="G1175" s="33">
        <v>90</v>
      </c>
    </row>
    <row r="1176" spans="1:7" ht="31.4" x14ac:dyDescent="0.25">
      <c r="A1176" s="62" t="s">
        <v>27</v>
      </c>
      <c r="B1176" s="28">
        <v>915</v>
      </c>
      <c r="C1176" s="193" t="s">
        <v>68</v>
      </c>
      <c r="D1176" s="193" t="s">
        <v>68</v>
      </c>
      <c r="E1176" s="193" t="s">
        <v>434</v>
      </c>
      <c r="F1176" s="118" t="s">
        <v>0</v>
      </c>
      <c r="G1176" s="33">
        <f>G1177</f>
        <v>2322</v>
      </c>
    </row>
    <row r="1177" spans="1:7" s="56" customFormat="1" ht="31.4" x14ac:dyDescent="0.25">
      <c r="A1177" s="62" t="s">
        <v>744</v>
      </c>
      <c r="B1177" s="28">
        <v>915</v>
      </c>
      <c r="C1177" s="193" t="s">
        <v>68</v>
      </c>
      <c r="D1177" s="193" t="s">
        <v>68</v>
      </c>
      <c r="E1177" s="193" t="s">
        <v>434</v>
      </c>
      <c r="F1177" s="55" t="s">
        <v>745</v>
      </c>
      <c r="G1177" s="29">
        <f>1925+247+150</f>
        <v>2322</v>
      </c>
    </row>
    <row r="1178" spans="1:7" x14ac:dyDescent="0.25">
      <c r="A1178" s="47" t="s">
        <v>436</v>
      </c>
      <c r="B1178" s="20">
        <v>915</v>
      </c>
      <c r="C1178" s="21" t="s">
        <v>68</v>
      </c>
      <c r="D1178" s="21" t="s">
        <v>68</v>
      </c>
      <c r="E1178" s="48" t="s">
        <v>438</v>
      </c>
      <c r="F1178" s="67"/>
      <c r="G1178" s="22">
        <f>G1179+G1185+G1192+G1198+G1202+G1206</f>
        <v>25564</v>
      </c>
    </row>
    <row r="1179" spans="1:7" x14ac:dyDescent="0.25">
      <c r="A1179" s="59" t="s">
        <v>437</v>
      </c>
      <c r="B1179" s="24">
        <v>915</v>
      </c>
      <c r="C1179" s="25" t="s">
        <v>68</v>
      </c>
      <c r="D1179" s="25" t="s">
        <v>68</v>
      </c>
      <c r="E1179" s="25" t="s">
        <v>520</v>
      </c>
      <c r="F1179" s="25"/>
      <c r="G1179" s="26">
        <f>G1180</f>
        <v>2020</v>
      </c>
    </row>
    <row r="1180" spans="1:7" ht="31.4" x14ac:dyDescent="0.25">
      <c r="A1180" s="62" t="s">
        <v>18</v>
      </c>
      <c r="B1180" s="28">
        <v>915</v>
      </c>
      <c r="C1180" s="193" t="s">
        <v>68</v>
      </c>
      <c r="D1180" s="193" t="s">
        <v>68</v>
      </c>
      <c r="E1180" s="193" t="s">
        <v>520</v>
      </c>
      <c r="F1180" s="118" t="s">
        <v>20</v>
      </c>
      <c r="G1180" s="33">
        <f>G1181+G1183</f>
        <v>2020</v>
      </c>
    </row>
    <row r="1181" spans="1:7" x14ac:dyDescent="0.25">
      <c r="A1181" s="62" t="s">
        <v>25</v>
      </c>
      <c r="B1181" s="28">
        <v>915</v>
      </c>
      <c r="C1181" s="193" t="s">
        <v>68</v>
      </c>
      <c r="D1181" s="193" t="s">
        <v>68</v>
      </c>
      <c r="E1181" s="193" t="s">
        <v>520</v>
      </c>
      <c r="F1181" s="118" t="s">
        <v>26</v>
      </c>
      <c r="G1181" s="33">
        <f>G1182</f>
        <v>240</v>
      </c>
    </row>
    <row r="1182" spans="1:7" x14ac:dyDescent="0.25">
      <c r="A1182" s="35" t="s">
        <v>144</v>
      </c>
      <c r="B1182" s="28">
        <v>915</v>
      </c>
      <c r="C1182" s="193" t="s">
        <v>68</v>
      </c>
      <c r="D1182" s="193" t="s">
        <v>68</v>
      </c>
      <c r="E1182" s="193" t="s">
        <v>520</v>
      </c>
      <c r="F1182" s="118" t="s">
        <v>151</v>
      </c>
      <c r="G1182" s="33">
        <v>240</v>
      </c>
    </row>
    <row r="1183" spans="1:7" ht="31.4" x14ac:dyDescent="0.25">
      <c r="A1183" s="62" t="s">
        <v>27</v>
      </c>
      <c r="B1183" s="32">
        <v>915</v>
      </c>
      <c r="C1183" s="193" t="s">
        <v>68</v>
      </c>
      <c r="D1183" s="193" t="s">
        <v>68</v>
      </c>
      <c r="E1183" s="193" t="s">
        <v>520</v>
      </c>
      <c r="F1183" s="118" t="s">
        <v>0</v>
      </c>
      <c r="G1183" s="33">
        <f>G1184</f>
        <v>1780</v>
      </c>
    </row>
    <row r="1184" spans="1:7" s="56" customFormat="1" ht="31.4" x14ac:dyDescent="0.25">
      <c r="A1184" s="62" t="s">
        <v>744</v>
      </c>
      <c r="B1184" s="32">
        <v>915</v>
      </c>
      <c r="C1184" s="193" t="s">
        <v>68</v>
      </c>
      <c r="D1184" s="193" t="s">
        <v>68</v>
      </c>
      <c r="E1184" s="193" t="s">
        <v>520</v>
      </c>
      <c r="F1184" s="55" t="s">
        <v>745</v>
      </c>
      <c r="G1184" s="29">
        <f>1710+70</f>
        <v>1780</v>
      </c>
    </row>
    <row r="1185" spans="1:7" ht="32.1" x14ac:dyDescent="0.3">
      <c r="A1185" s="59" t="s">
        <v>518</v>
      </c>
      <c r="B1185" s="24">
        <v>915</v>
      </c>
      <c r="C1185" s="25" t="s">
        <v>68</v>
      </c>
      <c r="D1185" s="25" t="s">
        <v>68</v>
      </c>
      <c r="E1185" s="25" t="s">
        <v>560</v>
      </c>
      <c r="F1185" s="51"/>
      <c r="G1185" s="26">
        <f>G1186+G1189</f>
        <v>420</v>
      </c>
    </row>
    <row r="1186" spans="1:7" x14ac:dyDescent="0.25">
      <c r="A1186" s="35" t="s">
        <v>22</v>
      </c>
      <c r="B1186" s="32">
        <v>915</v>
      </c>
      <c r="C1186" s="193" t="s">
        <v>68</v>
      </c>
      <c r="D1186" s="193" t="s">
        <v>68</v>
      </c>
      <c r="E1186" s="193" t="s">
        <v>560</v>
      </c>
      <c r="F1186" s="193" t="s">
        <v>15</v>
      </c>
      <c r="G1186" s="29">
        <f>G1187</f>
        <v>150</v>
      </c>
    </row>
    <row r="1187" spans="1:7" ht="31.4" x14ac:dyDescent="0.25">
      <c r="A1187" s="35" t="s">
        <v>17</v>
      </c>
      <c r="B1187" s="28">
        <v>915</v>
      </c>
      <c r="C1187" s="193" t="s">
        <v>68</v>
      </c>
      <c r="D1187" s="193" t="s">
        <v>68</v>
      </c>
      <c r="E1187" s="193" t="s">
        <v>560</v>
      </c>
      <c r="F1187" s="193" t="s">
        <v>16</v>
      </c>
      <c r="G1187" s="29">
        <f>G1188</f>
        <v>150</v>
      </c>
    </row>
    <row r="1188" spans="1:7" ht="31.4" x14ac:dyDescent="0.25">
      <c r="A1188" s="35" t="s">
        <v>194</v>
      </c>
      <c r="B1188" s="28">
        <v>915</v>
      </c>
      <c r="C1188" s="193" t="s">
        <v>68</v>
      </c>
      <c r="D1188" s="193" t="s">
        <v>68</v>
      </c>
      <c r="E1188" s="193" t="s">
        <v>560</v>
      </c>
      <c r="F1188" s="118" t="s">
        <v>134</v>
      </c>
      <c r="G1188" s="33">
        <v>150</v>
      </c>
    </row>
    <row r="1189" spans="1:7" ht="31.4" x14ac:dyDescent="0.25">
      <c r="A1189" s="62" t="s">
        <v>18</v>
      </c>
      <c r="B1189" s="28">
        <v>915</v>
      </c>
      <c r="C1189" s="193" t="s">
        <v>68</v>
      </c>
      <c r="D1189" s="193" t="s">
        <v>68</v>
      </c>
      <c r="E1189" s="193" t="s">
        <v>560</v>
      </c>
      <c r="F1189" s="118" t="s">
        <v>20</v>
      </c>
      <c r="G1189" s="33">
        <f>G1190</f>
        <v>270</v>
      </c>
    </row>
    <row r="1190" spans="1:7" ht="31.4" x14ac:dyDescent="0.25">
      <c r="A1190" s="62" t="s">
        <v>27</v>
      </c>
      <c r="B1190" s="28">
        <v>915</v>
      </c>
      <c r="C1190" s="193" t="s">
        <v>68</v>
      </c>
      <c r="D1190" s="193" t="s">
        <v>68</v>
      </c>
      <c r="E1190" s="193" t="s">
        <v>560</v>
      </c>
      <c r="F1190" s="118" t="s">
        <v>0</v>
      </c>
      <c r="G1190" s="33">
        <f>G1191</f>
        <v>270</v>
      </c>
    </row>
    <row r="1191" spans="1:7" s="56" customFormat="1" ht="31.4" x14ac:dyDescent="0.25">
      <c r="A1191" s="62" t="s">
        <v>744</v>
      </c>
      <c r="B1191" s="28">
        <v>915</v>
      </c>
      <c r="C1191" s="193" t="s">
        <v>68</v>
      </c>
      <c r="D1191" s="193" t="s">
        <v>68</v>
      </c>
      <c r="E1191" s="193" t="s">
        <v>560</v>
      </c>
      <c r="F1191" s="55" t="s">
        <v>745</v>
      </c>
      <c r="G1191" s="29">
        <f>200+70</f>
        <v>270</v>
      </c>
    </row>
    <row r="1192" spans="1:7" ht="32.1" x14ac:dyDescent="0.3">
      <c r="A1192" s="59" t="s">
        <v>519</v>
      </c>
      <c r="B1192" s="24">
        <v>915</v>
      </c>
      <c r="C1192" s="25" t="s">
        <v>68</v>
      </c>
      <c r="D1192" s="25" t="s">
        <v>68</v>
      </c>
      <c r="E1192" s="25" t="s">
        <v>561</v>
      </c>
      <c r="F1192" s="51"/>
      <c r="G1192" s="26">
        <f>G1193</f>
        <v>560</v>
      </c>
    </row>
    <row r="1193" spans="1:7" ht="31.4" x14ac:dyDescent="0.25">
      <c r="A1193" s="35" t="s">
        <v>18</v>
      </c>
      <c r="B1193" s="28">
        <v>915</v>
      </c>
      <c r="C1193" s="193" t="s">
        <v>68</v>
      </c>
      <c r="D1193" s="193" t="s">
        <v>68</v>
      </c>
      <c r="E1193" s="193" t="s">
        <v>561</v>
      </c>
      <c r="F1193" s="193" t="s">
        <v>20</v>
      </c>
      <c r="G1193" s="29">
        <f>G1194+G1196</f>
        <v>560</v>
      </c>
    </row>
    <row r="1194" spans="1:7" x14ac:dyDescent="0.25">
      <c r="A1194" s="62" t="s">
        <v>25</v>
      </c>
      <c r="B1194" s="28">
        <v>915</v>
      </c>
      <c r="C1194" s="193" t="s">
        <v>68</v>
      </c>
      <c r="D1194" s="193" t="s">
        <v>68</v>
      </c>
      <c r="E1194" s="193" t="s">
        <v>561</v>
      </c>
      <c r="F1194" s="193" t="s">
        <v>26</v>
      </c>
      <c r="G1194" s="29">
        <f>G1195</f>
        <v>245</v>
      </c>
    </row>
    <row r="1195" spans="1:7" x14ac:dyDescent="0.25">
      <c r="A1195" s="35" t="s">
        <v>144</v>
      </c>
      <c r="B1195" s="28">
        <v>915</v>
      </c>
      <c r="C1195" s="193" t="s">
        <v>68</v>
      </c>
      <c r="D1195" s="193" t="s">
        <v>68</v>
      </c>
      <c r="E1195" s="193" t="s">
        <v>561</v>
      </c>
      <c r="F1195" s="193" t="s">
        <v>151</v>
      </c>
      <c r="G1195" s="29">
        <v>245</v>
      </c>
    </row>
    <row r="1196" spans="1:7" ht="31.4" x14ac:dyDescent="0.25">
      <c r="A1196" s="62" t="s">
        <v>27</v>
      </c>
      <c r="B1196" s="32">
        <v>915</v>
      </c>
      <c r="C1196" s="193" t="s">
        <v>68</v>
      </c>
      <c r="D1196" s="193" t="s">
        <v>68</v>
      </c>
      <c r="E1196" s="193" t="s">
        <v>561</v>
      </c>
      <c r="F1196" s="193" t="s">
        <v>0</v>
      </c>
      <c r="G1196" s="29">
        <f>G1197</f>
        <v>315</v>
      </c>
    </row>
    <row r="1197" spans="1:7" s="56" customFormat="1" ht="31.4" x14ac:dyDescent="0.25">
      <c r="A1197" s="62" t="s">
        <v>744</v>
      </c>
      <c r="B1197" s="28">
        <v>915</v>
      </c>
      <c r="C1197" s="193" t="s">
        <v>68</v>
      </c>
      <c r="D1197" s="193" t="s">
        <v>68</v>
      </c>
      <c r="E1197" s="193" t="s">
        <v>561</v>
      </c>
      <c r="F1197" s="55" t="s">
        <v>745</v>
      </c>
      <c r="G1197" s="29">
        <v>315</v>
      </c>
    </row>
    <row r="1198" spans="1:7" s="56" customFormat="1" x14ac:dyDescent="0.25">
      <c r="A1198" s="62" t="s">
        <v>778</v>
      </c>
      <c r="B1198" s="28">
        <v>915</v>
      </c>
      <c r="C1198" s="193" t="s">
        <v>68</v>
      </c>
      <c r="D1198" s="193" t="s">
        <v>68</v>
      </c>
      <c r="E1198" s="193" t="s">
        <v>768</v>
      </c>
      <c r="F1198" s="55"/>
      <c r="G1198" s="29">
        <f>G1199</f>
        <v>21514</v>
      </c>
    </row>
    <row r="1199" spans="1:7" s="56" customFormat="1" ht="31.4" x14ac:dyDescent="0.25">
      <c r="A1199" s="35" t="s">
        <v>18</v>
      </c>
      <c r="B1199" s="32">
        <v>915</v>
      </c>
      <c r="C1199" s="193" t="s">
        <v>68</v>
      </c>
      <c r="D1199" s="193" t="s">
        <v>68</v>
      </c>
      <c r="E1199" s="193" t="s">
        <v>768</v>
      </c>
      <c r="F1199" s="193" t="s">
        <v>20</v>
      </c>
      <c r="G1199" s="29">
        <f t="shared" ref="G1199:G1200" si="29">G1200</f>
        <v>21514</v>
      </c>
    </row>
    <row r="1200" spans="1:7" s="56" customFormat="1" x14ac:dyDescent="0.25">
      <c r="A1200" s="35" t="s">
        <v>25</v>
      </c>
      <c r="B1200" s="32">
        <v>915</v>
      </c>
      <c r="C1200" s="109" t="s">
        <v>68</v>
      </c>
      <c r="D1200" s="109" t="s">
        <v>68</v>
      </c>
      <c r="E1200" s="193" t="s">
        <v>768</v>
      </c>
      <c r="F1200" s="193" t="s">
        <v>26</v>
      </c>
      <c r="G1200" s="29">
        <f t="shared" si="29"/>
        <v>21514</v>
      </c>
    </row>
    <row r="1201" spans="1:7" s="56" customFormat="1" ht="47.05" x14ac:dyDescent="0.25">
      <c r="A1201" s="35" t="s">
        <v>150</v>
      </c>
      <c r="B1201" s="32">
        <v>915</v>
      </c>
      <c r="C1201" s="109" t="s">
        <v>68</v>
      </c>
      <c r="D1201" s="109" t="s">
        <v>68</v>
      </c>
      <c r="E1201" s="193" t="s">
        <v>768</v>
      </c>
      <c r="F1201" s="193" t="s">
        <v>152</v>
      </c>
      <c r="G1201" s="29">
        <v>21514</v>
      </c>
    </row>
    <row r="1202" spans="1:7" s="56" customFormat="1" ht="32.799999999999997" x14ac:dyDescent="0.3">
      <c r="A1202" s="133" t="s">
        <v>797</v>
      </c>
      <c r="B1202" s="20">
        <v>915</v>
      </c>
      <c r="C1202" s="51" t="s">
        <v>68</v>
      </c>
      <c r="D1202" s="51" t="s">
        <v>68</v>
      </c>
      <c r="E1202" s="51" t="s">
        <v>800</v>
      </c>
      <c r="F1202" s="51"/>
      <c r="G1202" s="134">
        <f t="shared" ref="G1202" si="30">G1203</f>
        <v>1000</v>
      </c>
    </row>
    <row r="1203" spans="1:7" s="56" customFormat="1" ht="31.4" x14ac:dyDescent="0.25">
      <c r="A1203" s="35" t="s">
        <v>18</v>
      </c>
      <c r="B1203" s="32">
        <v>915</v>
      </c>
      <c r="C1203" s="193" t="s">
        <v>68</v>
      </c>
      <c r="D1203" s="193" t="s">
        <v>68</v>
      </c>
      <c r="E1203" s="193" t="s">
        <v>800</v>
      </c>
      <c r="F1203" s="193" t="s">
        <v>20</v>
      </c>
      <c r="G1203" s="29">
        <f t="shared" ref="G1203:G1204" si="31">G1204</f>
        <v>1000</v>
      </c>
    </row>
    <row r="1204" spans="1:7" s="56" customFormat="1" x14ac:dyDescent="0.25">
      <c r="A1204" s="35" t="s">
        <v>25</v>
      </c>
      <c r="B1204" s="32">
        <v>915</v>
      </c>
      <c r="C1204" s="109" t="s">
        <v>68</v>
      </c>
      <c r="D1204" s="109" t="s">
        <v>68</v>
      </c>
      <c r="E1204" s="193" t="s">
        <v>800</v>
      </c>
      <c r="F1204" s="193" t="s">
        <v>26</v>
      </c>
      <c r="G1204" s="29">
        <f t="shared" si="31"/>
        <v>1000</v>
      </c>
    </row>
    <row r="1205" spans="1:7" s="56" customFormat="1" x14ac:dyDescent="0.25">
      <c r="A1205" s="62" t="s">
        <v>144</v>
      </c>
      <c r="B1205" s="32">
        <v>915</v>
      </c>
      <c r="C1205" s="109" t="s">
        <v>68</v>
      </c>
      <c r="D1205" s="109" t="s">
        <v>68</v>
      </c>
      <c r="E1205" s="193" t="s">
        <v>800</v>
      </c>
      <c r="F1205" s="193" t="s">
        <v>151</v>
      </c>
      <c r="G1205" s="29">
        <v>1000</v>
      </c>
    </row>
    <row r="1206" spans="1:7" s="56" customFormat="1" x14ac:dyDescent="0.25">
      <c r="A1206" s="59" t="s">
        <v>44</v>
      </c>
      <c r="B1206" s="24">
        <v>915</v>
      </c>
      <c r="C1206" s="25" t="s">
        <v>68</v>
      </c>
      <c r="D1206" s="25" t="s">
        <v>68</v>
      </c>
      <c r="E1206" s="25" t="s">
        <v>767</v>
      </c>
      <c r="F1206" s="30"/>
      <c r="G1206" s="26">
        <f>G1207</f>
        <v>50</v>
      </c>
    </row>
    <row r="1207" spans="1:7" s="56" customFormat="1" ht="31.4" x14ac:dyDescent="0.25">
      <c r="A1207" s="35" t="s">
        <v>18</v>
      </c>
      <c r="B1207" s="32">
        <v>915</v>
      </c>
      <c r="C1207" s="193" t="s">
        <v>68</v>
      </c>
      <c r="D1207" s="193" t="s">
        <v>68</v>
      </c>
      <c r="E1207" s="193" t="s">
        <v>767</v>
      </c>
      <c r="F1207" s="193" t="s">
        <v>20</v>
      </c>
      <c r="G1207" s="29">
        <f t="shared" ref="G1207:G1208" si="32">G1208</f>
        <v>50</v>
      </c>
    </row>
    <row r="1208" spans="1:7" s="56" customFormat="1" x14ac:dyDescent="0.25">
      <c r="A1208" s="35" t="s">
        <v>25</v>
      </c>
      <c r="B1208" s="32">
        <v>915</v>
      </c>
      <c r="C1208" s="109" t="s">
        <v>68</v>
      </c>
      <c r="D1208" s="109" t="s">
        <v>68</v>
      </c>
      <c r="E1208" s="193" t="s">
        <v>767</v>
      </c>
      <c r="F1208" s="193" t="s">
        <v>26</v>
      </c>
      <c r="G1208" s="29">
        <f t="shared" si="32"/>
        <v>50</v>
      </c>
    </row>
    <row r="1209" spans="1:7" s="56" customFormat="1" x14ac:dyDescent="0.25">
      <c r="A1209" s="62" t="s">
        <v>144</v>
      </c>
      <c r="B1209" s="32">
        <v>915</v>
      </c>
      <c r="C1209" s="109" t="s">
        <v>68</v>
      </c>
      <c r="D1209" s="109" t="s">
        <v>68</v>
      </c>
      <c r="E1209" s="193" t="s">
        <v>767</v>
      </c>
      <c r="F1209" s="193" t="s">
        <v>151</v>
      </c>
      <c r="G1209" s="29">
        <v>50</v>
      </c>
    </row>
    <row r="1210" spans="1:7" ht="47.8" x14ac:dyDescent="0.3">
      <c r="A1210" s="47" t="s">
        <v>510</v>
      </c>
      <c r="B1210" s="50">
        <v>915</v>
      </c>
      <c r="C1210" s="51" t="s">
        <v>68</v>
      </c>
      <c r="D1210" s="51" t="s">
        <v>68</v>
      </c>
      <c r="E1210" s="48" t="s">
        <v>406</v>
      </c>
      <c r="F1210" s="67"/>
      <c r="G1210" s="137">
        <f>G1211</f>
        <v>600</v>
      </c>
    </row>
    <row r="1211" spans="1:7" ht="31.4" x14ac:dyDescent="0.25">
      <c r="A1211" s="47" t="s">
        <v>407</v>
      </c>
      <c r="B1211" s="20">
        <v>915</v>
      </c>
      <c r="C1211" s="21" t="s">
        <v>68</v>
      </c>
      <c r="D1211" s="21" t="s">
        <v>68</v>
      </c>
      <c r="E1211" s="48" t="s">
        <v>408</v>
      </c>
      <c r="F1211" s="67"/>
      <c r="G1211" s="137">
        <f>G1212</f>
        <v>600</v>
      </c>
    </row>
    <row r="1212" spans="1:7" x14ac:dyDescent="0.25">
      <c r="A1212" s="59" t="s">
        <v>97</v>
      </c>
      <c r="B1212" s="24">
        <v>915</v>
      </c>
      <c r="C1212" s="25" t="s">
        <v>68</v>
      </c>
      <c r="D1212" s="25" t="s">
        <v>68</v>
      </c>
      <c r="E1212" s="25" t="s">
        <v>409</v>
      </c>
      <c r="F1212" s="25"/>
      <c r="G1212" s="138">
        <f>G1213</f>
        <v>600</v>
      </c>
    </row>
    <row r="1213" spans="1:7" ht="31.4" x14ac:dyDescent="0.25">
      <c r="A1213" s="35" t="s">
        <v>18</v>
      </c>
      <c r="B1213" s="28">
        <v>915</v>
      </c>
      <c r="C1213" s="193" t="s">
        <v>68</v>
      </c>
      <c r="D1213" s="193" t="s">
        <v>68</v>
      </c>
      <c r="E1213" s="193" t="s">
        <v>409</v>
      </c>
      <c r="F1213" s="193" t="s">
        <v>20</v>
      </c>
      <c r="G1213" s="139">
        <f>G1214</f>
        <v>600</v>
      </c>
    </row>
    <row r="1214" spans="1:7" ht="31.4" x14ac:dyDescent="0.25">
      <c r="A1214" s="35" t="s">
        <v>178</v>
      </c>
      <c r="B1214" s="28">
        <v>915</v>
      </c>
      <c r="C1214" s="193" t="s">
        <v>68</v>
      </c>
      <c r="D1214" s="193" t="s">
        <v>68</v>
      </c>
      <c r="E1214" s="193" t="s">
        <v>409</v>
      </c>
      <c r="F1214" s="193" t="s">
        <v>0</v>
      </c>
      <c r="G1214" s="139">
        <f>G1215</f>
        <v>600</v>
      </c>
    </row>
    <row r="1215" spans="1:7" s="56" customFormat="1" ht="31.4" x14ac:dyDescent="0.25">
      <c r="A1215" s="62" t="s">
        <v>744</v>
      </c>
      <c r="B1215" s="28">
        <v>915</v>
      </c>
      <c r="C1215" s="193" t="s">
        <v>68</v>
      </c>
      <c r="D1215" s="193" t="s">
        <v>68</v>
      </c>
      <c r="E1215" s="193" t="s">
        <v>409</v>
      </c>
      <c r="F1215" s="55" t="s">
        <v>745</v>
      </c>
      <c r="G1215" s="139">
        <v>600</v>
      </c>
    </row>
    <row r="1216" spans="1:7" s="56" customFormat="1" ht="31.4" x14ac:dyDescent="0.25">
      <c r="A1216" s="40" t="s">
        <v>514</v>
      </c>
      <c r="B1216" s="20">
        <v>915</v>
      </c>
      <c r="C1216" s="21" t="s">
        <v>68</v>
      </c>
      <c r="D1216" s="21" t="s">
        <v>68</v>
      </c>
      <c r="E1216" s="21" t="s">
        <v>260</v>
      </c>
      <c r="F1216" s="21"/>
      <c r="G1216" s="22">
        <f>G1217</f>
        <v>25</v>
      </c>
    </row>
    <row r="1217" spans="1:7" s="56" customFormat="1" ht="32.1" x14ac:dyDescent="0.3">
      <c r="A1217" s="40" t="s">
        <v>306</v>
      </c>
      <c r="B1217" s="20">
        <v>915</v>
      </c>
      <c r="C1217" s="21" t="s">
        <v>68</v>
      </c>
      <c r="D1217" s="21" t="s">
        <v>68</v>
      </c>
      <c r="E1217" s="21" t="s">
        <v>308</v>
      </c>
      <c r="F1217" s="37"/>
      <c r="G1217" s="83">
        <f>G1218</f>
        <v>25</v>
      </c>
    </row>
    <row r="1218" spans="1:7" s="56" customFormat="1" ht="32.799999999999997" x14ac:dyDescent="0.3">
      <c r="A1218" s="58" t="s">
        <v>326</v>
      </c>
      <c r="B1218" s="50">
        <v>915</v>
      </c>
      <c r="C1218" s="51" t="s">
        <v>68</v>
      </c>
      <c r="D1218" s="51" t="s">
        <v>68</v>
      </c>
      <c r="E1218" s="51" t="s">
        <v>327</v>
      </c>
      <c r="F1218" s="51"/>
      <c r="G1218" s="52">
        <f t="shared" ref="G1218:G1220" si="33">G1219</f>
        <v>25</v>
      </c>
    </row>
    <row r="1219" spans="1:7" s="56" customFormat="1" ht="31.4" x14ac:dyDescent="0.25">
      <c r="A1219" s="35" t="s">
        <v>18</v>
      </c>
      <c r="B1219" s="32">
        <v>915</v>
      </c>
      <c r="C1219" s="193" t="s">
        <v>68</v>
      </c>
      <c r="D1219" s="193" t="s">
        <v>68</v>
      </c>
      <c r="E1219" s="193" t="s">
        <v>327</v>
      </c>
      <c r="F1219" s="193" t="s">
        <v>20</v>
      </c>
      <c r="G1219" s="29">
        <f t="shared" si="33"/>
        <v>25</v>
      </c>
    </row>
    <row r="1220" spans="1:7" s="56" customFormat="1" x14ac:dyDescent="0.25">
      <c r="A1220" s="35" t="s">
        <v>25</v>
      </c>
      <c r="B1220" s="32">
        <v>915</v>
      </c>
      <c r="C1220" s="109" t="s">
        <v>68</v>
      </c>
      <c r="D1220" s="109" t="s">
        <v>68</v>
      </c>
      <c r="E1220" s="193" t="s">
        <v>327</v>
      </c>
      <c r="F1220" s="193" t="s">
        <v>26</v>
      </c>
      <c r="G1220" s="29">
        <f t="shared" si="33"/>
        <v>25</v>
      </c>
    </row>
    <row r="1221" spans="1:7" s="56" customFormat="1" x14ac:dyDescent="0.25">
      <c r="A1221" s="62" t="s">
        <v>144</v>
      </c>
      <c r="B1221" s="32">
        <v>915</v>
      </c>
      <c r="C1221" s="109" t="s">
        <v>68</v>
      </c>
      <c r="D1221" s="109" t="s">
        <v>68</v>
      </c>
      <c r="E1221" s="193" t="s">
        <v>327</v>
      </c>
      <c r="F1221" s="193" t="s">
        <v>151</v>
      </c>
      <c r="G1221" s="29">
        <v>25</v>
      </c>
    </row>
    <row r="1222" spans="1:7" ht="18.55" x14ac:dyDescent="0.3">
      <c r="A1222" s="140" t="s">
        <v>62</v>
      </c>
      <c r="B1222" s="20">
        <v>915</v>
      </c>
      <c r="C1222" s="45" t="s">
        <v>63</v>
      </c>
      <c r="D1222" s="45"/>
      <c r="E1222" s="45"/>
      <c r="F1222" s="45"/>
      <c r="G1222" s="46">
        <f>G1223+G1325</f>
        <v>288437.32</v>
      </c>
    </row>
    <row r="1223" spans="1:7" x14ac:dyDescent="0.25">
      <c r="A1223" s="17" t="s">
        <v>65</v>
      </c>
      <c r="B1223" s="20">
        <v>915</v>
      </c>
      <c r="C1223" s="14" t="s">
        <v>63</v>
      </c>
      <c r="D1223" s="14" t="s">
        <v>64</v>
      </c>
      <c r="E1223" s="14"/>
      <c r="F1223" s="14"/>
      <c r="G1223" s="15">
        <f>G1224+G1313</f>
        <v>266445.32</v>
      </c>
    </row>
    <row r="1224" spans="1:7" ht="31.4" x14ac:dyDescent="0.25">
      <c r="A1224" s="40" t="s">
        <v>711</v>
      </c>
      <c r="B1224" s="20">
        <v>915</v>
      </c>
      <c r="C1224" s="21" t="s">
        <v>63</v>
      </c>
      <c r="D1224" s="21" t="s">
        <v>64</v>
      </c>
      <c r="E1224" s="21" t="s">
        <v>422</v>
      </c>
      <c r="F1224" s="21"/>
      <c r="G1224" s="22">
        <f>G1225+G1287</f>
        <v>265955.32</v>
      </c>
    </row>
    <row r="1225" spans="1:7" ht="31.4" x14ac:dyDescent="0.25">
      <c r="A1225" s="47" t="s">
        <v>439</v>
      </c>
      <c r="B1225" s="20">
        <v>915</v>
      </c>
      <c r="C1225" s="21" t="s">
        <v>63</v>
      </c>
      <c r="D1225" s="21" t="s">
        <v>64</v>
      </c>
      <c r="E1225" s="48" t="s">
        <v>443</v>
      </c>
      <c r="F1225" s="67"/>
      <c r="G1225" s="22">
        <f>G1226+G1243+G1266+G1270+G1276+G1282</f>
        <v>237023.32</v>
      </c>
    </row>
    <row r="1226" spans="1:7" ht="16.399999999999999" x14ac:dyDescent="0.3">
      <c r="A1226" s="40" t="s">
        <v>440</v>
      </c>
      <c r="B1226" s="50">
        <v>915</v>
      </c>
      <c r="C1226" s="21" t="s">
        <v>63</v>
      </c>
      <c r="D1226" s="21" t="s">
        <v>64</v>
      </c>
      <c r="E1226" s="48" t="s">
        <v>444</v>
      </c>
      <c r="F1226" s="21"/>
      <c r="G1226" s="22">
        <f>G1227+G1231+G1235+G1239</f>
        <v>53786</v>
      </c>
    </row>
    <row r="1227" spans="1:7" ht="16.399999999999999" x14ac:dyDescent="0.3">
      <c r="A1227" s="58" t="s">
        <v>119</v>
      </c>
      <c r="B1227" s="50">
        <v>915</v>
      </c>
      <c r="C1227" s="51" t="s">
        <v>63</v>
      </c>
      <c r="D1227" s="51" t="s">
        <v>64</v>
      </c>
      <c r="E1227" s="51" t="s">
        <v>445</v>
      </c>
      <c r="F1227" s="51"/>
      <c r="G1227" s="52">
        <f>G1228</f>
        <v>2040</v>
      </c>
    </row>
    <row r="1228" spans="1:7" ht="31.4" x14ac:dyDescent="0.25">
      <c r="A1228" s="62" t="s">
        <v>18</v>
      </c>
      <c r="B1228" s="28">
        <v>915</v>
      </c>
      <c r="C1228" s="193" t="s">
        <v>63</v>
      </c>
      <c r="D1228" s="193" t="s">
        <v>64</v>
      </c>
      <c r="E1228" s="193" t="s">
        <v>445</v>
      </c>
      <c r="F1228" s="193" t="s">
        <v>20</v>
      </c>
      <c r="G1228" s="26">
        <f>G1229</f>
        <v>2040</v>
      </c>
    </row>
    <row r="1229" spans="1:7" x14ac:dyDescent="0.25">
      <c r="A1229" s="35" t="s">
        <v>25</v>
      </c>
      <c r="B1229" s="28">
        <v>915</v>
      </c>
      <c r="C1229" s="193" t="s">
        <v>63</v>
      </c>
      <c r="D1229" s="193" t="s">
        <v>64</v>
      </c>
      <c r="E1229" s="193" t="s">
        <v>445</v>
      </c>
      <c r="F1229" s="193" t="s">
        <v>26</v>
      </c>
      <c r="G1229" s="29">
        <f>G1230</f>
        <v>2040</v>
      </c>
    </row>
    <row r="1230" spans="1:7" x14ac:dyDescent="0.25">
      <c r="A1230" s="35" t="s">
        <v>144</v>
      </c>
      <c r="B1230" s="28">
        <v>915</v>
      </c>
      <c r="C1230" s="193" t="s">
        <v>63</v>
      </c>
      <c r="D1230" s="193" t="s">
        <v>64</v>
      </c>
      <c r="E1230" s="193" t="s">
        <v>445</v>
      </c>
      <c r="F1230" s="193" t="s">
        <v>151</v>
      </c>
      <c r="G1230" s="29">
        <v>2040</v>
      </c>
    </row>
    <row r="1231" spans="1:7" x14ac:dyDescent="0.25">
      <c r="A1231" s="59" t="s">
        <v>120</v>
      </c>
      <c r="B1231" s="24">
        <v>915</v>
      </c>
      <c r="C1231" s="25" t="s">
        <v>63</v>
      </c>
      <c r="D1231" s="25" t="s">
        <v>64</v>
      </c>
      <c r="E1231" s="25" t="s">
        <v>446</v>
      </c>
      <c r="F1231" s="25"/>
      <c r="G1231" s="26">
        <f>G1232</f>
        <v>5975</v>
      </c>
    </row>
    <row r="1232" spans="1:7" ht="31.4" x14ac:dyDescent="0.25">
      <c r="A1232" s="62" t="s">
        <v>18</v>
      </c>
      <c r="B1232" s="28">
        <v>915</v>
      </c>
      <c r="C1232" s="193" t="s">
        <v>63</v>
      </c>
      <c r="D1232" s="193" t="s">
        <v>64</v>
      </c>
      <c r="E1232" s="193" t="s">
        <v>446</v>
      </c>
      <c r="F1232" s="193" t="s">
        <v>20</v>
      </c>
      <c r="G1232" s="29">
        <f>G1233</f>
        <v>5975</v>
      </c>
    </row>
    <row r="1233" spans="1:7" x14ac:dyDescent="0.25">
      <c r="A1233" s="35" t="s">
        <v>25</v>
      </c>
      <c r="B1233" s="28">
        <v>915</v>
      </c>
      <c r="C1233" s="193" t="s">
        <v>63</v>
      </c>
      <c r="D1233" s="193" t="s">
        <v>64</v>
      </c>
      <c r="E1233" s="193" t="s">
        <v>446</v>
      </c>
      <c r="F1233" s="193" t="s">
        <v>26</v>
      </c>
      <c r="G1233" s="29">
        <f>G1234</f>
        <v>5975</v>
      </c>
    </row>
    <row r="1234" spans="1:7" x14ac:dyDescent="0.25">
      <c r="A1234" s="35" t="s">
        <v>144</v>
      </c>
      <c r="B1234" s="28">
        <v>915</v>
      </c>
      <c r="C1234" s="193" t="s">
        <v>63</v>
      </c>
      <c r="D1234" s="193" t="s">
        <v>64</v>
      </c>
      <c r="E1234" s="193" t="s">
        <v>446</v>
      </c>
      <c r="F1234" s="193" t="s">
        <v>151</v>
      </c>
      <c r="G1234" s="29">
        <f>778+4000+695+502</f>
        <v>5975</v>
      </c>
    </row>
    <row r="1235" spans="1:7" ht="32.799999999999997" x14ac:dyDescent="0.3">
      <c r="A1235" s="58" t="s">
        <v>916</v>
      </c>
      <c r="B1235" s="50">
        <v>915</v>
      </c>
      <c r="C1235" s="51" t="s">
        <v>63</v>
      </c>
      <c r="D1235" s="51" t="s">
        <v>64</v>
      </c>
      <c r="E1235" s="51" t="s">
        <v>831</v>
      </c>
      <c r="F1235" s="51"/>
      <c r="G1235" s="52">
        <f>G1236</f>
        <v>24</v>
      </c>
    </row>
    <row r="1236" spans="1:7" ht="31.4" x14ac:dyDescent="0.25">
      <c r="A1236" s="62" t="s">
        <v>18</v>
      </c>
      <c r="B1236" s="28">
        <v>915</v>
      </c>
      <c r="C1236" s="193" t="s">
        <v>63</v>
      </c>
      <c r="D1236" s="193" t="s">
        <v>64</v>
      </c>
      <c r="E1236" s="193" t="s">
        <v>831</v>
      </c>
      <c r="F1236" s="193" t="s">
        <v>20</v>
      </c>
      <c r="G1236" s="29">
        <f>G1237</f>
        <v>24</v>
      </c>
    </row>
    <row r="1237" spans="1:7" x14ac:dyDescent="0.25">
      <c r="A1237" s="35" t="s">
        <v>25</v>
      </c>
      <c r="B1237" s="28">
        <v>915</v>
      </c>
      <c r="C1237" s="193" t="s">
        <v>63</v>
      </c>
      <c r="D1237" s="193" t="s">
        <v>64</v>
      </c>
      <c r="E1237" s="193" t="s">
        <v>831</v>
      </c>
      <c r="F1237" s="193" t="s">
        <v>26</v>
      </c>
      <c r="G1237" s="29">
        <f>G1238</f>
        <v>24</v>
      </c>
    </row>
    <row r="1238" spans="1:7" x14ac:dyDescent="0.25">
      <c r="A1238" s="35" t="s">
        <v>144</v>
      </c>
      <c r="B1238" s="28">
        <v>915</v>
      </c>
      <c r="C1238" s="193" t="s">
        <v>63</v>
      </c>
      <c r="D1238" s="193" t="s">
        <v>64</v>
      </c>
      <c r="E1238" s="193" t="s">
        <v>831</v>
      </c>
      <c r="F1238" s="193" t="s">
        <v>151</v>
      </c>
      <c r="G1238" s="29">
        <v>24</v>
      </c>
    </row>
    <row r="1239" spans="1:7" ht="16.399999999999999" x14ac:dyDescent="0.3">
      <c r="A1239" s="59" t="s">
        <v>121</v>
      </c>
      <c r="B1239" s="24">
        <v>915</v>
      </c>
      <c r="C1239" s="193" t="s">
        <v>63</v>
      </c>
      <c r="D1239" s="193" t="s">
        <v>64</v>
      </c>
      <c r="E1239" s="25" t="s">
        <v>447</v>
      </c>
      <c r="F1239" s="51"/>
      <c r="G1239" s="26">
        <f>G1240</f>
        <v>45747</v>
      </c>
    </row>
    <row r="1240" spans="1:7" ht="31.4" x14ac:dyDescent="0.25">
      <c r="A1240" s="35" t="s">
        <v>18</v>
      </c>
      <c r="B1240" s="28">
        <v>915</v>
      </c>
      <c r="C1240" s="193" t="s">
        <v>63</v>
      </c>
      <c r="D1240" s="193" t="s">
        <v>64</v>
      </c>
      <c r="E1240" s="193" t="s">
        <v>447</v>
      </c>
      <c r="F1240" s="193" t="s">
        <v>20</v>
      </c>
      <c r="G1240" s="29">
        <f>G1241</f>
        <v>45747</v>
      </c>
    </row>
    <row r="1241" spans="1:7" x14ac:dyDescent="0.25">
      <c r="A1241" s="35" t="s">
        <v>25</v>
      </c>
      <c r="B1241" s="28">
        <v>915</v>
      </c>
      <c r="C1241" s="193" t="s">
        <v>63</v>
      </c>
      <c r="D1241" s="193" t="s">
        <v>64</v>
      </c>
      <c r="E1241" s="193" t="s">
        <v>447</v>
      </c>
      <c r="F1241" s="193" t="s">
        <v>26</v>
      </c>
      <c r="G1241" s="29">
        <f>G1242</f>
        <v>45747</v>
      </c>
    </row>
    <row r="1242" spans="1:7" ht="47.05" x14ac:dyDescent="0.25">
      <c r="A1242" s="35" t="s">
        <v>150</v>
      </c>
      <c r="B1242" s="28">
        <v>915</v>
      </c>
      <c r="C1242" s="193" t="s">
        <v>63</v>
      </c>
      <c r="D1242" s="193" t="s">
        <v>64</v>
      </c>
      <c r="E1242" s="193" t="s">
        <v>447</v>
      </c>
      <c r="F1242" s="193" t="s">
        <v>152</v>
      </c>
      <c r="G1242" s="29">
        <f>45771-24</f>
        <v>45747</v>
      </c>
    </row>
    <row r="1243" spans="1:7" ht="32.1" x14ac:dyDescent="0.3">
      <c r="A1243" s="40" t="s">
        <v>441</v>
      </c>
      <c r="B1243" s="50">
        <v>915</v>
      </c>
      <c r="C1243" s="21" t="s">
        <v>63</v>
      </c>
      <c r="D1243" s="21" t="s">
        <v>64</v>
      </c>
      <c r="E1243" s="48" t="s">
        <v>448</v>
      </c>
      <c r="F1243" s="21"/>
      <c r="G1243" s="22">
        <f>G1244+G1248</f>
        <v>179528</v>
      </c>
    </row>
    <row r="1244" spans="1:7" ht="31.4" x14ac:dyDescent="0.25">
      <c r="A1244" s="59" t="s">
        <v>712</v>
      </c>
      <c r="B1244" s="24">
        <v>915</v>
      </c>
      <c r="C1244" s="25" t="s">
        <v>63</v>
      </c>
      <c r="D1244" s="25" t="s">
        <v>64</v>
      </c>
      <c r="E1244" s="25" t="s">
        <v>479</v>
      </c>
      <c r="F1244" s="25"/>
      <c r="G1244" s="26">
        <f>G1245</f>
        <v>35000</v>
      </c>
    </row>
    <row r="1245" spans="1:7" ht="31.4" x14ac:dyDescent="0.25">
      <c r="A1245" s="35" t="s">
        <v>18</v>
      </c>
      <c r="B1245" s="28">
        <v>915</v>
      </c>
      <c r="C1245" s="193" t="s">
        <v>63</v>
      </c>
      <c r="D1245" s="193" t="s">
        <v>64</v>
      </c>
      <c r="E1245" s="193" t="s">
        <v>479</v>
      </c>
      <c r="F1245" s="193" t="s">
        <v>20</v>
      </c>
      <c r="G1245" s="29">
        <f>G1246</f>
        <v>35000</v>
      </c>
    </row>
    <row r="1246" spans="1:7" x14ac:dyDescent="0.25">
      <c r="A1246" s="35" t="s">
        <v>19</v>
      </c>
      <c r="B1246" s="28">
        <v>915</v>
      </c>
      <c r="C1246" s="193" t="s">
        <v>63</v>
      </c>
      <c r="D1246" s="193" t="s">
        <v>64</v>
      </c>
      <c r="E1246" s="193" t="s">
        <v>479</v>
      </c>
      <c r="F1246" s="193" t="s">
        <v>21</v>
      </c>
      <c r="G1246" s="29">
        <f>G1247</f>
        <v>35000</v>
      </c>
    </row>
    <row r="1247" spans="1:7" x14ac:dyDescent="0.25">
      <c r="A1247" s="35" t="s">
        <v>155</v>
      </c>
      <c r="B1247" s="28">
        <v>915</v>
      </c>
      <c r="C1247" s="193" t="s">
        <v>63</v>
      </c>
      <c r="D1247" s="193" t="s">
        <v>64</v>
      </c>
      <c r="E1247" s="193" t="s">
        <v>479</v>
      </c>
      <c r="F1247" s="193" t="s">
        <v>156</v>
      </c>
      <c r="G1247" s="29">
        <f>70000-35000</f>
        <v>35000</v>
      </c>
    </row>
    <row r="1248" spans="1:7" x14ac:dyDescent="0.25">
      <c r="A1248" s="59" t="s">
        <v>122</v>
      </c>
      <c r="B1248" s="28">
        <v>915</v>
      </c>
      <c r="C1248" s="25" t="s">
        <v>63</v>
      </c>
      <c r="D1248" s="25" t="s">
        <v>64</v>
      </c>
      <c r="E1248" s="25" t="s">
        <v>449</v>
      </c>
      <c r="F1248" s="193"/>
      <c r="G1248" s="26">
        <f>G1249+G1254+G1258+G1263</f>
        <v>144528</v>
      </c>
    </row>
    <row r="1249" spans="1:7" ht="47.05" x14ac:dyDescent="0.25">
      <c r="A1249" s="35" t="s">
        <v>304</v>
      </c>
      <c r="B1249" s="28">
        <v>915</v>
      </c>
      <c r="C1249" s="193" t="s">
        <v>63</v>
      </c>
      <c r="D1249" s="193" t="s">
        <v>64</v>
      </c>
      <c r="E1249" s="193" t="s">
        <v>449</v>
      </c>
      <c r="F1249" s="193" t="s">
        <v>30</v>
      </c>
      <c r="G1249" s="29">
        <f>G1250</f>
        <v>5268</v>
      </c>
    </row>
    <row r="1250" spans="1:7" x14ac:dyDescent="0.25">
      <c r="A1250" s="62" t="s">
        <v>32</v>
      </c>
      <c r="B1250" s="193" t="s">
        <v>478</v>
      </c>
      <c r="C1250" s="193" t="s">
        <v>63</v>
      </c>
      <c r="D1250" s="193" t="s">
        <v>64</v>
      </c>
      <c r="E1250" s="193" t="s">
        <v>449</v>
      </c>
      <c r="F1250" s="193" t="s">
        <v>31</v>
      </c>
      <c r="G1250" s="29">
        <f>G1251+G1252+G1253</f>
        <v>5268</v>
      </c>
    </row>
    <row r="1251" spans="1:7" x14ac:dyDescent="0.25">
      <c r="A1251" s="190" t="s">
        <v>337</v>
      </c>
      <c r="B1251" s="193" t="s">
        <v>478</v>
      </c>
      <c r="C1251" s="193" t="s">
        <v>63</v>
      </c>
      <c r="D1251" s="193" t="s">
        <v>64</v>
      </c>
      <c r="E1251" s="193" t="s">
        <v>449</v>
      </c>
      <c r="F1251" s="193" t="s">
        <v>138</v>
      </c>
      <c r="G1251" s="29">
        <f>3792+32+221</f>
        <v>4045</v>
      </c>
    </row>
    <row r="1252" spans="1:7" x14ac:dyDescent="0.25">
      <c r="A1252" s="190" t="s">
        <v>137</v>
      </c>
      <c r="B1252" s="193" t="s">
        <v>478</v>
      </c>
      <c r="C1252" s="193" t="s">
        <v>63</v>
      </c>
      <c r="D1252" s="193" t="s">
        <v>64</v>
      </c>
      <c r="E1252" s="193" t="s">
        <v>449</v>
      </c>
      <c r="F1252" s="193" t="s">
        <v>139</v>
      </c>
      <c r="G1252" s="29">
        <v>1</v>
      </c>
    </row>
    <row r="1253" spans="1:7" ht="31.4" x14ac:dyDescent="0.25">
      <c r="A1253" s="190" t="s">
        <v>241</v>
      </c>
      <c r="B1253" s="193" t="s">
        <v>478</v>
      </c>
      <c r="C1253" s="193" t="s">
        <v>63</v>
      </c>
      <c r="D1253" s="193" t="s">
        <v>64</v>
      </c>
      <c r="E1253" s="193" t="s">
        <v>449</v>
      </c>
      <c r="F1253" s="193" t="s">
        <v>255</v>
      </c>
      <c r="G1253" s="29">
        <f>1145+10+67</f>
        <v>1222</v>
      </c>
    </row>
    <row r="1254" spans="1:7" x14ac:dyDescent="0.25">
      <c r="A1254" s="35" t="s">
        <v>22</v>
      </c>
      <c r="B1254" s="24">
        <v>915</v>
      </c>
      <c r="C1254" s="193" t="s">
        <v>63</v>
      </c>
      <c r="D1254" s="193" t="s">
        <v>64</v>
      </c>
      <c r="E1254" s="193" t="s">
        <v>449</v>
      </c>
      <c r="F1254" s="193" t="s">
        <v>15</v>
      </c>
      <c r="G1254" s="29">
        <f>G1255</f>
        <v>1238</v>
      </c>
    </row>
    <row r="1255" spans="1:7" ht="31.4" x14ac:dyDescent="0.25">
      <c r="A1255" s="62" t="s">
        <v>17</v>
      </c>
      <c r="B1255" s="28">
        <v>915</v>
      </c>
      <c r="C1255" s="193" t="s">
        <v>63</v>
      </c>
      <c r="D1255" s="193" t="s">
        <v>64</v>
      </c>
      <c r="E1255" s="193" t="s">
        <v>449</v>
      </c>
      <c r="F1255" s="193" t="s">
        <v>16</v>
      </c>
      <c r="G1255" s="29">
        <f>G1256+G1257</f>
        <v>1238</v>
      </c>
    </row>
    <row r="1256" spans="1:7" ht="31.55" customHeight="1" x14ac:dyDescent="0.25">
      <c r="A1256" s="62" t="s">
        <v>565</v>
      </c>
      <c r="B1256" s="28">
        <v>915</v>
      </c>
      <c r="C1256" s="193" t="s">
        <v>63</v>
      </c>
      <c r="D1256" s="193" t="s">
        <v>64</v>
      </c>
      <c r="E1256" s="193" t="s">
        <v>449</v>
      </c>
      <c r="F1256" s="193" t="s">
        <v>566</v>
      </c>
      <c r="G1256" s="29">
        <f>10+5.2</f>
        <v>15.2</v>
      </c>
    </row>
    <row r="1257" spans="1:7" ht="31.4" x14ac:dyDescent="0.25">
      <c r="A1257" s="35" t="s">
        <v>194</v>
      </c>
      <c r="B1257" s="28">
        <v>915</v>
      </c>
      <c r="C1257" s="193" t="s">
        <v>63</v>
      </c>
      <c r="D1257" s="193" t="s">
        <v>64</v>
      </c>
      <c r="E1257" s="193" t="s">
        <v>449</v>
      </c>
      <c r="F1257" s="193" t="s">
        <v>134</v>
      </c>
      <c r="G1257" s="29">
        <f>1228-5.2</f>
        <v>1222.8</v>
      </c>
    </row>
    <row r="1258" spans="1:7" ht="31.4" x14ac:dyDescent="0.25">
      <c r="A1258" s="35" t="s">
        <v>18</v>
      </c>
      <c r="B1258" s="32">
        <v>915</v>
      </c>
      <c r="C1258" s="193" t="s">
        <v>63</v>
      </c>
      <c r="D1258" s="193" t="s">
        <v>64</v>
      </c>
      <c r="E1258" s="193" t="s">
        <v>449</v>
      </c>
      <c r="F1258" s="193" t="s">
        <v>20</v>
      </c>
      <c r="G1258" s="29">
        <f>G1259+G1261</f>
        <v>137852</v>
      </c>
    </row>
    <row r="1259" spans="1:7" ht="20.5" customHeight="1" x14ac:dyDescent="0.25">
      <c r="A1259" s="35" t="s">
        <v>25</v>
      </c>
      <c r="B1259" s="32">
        <v>915</v>
      </c>
      <c r="C1259" s="193" t="s">
        <v>63</v>
      </c>
      <c r="D1259" s="193" t="s">
        <v>64</v>
      </c>
      <c r="E1259" s="193" t="s">
        <v>449</v>
      </c>
      <c r="F1259" s="193" t="s">
        <v>26</v>
      </c>
      <c r="G1259" s="29">
        <f>G1260</f>
        <v>18419</v>
      </c>
    </row>
    <row r="1260" spans="1:7" ht="47.05" x14ac:dyDescent="0.25">
      <c r="A1260" s="35" t="s">
        <v>150</v>
      </c>
      <c r="B1260" s="28">
        <v>915</v>
      </c>
      <c r="C1260" s="193" t="s">
        <v>63</v>
      </c>
      <c r="D1260" s="193" t="s">
        <v>64</v>
      </c>
      <c r="E1260" s="193" t="s">
        <v>449</v>
      </c>
      <c r="F1260" s="193" t="s">
        <v>152</v>
      </c>
      <c r="G1260" s="29">
        <f>18223+409-213</f>
        <v>18419</v>
      </c>
    </row>
    <row r="1261" spans="1:7" x14ac:dyDescent="0.25">
      <c r="A1261" s="35" t="s">
        <v>19</v>
      </c>
      <c r="B1261" s="28">
        <v>915</v>
      </c>
      <c r="C1261" s="193" t="s">
        <v>63</v>
      </c>
      <c r="D1261" s="193" t="s">
        <v>64</v>
      </c>
      <c r="E1261" s="193" t="s">
        <v>449</v>
      </c>
      <c r="F1261" s="193" t="s">
        <v>21</v>
      </c>
      <c r="G1261" s="29">
        <f>G1262</f>
        <v>119433</v>
      </c>
    </row>
    <row r="1262" spans="1:7" ht="47.05" x14ac:dyDescent="0.25">
      <c r="A1262" s="35" t="s">
        <v>172</v>
      </c>
      <c r="B1262" s="28">
        <v>915</v>
      </c>
      <c r="C1262" s="193" t="s">
        <v>63</v>
      </c>
      <c r="D1262" s="193" t="s">
        <v>64</v>
      </c>
      <c r="E1262" s="193" t="s">
        <v>449</v>
      </c>
      <c r="F1262" s="193" t="s">
        <v>157</v>
      </c>
      <c r="G1262" s="29">
        <v>119433</v>
      </c>
    </row>
    <row r="1263" spans="1:7" x14ac:dyDescent="0.25">
      <c r="A1263" s="35" t="s">
        <v>13</v>
      </c>
      <c r="B1263" s="28">
        <v>915</v>
      </c>
      <c r="C1263" s="193" t="s">
        <v>63</v>
      </c>
      <c r="D1263" s="193" t="s">
        <v>64</v>
      </c>
      <c r="E1263" s="193" t="s">
        <v>449</v>
      </c>
      <c r="F1263" s="193" t="s">
        <v>14</v>
      </c>
      <c r="G1263" s="29">
        <f>G1264</f>
        <v>170</v>
      </c>
    </row>
    <row r="1264" spans="1:7" x14ac:dyDescent="0.25">
      <c r="A1264" s="35" t="s">
        <v>34</v>
      </c>
      <c r="B1264" s="28">
        <v>915</v>
      </c>
      <c r="C1264" s="193" t="s">
        <v>63</v>
      </c>
      <c r="D1264" s="193" t="s">
        <v>64</v>
      </c>
      <c r="E1264" s="193" t="s">
        <v>449</v>
      </c>
      <c r="F1264" s="193" t="s">
        <v>33</v>
      </c>
      <c r="G1264" s="29">
        <f>G1265</f>
        <v>170</v>
      </c>
    </row>
    <row r="1265" spans="1:7" x14ac:dyDescent="0.25">
      <c r="A1265" s="35" t="s">
        <v>713</v>
      </c>
      <c r="B1265" s="28">
        <v>915</v>
      </c>
      <c r="C1265" s="193" t="s">
        <v>63</v>
      </c>
      <c r="D1265" s="193" t="s">
        <v>64</v>
      </c>
      <c r="E1265" s="193" t="s">
        <v>449</v>
      </c>
      <c r="F1265" s="193" t="s">
        <v>135</v>
      </c>
      <c r="G1265" s="29">
        <v>170</v>
      </c>
    </row>
    <row r="1266" spans="1:7" ht="32.799999999999997" x14ac:dyDescent="0.3">
      <c r="A1266" s="133" t="s">
        <v>797</v>
      </c>
      <c r="B1266" s="20">
        <v>915</v>
      </c>
      <c r="C1266" s="51" t="s">
        <v>63</v>
      </c>
      <c r="D1266" s="51" t="s">
        <v>64</v>
      </c>
      <c r="E1266" s="51" t="s">
        <v>799</v>
      </c>
      <c r="F1266" s="51"/>
      <c r="G1266" s="134">
        <f t="shared" ref="G1266" si="34">G1267</f>
        <v>1000</v>
      </c>
    </row>
    <row r="1267" spans="1:7" ht="31.4" x14ac:dyDescent="0.25">
      <c r="A1267" s="35" t="s">
        <v>18</v>
      </c>
      <c r="B1267" s="28">
        <v>915</v>
      </c>
      <c r="C1267" s="193" t="s">
        <v>63</v>
      </c>
      <c r="D1267" s="193" t="s">
        <v>64</v>
      </c>
      <c r="E1267" s="193" t="s">
        <v>799</v>
      </c>
      <c r="F1267" s="193" t="s">
        <v>20</v>
      </c>
      <c r="G1267" s="29">
        <f>G1268</f>
        <v>1000</v>
      </c>
    </row>
    <row r="1268" spans="1:7" x14ac:dyDescent="0.25">
      <c r="A1268" s="35" t="s">
        <v>19</v>
      </c>
      <c r="B1268" s="28">
        <v>915</v>
      </c>
      <c r="C1268" s="193" t="s">
        <v>63</v>
      </c>
      <c r="D1268" s="193" t="s">
        <v>64</v>
      </c>
      <c r="E1268" s="193" t="s">
        <v>799</v>
      </c>
      <c r="F1268" s="193" t="s">
        <v>21</v>
      </c>
      <c r="G1268" s="29">
        <f>G1269</f>
        <v>1000</v>
      </c>
    </row>
    <row r="1269" spans="1:7" x14ac:dyDescent="0.25">
      <c r="A1269" s="35" t="s">
        <v>155</v>
      </c>
      <c r="B1269" s="28">
        <v>915</v>
      </c>
      <c r="C1269" s="193" t="s">
        <v>63</v>
      </c>
      <c r="D1269" s="193" t="s">
        <v>64</v>
      </c>
      <c r="E1269" s="193" t="s">
        <v>799</v>
      </c>
      <c r="F1269" s="193" t="s">
        <v>156</v>
      </c>
      <c r="G1269" s="29">
        <v>1000</v>
      </c>
    </row>
    <row r="1270" spans="1:7" ht="16.399999999999999" x14ac:dyDescent="0.3">
      <c r="A1270" s="58" t="s">
        <v>44</v>
      </c>
      <c r="B1270" s="28">
        <v>915</v>
      </c>
      <c r="C1270" s="25" t="s">
        <v>63</v>
      </c>
      <c r="D1270" s="25" t="s">
        <v>64</v>
      </c>
      <c r="E1270" s="65" t="s">
        <v>450</v>
      </c>
      <c r="F1270" s="51"/>
      <c r="G1270" s="52">
        <f>G1271</f>
        <v>440</v>
      </c>
    </row>
    <row r="1271" spans="1:7" ht="31.4" x14ac:dyDescent="0.25">
      <c r="A1271" s="35" t="s">
        <v>18</v>
      </c>
      <c r="B1271" s="28">
        <v>915</v>
      </c>
      <c r="C1271" s="193" t="s">
        <v>63</v>
      </c>
      <c r="D1271" s="193" t="s">
        <v>64</v>
      </c>
      <c r="E1271" s="193" t="s">
        <v>450</v>
      </c>
      <c r="F1271" s="193" t="s">
        <v>20</v>
      </c>
      <c r="G1271" s="29">
        <f>G1272+G1274</f>
        <v>440</v>
      </c>
    </row>
    <row r="1272" spans="1:7" x14ac:dyDescent="0.25">
      <c r="A1272" s="35" t="s">
        <v>25</v>
      </c>
      <c r="B1272" s="28">
        <v>915</v>
      </c>
      <c r="C1272" s="193" t="s">
        <v>63</v>
      </c>
      <c r="D1272" s="193" t="s">
        <v>64</v>
      </c>
      <c r="E1272" s="193" t="s">
        <v>450</v>
      </c>
      <c r="F1272" s="193" t="s">
        <v>26</v>
      </c>
      <c r="G1272" s="29">
        <f>G1273</f>
        <v>150</v>
      </c>
    </row>
    <row r="1273" spans="1:7" x14ac:dyDescent="0.25">
      <c r="A1273" s="35" t="s">
        <v>144</v>
      </c>
      <c r="B1273" s="28">
        <v>915</v>
      </c>
      <c r="C1273" s="193" t="s">
        <v>63</v>
      </c>
      <c r="D1273" s="193" t="s">
        <v>64</v>
      </c>
      <c r="E1273" s="193" t="s">
        <v>450</v>
      </c>
      <c r="F1273" s="193" t="s">
        <v>151</v>
      </c>
      <c r="G1273" s="29">
        <v>150</v>
      </c>
    </row>
    <row r="1274" spans="1:7" x14ac:dyDescent="0.25">
      <c r="A1274" s="35" t="s">
        <v>19</v>
      </c>
      <c r="B1274" s="28">
        <v>915</v>
      </c>
      <c r="C1274" s="193" t="s">
        <v>63</v>
      </c>
      <c r="D1274" s="193" t="s">
        <v>64</v>
      </c>
      <c r="E1274" s="193" t="s">
        <v>450</v>
      </c>
      <c r="F1274" s="193" t="s">
        <v>21</v>
      </c>
      <c r="G1274" s="29">
        <f>G1275</f>
        <v>290</v>
      </c>
    </row>
    <row r="1275" spans="1:7" x14ac:dyDescent="0.25">
      <c r="A1275" s="35" t="s">
        <v>155</v>
      </c>
      <c r="B1275" s="28">
        <v>915</v>
      </c>
      <c r="C1275" s="193" t="s">
        <v>63</v>
      </c>
      <c r="D1275" s="193" t="s">
        <v>64</v>
      </c>
      <c r="E1275" s="193" t="s">
        <v>450</v>
      </c>
      <c r="F1275" s="193" t="s">
        <v>156</v>
      </c>
      <c r="G1275" s="29">
        <v>290</v>
      </c>
    </row>
    <row r="1276" spans="1:7" ht="32.799999999999997" x14ac:dyDescent="0.3">
      <c r="A1276" s="58" t="s">
        <v>873</v>
      </c>
      <c r="B1276" s="50">
        <v>915</v>
      </c>
      <c r="C1276" s="51" t="s">
        <v>63</v>
      </c>
      <c r="D1276" s="51" t="s">
        <v>64</v>
      </c>
      <c r="E1276" s="51" t="s">
        <v>872</v>
      </c>
      <c r="F1276" s="51"/>
      <c r="G1276" s="52">
        <f>G1277</f>
        <v>1820</v>
      </c>
    </row>
    <row r="1277" spans="1:7" ht="31.4" x14ac:dyDescent="0.25">
      <c r="A1277" s="35" t="s">
        <v>18</v>
      </c>
      <c r="B1277" s="28">
        <v>915</v>
      </c>
      <c r="C1277" s="193" t="s">
        <v>63</v>
      </c>
      <c r="D1277" s="193" t="s">
        <v>64</v>
      </c>
      <c r="E1277" s="193" t="s">
        <v>872</v>
      </c>
      <c r="F1277" s="193" t="s">
        <v>20</v>
      </c>
      <c r="G1277" s="29">
        <f>G1278+G1280</f>
        <v>1820</v>
      </c>
    </row>
    <row r="1278" spans="1:7" x14ac:dyDescent="0.25">
      <c r="A1278" s="35" t="s">
        <v>25</v>
      </c>
      <c r="B1278" s="28">
        <v>915</v>
      </c>
      <c r="C1278" s="193" t="s">
        <v>63</v>
      </c>
      <c r="D1278" s="193" t="s">
        <v>64</v>
      </c>
      <c r="E1278" s="193" t="s">
        <v>872</v>
      </c>
      <c r="F1278" s="193" t="s">
        <v>26</v>
      </c>
      <c r="G1278" s="29">
        <f>G1279</f>
        <v>670</v>
      </c>
    </row>
    <row r="1279" spans="1:7" x14ac:dyDescent="0.25">
      <c r="A1279" s="35" t="s">
        <v>144</v>
      </c>
      <c r="B1279" s="28">
        <v>915</v>
      </c>
      <c r="C1279" s="193" t="s">
        <v>63</v>
      </c>
      <c r="D1279" s="193" t="s">
        <v>64</v>
      </c>
      <c r="E1279" s="193" t="s">
        <v>872</v>
      </c>
      <c r="F1279" s="193" t="s">
        <v>151</v>
      </c>
      <c r="G1279" s="29">
        <v>670</v>
      </c>
    </row>
    <row r="1280" spans="1:7" x14ac:dyDescent="0.25">
      <c r="A1280" s="35" t="s">
        <v>19</v>
      </c>
      <c r="B1280" s="28">
        <v>915</v>
      </c>
      <c r="C1280" s="193" t="s">
        <v>63</v>
      </c>
      <c r="D1280" s="193" t="s">
        <v>64</v>
      </c>
      <c r="E1280" s="193" t="s">
        <v>872</v>
      </c>
      <c r="F1280" s="193" t="s">
        <v>21</v>
      </c>
      <c r="G1280" s="29">
        <f>G1281</f>
        <v>1150</v>
      </c>
    </row>
    <row r="1281" spans="1:7" x14ac:dyDescent="0.25">
      <c r="A1281" s="35" t="s">
        <v>155</v>
      </c>
      <c r="B1281" s="28">
        <v>915</v>
      </c>
      <c r="C1281" s="193" t="s">
        <v>63</v>
      </c>
      <c r="D1281" s="193" t="s">
        <v>64</v>
      </c>
      <c r="E1281" s="193" t="s">
        <v>872</v>
      </c>
      <c r="F1281" s="193" t="s">
        <v>156</v>
      </c>
      <c r="G1281" s="29">
        <v>1150</v>
      </c>
    </row>
    <row r="1282" spans="1:7" ht="49.2" x14ac:dyDescent="0.3">
      <c r="A1282" s="58" t="s">
        <v>917</v>
      </c>
      <c r="B1282" s="20">
        <v>915</v>
      </c>
      <c r="C1282" s="51" t="s">
        <v>63</v>
      </c>
      <c r="D1282" s="51" t="s">
        <v>64</v>
      </c>
      <c r="E1282" s="65" t="s">
        <v>832</v>
      </c>
      <c r="F1282" s="51"/>
      <c r="G1282" s="52">
        <f>G1283</f>
        <v>449.32</v>
      </c>
    </row>
    <row r="1283" spans="1:7" ht="31.4" x14ac:dyDescent="0.25">
      <c r="A1283" s="35" t="s">
        <v>18</v>
      </c>
      <c r="B1283" s="28">
        <v>915</v>
      </c>
      <c r="C1283" s="193" t="s">
        <v>63</v>
      </c>
      <c r="D1283" s="193" t="s">
        <v>64</v>
      </c>
      <c r="E1283" s="193" t="s">
        <v>832</v>
      </c>
      <c r="F1283" s="193" t="s">
        <v>20</v>
      </c>
      <c r="G1283" s="29">
        <f>G1284+G1286</f>
        <v>449.32</v>
      </c>
    </row>
    <row r="1284" spans="1:7" x14ac:dyDescent="0.25">
      <c r="A1284" s="35" t="s">
        <v>25</v>
      </c>
      <c r="B1284" s="28">
        <v>915</v>
      </c>
      <c r="C1284" s="193" t="s">
        <v>63</v>
      </c>
      <c r="D1284" s="193" t="s">
        <v>64</v>
      </c>
      <c r="E1284" s="193" t="s">
        <v>832</v>
      </c>
      <c r="F1284" s="193" t="s">
        <v>26</v>
      </c>
      <c r="G1284" s="29">
        <f>G1285</f>
        <v>449.32</v>
      </c>
    </row>
    <row r="1285" spans="1:7" x14ac:dyDescent="0.25">
      <c r="A1285" s="35" t="s">
        <v>144</v>
      </c>
      <c r="B1285" s="28">
        <v>915</v>
      </c>
      <c r="C1285" s="193" t="s">
        <v>63</v>
      </c>
      <c r="D1285" s="193" t="s">
        <v>64</v>
      </c>
      <c r="E1285" s="193" t="s">
        <v>832</v>
      </c>
      <c r="F1285" s="193" t="s">
        <v>151</v>
      </c>
      <c r="G1285" s="29">
        <v>449.32</v>
      </c>
    </row>
    <row r="1286" spans="1:7" x14ac:dyDescent="0.25">
      <c r="A1286" s="35"/>
      <c r="B1286" s="28"/>
      <c r="C1286" s="193"/>
      <c r="D1286" s="193"/>
      <c r="E1286" s="193"/>
      <c r="F1286" s="193"/>
      <c r="G1286" s="29"/>
    </row>
    <row r="1287" spans="1:7" ht="31.4" x14ac:dyDescent="0.25">
      <c r="A1287" s="47" t="s">
        <v>419</v>
      </c>
      <c r="B1287" s="20">
        <v>915</v>
      </c>
      <c r="C1287" s="21" t="s">
        <v>63</v>
      </c>
      <c r="D1287" s="21" t="s">
        <v>64</v>
      </c>
      <c r="E1287" s="48" t="s">
        <v>420</v>
      </c>
      <c r="F1287" s="67"/>
      <c r="G1287" s="22">
        <f>G1288+G1304</f>
        <v>28932</v>
      </c>
    </row>
    <row r="1288" spans="1:7" x14ac:dyDescent="0.25">
      <c r="A1288" s="59" t="s">
        <v>38</v>
      </c>
      <c r="B1288" s="32">
        <v>915</v>
      </c>
      <c r="C1288" s="25" t="s">
        <v>63</v>
      </c>
      <c r="D1288" s="25" t="s">
        <v>64</v>
      </c>
      <c r="E1288" s="54" t="s">
        <v>451</v>
      </c>
      <c r="F1288" s="25"/>
      <c r="G1288" s="107">
        <f>G1289+G1300</f>
        <v>8652</v>
      </c>
    </row>
    <row r="1289" spans="1:7" x14ac:dyDescent="0.25">
      <c r="A1289" s="59" t="s">
        <v>46</v>
      </c>
      <c r="B1289" s="32">
        <v>915</v>
      </c>
      <c r="C1289" s="25" t="s">
        <v>63</v>
      </c>
      <c r="D1289" s="25" t="s">
        <v>64</v>
      </c>
      <c r="E1289" s="25" t="s">
        <v>421</v>
      </c>
      <c r="F1289" s="25"/>
      <c r="G1289" s="26">
        <f>G1290+G1293+G1295</f>
        <v>8552</v>
      </c>
    </row>
    <row r="1290" spans="1:7" x14ac:dyDescent="0.25">
      <c r="A1290" s="35" t="s">
        <v>22</v>
      </c>
      <c r="B1290" s="32">
        <v>915</v>
      </c>
      <c r="C1290" s="193" t="s">
        <v>63</v>
      </c>
      <c r="D1290" s="193" t="s">
        <v>64</v>
      </c>
      <c r="E1290" s="193" t="s">
        <v>421</v>
      </c>
      <c r="F1290" s="193" t="s">
        <v>15</v>
      </c>
      <c r="G1290" s="29">
        <f>G1291</f>
        <v>5972</v>
      </c>
    </row>
    <row r="1291" spans="1:7" ht="31.4" x14ac:dyDescent="0.25">
      <c r="A1291" s="62" t="s">
        <v>17</v>
      </c>
      <c r="B1291" s="24">
        <v>915</v>
      </c>
      <c r="C1291" s="193" t="s">
        <v>63</v>
      </c>
      <c r="D1291" s="193" t="s">
        <v>64</v>
      </c>
      <c r="E1291" s="193" t="s">
        <v>421</v>
      </c>
      <c r="F1291" s="193" t="s">
        <v>16</v>
      </c>
      <c r="G1291" s="29">
        <f>G1292</f>
        <v>5972</v>
      </c>
    </row>
    <row r="1292" spans="1:7" ht="31.4" x14ac:dyDescent="0.25">
      <c r="A1292" s="35" t="s">
        <v>194</v>
      </c>
      <c r="B1292" s="28">
        <v>915</v>
      </c>
      <c r="C1292" s="193" t="s">
        <v>63</v>
      </c>
      <c r="D1292" s="193" t="s">
        <v>64</v>
      </c>
      <c r="E1292" s="193" t="s">
        <v>421</v>
      </c>
      <c r="F1292" s="193" t="s">
        <v>134</v>
      </c>
      <c r="G1292" s="29">
        <f>6072-100</f>
        <v>5972</v>
      </c>
    </row>
    <row r="1293" spans="1:7" x14ac:dyDescent="0.25">
      <c r="A1293" s="35" t="s">
        <v>23</v>
      </c>
      <c r="B1293" s="32">
        <v>915</v>
      </c>
      <c r="C1293" s="193" t="s">
        <v>63</v>
      </c>
      <c r="D1293" s="193" t="s">
        <v>64</v>
      </c>
      <c r="E1293" s="193" t="s">
        <v>421</v>
      </c>
      <c r="F1293" s="193" t="s">
        <v>24</v>
      </c>
      <c r="G1293" s="29">
        <f>G1294</f>
        <v>30</v>
      </c>
    </row>
    <row r="1294" spans="1:7" x14ac:dyDescent="0.25">
      <c r="A1294" s="35" t="s">
        <v>28</v>
      </c>
      <c r="B1294" s="32">
        <v>915</v>
      </c>
      <c r="C1294" s="193" t="s">
        <v>63</v>
      </c>
      <c r="D1294" s="193" t="s">
        <v>64</v>
      </c>
      <c r="E1294" s="193" t="s">
        <v>421</v>
      </c>
      <c r="F1294" s="193" t="s">
        <v>37</v>
      </c>
      <c r="G1294" s="29">
        <v>30</v>
      </c>
    </row>
    <row r="1295" spans="1:7" ht="31.4" x14ac:dyDescent="0.25">
      <c r="A1295" s="35" t="s">
        <v>18</v>
      </c>
      <c r="B1295" s="28">
        <v>915</v>
      </c>
      <c r="C1295" s="193" t="s">
        <v>63</v>
      </c>
      <c r="D1295" s="193" t="s">
        <v>64</v>
      </c>
      <c r="E1295" s="193" t="s">
        <v>421</v>
      </c>
      <c r="F1295" s="193" t="s">
        <v>20</v>
      </c>
      <c r="G1295" s="29">
        <f>G1296+G1298</f>
        <v>2550</v>
      </c>
    </row>
    <row r="1296" spans="1:7" x14ac:dyDescent="0.25">
      <c r="A1296" s="35" t="s">
        <v>19</v>
      </c>
      <c r="B1296" s="28">
        <v>915</v>
      </c>
      <c r="C1296" s="193" t="s">
        <v>63</v>
      </c>
      <c r="D1296" s="193" t="s">
        <v>53</v>
      </c>
      <c r="E1296" s="193" t="s">
        <v>421</v>
      </c>
      <c r="F1296" s="193" t="s">
        <v>21</v>
      </c>
      <c r="G1296" s="29">
        <f>G1297</f>
        <v>150</v>
      </c>
    </row>
    <row r="1297" spans="1:7" x14ac:dyDescent="0.25">
      <c r="A1297" s="35" t="s">
        <v>155</v>
      </c>
      <c r="B1297" s="32">
        <v>915</v>
      </c>
      <c r="C1297" s="193" t="s">
        <v>63</v>
      </c>
      <c r="D1297" s="193" t="s">
        <v>64</v>
      </c>
      <c r="E1297" s="193" t="s">
        <v>421</v>
      </c>
      <c r="F1297" s="193" t="s">
        <v>156</v>
      </c>
      <c r="G1297" s="29">
        <f>50+100</f>
        <v>150</v>
      </c>
    </row>
    <row r="1298" spans="1:7" ht="31.4" x14ac:dyDescent="0.25">
      <c r="A1298" s="62" t="s">
        <v>27</v>
      </c>
      <c r="B1298" s="28">
        <v>915</v>
      </c>
      <c r="C1298" s="193" t="s">
        <v>63</v>
      </c>
      <c r="D1298" s="193" t="s">
        <v>64</v>
      </c>
      <c r="E1298" s="193" t="s">
        <v>421</v>
      </c>
      <c r="F1298" s="193" t="s">
        <v>0</v>
      </c>
      <c r="G1298" s="29">
        <f>G1299</f>
        <v>2400</v>
      </c>
    </row>
    <row r="1299" spans="1:7" s="56" customFormat="1" ht="31.4" x14ac:dyDescent="0.25">
      <c r="A1299" s="62" t="s">
        <v>744</v>
      </c>
      <c r="B1299" s="28">
        <v>915</v>
      </c>
      <c r="C1299" s="193" t="s">
        <v>63</v>
      </c>
      <c r="D1299" s="193" t="s">
        <v>64</v>
      </c>
      <c r="E1299" s="193" t="s">
        <v>421</v>
      </c>
      <c r="F1299" s="55" t="s">
        <v>745</v>
      </c>
      <c r="G1299" s="29">
        <f>2200+200</f>
        <v>2400</v>
      </c>
    </row>
    <row r="1300" spans="1:7" x14ac:dyDescent="0.25">
      <c r="A1300" s="59" t="s">
        <v>442</v>
      </c>
      <c r="B1300" s="28">
        <v>915</v>
      </c>
      <c r="C1300" s="193" t="s">
        <v>63</v>
      </c>
      <c r="D1300" s="193" t="s">
        <v>64</v>
      </c>
      <c r="E1300" s="25" t="s">
        <v>452</v>
      </c>
      <c r="F1300" s="193"/>
      <c r="G1300" s="26">
        <f>G1301</f>
        <v>100</v>
      </c>
    </row>
    <row r="1301" spans="1:7" x14ac:dyDescent="0.25">
      <c r="A1301" s="35" t="s">
        <v>22</v>
      </c>
      <c r="B1301" s="28">
        <v>915</v>
      </c>
      <c r="C1301" s="193" t="s">
        <v>63</v>
      </c>
      <c r="D1301" s="193" t="s">
        <v>64</v>
      </c>
      <c r="E1301" s="193" t="s">
        <v>452</v>
      </c>
      <c r="F1301" s="193" t="s">
        <v>15</v>
      </c>
      <c r="G1301" s="29">
        <f>G1302</f>
        <v>100</v>
      </c>
    </row>
    <row r="1302" spans="1:7" ht="31.4" x14ac:dyDescent="0.25">
      <c r="A1302" s="62" t="s">
        <v>17</v>
      </c>
      <c r="B1302" s="28">
        <v>915</v>
      </c>
      <c r="C1302" s="193" t="s">
        <v>63</v>
      </c>
      <c r="D1302" s="193" t="s">
        <v>64</v>
      </c>
      <c r="E1302" s="193" t="s">
        <v>452</v>
      </c>
      <c r="F1302" s="193" t="s">
        <v>16</v>
      </c>
      <c r="G1302" s="29">
        <f>G1303</f>
        <v>100</v>
      </c>
    </row>
    <row r="1303" spans="1:7" ht="31.4" x14ac:dyDescent="0.25">
      <c r="A1303" s="35" t="s">
        <v>194</v>
      </c>
      <c r="B1303" s="28">
        <v>915</v>
      </c>
      <c r="C1303" s="193" t="s">
        <v>63</v>
      </c>
      <c r="D1303" s="193" t="s">
        <v>64</v>
      </c>
      <c r="E1303" s="193" t="s">
        <v>452</v>
      </c>
      <c r="F1303" s="193" t="s">
        <v>134</v>
      </c>
      <c r="G1303" s="29">
        <v>100</v>
      </c>
    </row>
    <row r="1304" spans="1:7" x14ac:dyDescent="0.25">
      <c r="A1304" s="35" t="s">
        <v>173</v>
      </c>
      <c r="B1304" s="28">
        <v>915</v>
      </c>
      <c r="C1304" s="193" t="s">
        <v>63</v>
      </c>
      <c r="D1304" s="193" t="s">
        <v>64</v>
      </c>
      <c r="E1304" s="53" t="s">
        <v>453</v>
      </c>
      <c r="F1304" s="193"/>
      <c r="G1304" s="29">
        <f>G1305+G1310</f>
        <v>20280</v>
      </c>
    </row>
    <row r="1305" spans="1:7" x14ac:dyDescent="0.25">
      <c r="A1305" s="59" t="s">
        <v>174</v>
      </c>
      <c r="B1305" s="28">
        <v>915</v>
      </c>
      <c r="C1305" s="25" t="s">
        <v>63</v>
      </c>
      <c r="D1305" s="25" t="s">
        <v>64</v>
      </c>
      <c r="E1305" s="25" t="s">
        <v>454</v>
      </c>
      <c r="F1305" s="25"/>
      <c r="G1305" s="26">
        <f>G1306</f>
        <v>11300</v>
      </c>
    </row>
    <row r="1306" spans="1:7" ht="31.4" x14ac:dyDescent="0.25">
      <c r="A1306" s="35" t="s">
        <v>18</v>
      </c>
      <c r="B1306" s="28">
        <v>915</v>
      </c>
      <c r="C1306" s="193" t="s">
        <v>63</v>
      </c>
      <c r="D1306" s="193" t="s">
        <v>53</v>
      </c>
      <c r="E1306" s="193" t="s">
        <v>454</v>
      </c>
      <c r="F1306" s="193" t="s">
        <v>20</v>
      </c>
      <c r="G1306" s="29">
        <f>G1307</f>
        <v>11300</v>
      </c>
    </row>
    <row r="1307" spans="1:7" x14ac:dyDescent="0.25">
      <c r="A1307" s="35" t="s">
        <v>19</v>
      </c>
      <c r="B1307" s="28">
        <v>915</v>
      </c>
      <c r="C1307" s="193" t="s">
        <v>63</v>
      </c>
      <c r="D1307" s="193" t="s">
        <v>64</v>
      </c>
      <c r="E1307" s="193" t="s">
        <v>454</v>
      </c>
      <c r="F1307" s="193" t="s">
        <v>21</v>
      </c>
      <c r="G1307" s="29">
        <f>G1308</f>
        <v>11300</v>
      </c>
    </row>
    <row r="1308" spans="1:7" x14ac:dyDescent="0.25">
      <c r="A1308" s="35" t="s">
        <v>155</v>
      </c>
      <c r="B1308" s="32">
        <v>915</v>
      </c>
      <c r="C1308" s="193" t="s">
        <v>63</v>
      </c>
      <c r="D1308" s="193" t="s">
        <v>64</v>
      </c>
      <c r="E1308" s="193" t="s">
        <v>454</v>
      </c>
      <c r="F1308" s="193" t="s">
        <v>156</v>
      </c>
      <c r="G1308" s="29">
        <f>25800-14500</f>
        <v>11300</v>
      </c>
    </row>
    <row r="1309" spans="1:7" ht="16.399999999999999" x14ac:dyDescent="0.3">
      <c r="A1309" s="59" t="s">
        <v>175</v>
      </c>
      <c r="B1309" s="50">
        <v>915</v>
      </c>
      <c r="C1309" s="193" t="s">
        <v>63</v>
      </c>
      <c r="D1309" s="193" t="s">
        <v>64</v>
      </c>
      <c r="E1309" s="25" t="s">
        <v>455</v>
      </c>
      <c r="F1309" s="193"/>
      <c r="G1309" s="29">
        <f>G1310</f>
        <v>8980</v>
      </c>
    </row>
    <row r="1310" spans="1:7" ht="31.4" x14ac:dyDescent="0.25">
      <c r="A1310" s="35" t="s">
        <v>18</v>
      </c>
      <c r="B1310" s="28">
        <v>915</v>
      </c>
      <c r="C1310" s="193" t="s">
        <v>63</v>
      </c>
      <c r="D1310" s="193" t="s">
        <v>64</v>
      </c>
      <c r="E1310" s="193" t="s">
        <v>455</v>
      </c>
      <c r="F1310" s="193" t="s">
        <v>20</v>
      </c>
      <c r="G1310" s="29">
        <f>G1311</f>
        <v>8980</v>
      </c>
    </row>
    <row r="1311" spans="1:7" x14ac:dyDescent="0.25">
      <c r="A1311" s="35" t="s">
        <v>19</v>
      </c>
      <c r="B1311" s="28">
        <v>915</v>
      </c>
      <c r="C1311" s="193" t="s">
        <v>63</v>
      </c>
      <c r="D1311" s="193" t="s">
        <v>64</v>
      </c>
      <c r="E1311" s="193" t="s">
        <v>455</v>
      </c>
      <c r="F1311" s="193" t="s">
        <v>21</v>
      </c>
      <c r="G1311" s="29">
        <f>G1312</f>
        <v>8980</v>
      </c>
    </row>
    <row r="1312" spans="1:7" ht="47.05" x14ac:dyDescent="0.25">
      <c r="A1312" s="35" t="s">
        <v>172</v>
      </c>
      <c r="B1312" s="28">
        <v>915</v>
      </c>
      <c r="C1312" s="193" t="s">
        <v>63</v>
      </c>
      <c r="D1312" s="193" t="s">
        <v>64</v>
      </c>
      <c r="E1312" s="193" t="s">
        <v>455</v>
      </c>
      <c r="F1312" s="193" t="s">
        <v>157</v>
      </c>
      <c r="G1312" s="29">
        <v>8980</v>
      </c>
    </row>
    <row r="1313" spans="1:7" ht="31.4" x14ac:dyDescent="0.25">
      <c r="A1313" s="40" t="s">
        <v>514</v>
      </c>
      <c r="B1313" s="20">
        <v>915</v>
      </c>
      <c r="C1313" s="21" t="s">
        <v>63</v>
      </c>
      <c r="D1313" s="21" t="s">
        <v>64</v>
      </c>
      <c r="E1313" s="21" t="s">
        <v>260</v>
      </c>
      <c r="F1313" s="21"/>
      <c r="G1313" s="22">
        <f>G1314</f>
        <v>490</v>
      </c>
    </row>
    <row r="1314" spans="1:7" ht="32.1" x14ac:dyDescent="0.3">
      <c r="A1314" s="40" t="s">
        <v>306</v>
      </c>
      <c r="B1314" s="28">
        <v>915</v>
      </c>
      <c r="C1314" s="21" t="s">
        <v>63</v>
      </c>
      <c r="D1314" s="21" t="s">
        <v>64</v>
      </c>
      <c r="E1314" s="21" t="s">
        <v>308</v>
      </c>
      <c r="F1314" s="37"/>
      <c r="G1314" s="83">
        <f>G1315+G1321</f>
        <v>490</v>
      </c>
    </row>
    <row r="1315" spans="1:7" ht="32.799999999999997" x14ac:dyDescent="0.3">
      <c r="A1315" s="58" t="s">
        <v>326</v>
      </c>
      <c r="B1315" s="28">
        <v>915</v>
      </c>
      <c r="C1315" s="51" t="s">
        <v>63</v>
      </c>
      <c r="D1315" s="51" t="s">
        <v>64</v>
      </c>
      <c r="E1315" s="51" t="s">
        <v>327</v>
      </c>
      <c r="F1315" s="51"/>
      <c r="G1315" s="52">
        <f>G1316</f>
        <v>470</v>
      </c>
    </row>
    <row r="1316" spans="1:7" ht="31.4" x14ac:dyDescent="0.25">
      <c r="A1316" s="35" t="s">
        <v>18</v>
      </c>
      <c r="B1316" s="28">
        <v>915</v>
      </c>
      <c r="C1316" s="193" t="s">
        <v>63</v>
      </c>
      <c r="D1316" s="193" t="s">
        <v>64</v>
      </c>
      <c r="E1316" s="193" t="s">
        <v>327</v>
      </c>
      <c r="F1316" s="193" t="s">
        <v>20</v>
      </c>
      <c r="G1316" s="29">
        <f>G1317+G1319</f>
        <v>470</v>
      </c>
    </row>
    <row r="1317" spans="1:7" x14ac:dyDescent="0.25">
      <c r="A1317" s="35" t="s">
        <v>25</v>
      </c>
      <c r="B1317" s="32">
        <v>915</v>
      </c>
      <c r="C1317" s="109" t="s">
        <v>63</v>
      </c>
      <c r="D1317" s="109" t="s">
        <v>64</v>
      </c>
      <c r="E1317" s="193" t="s">
        <v>327</v>
      </c>
      <c r="F1317" s="193" t="s">
        <v>26</v>
      </c>
      <c r="G1317" s="29">
        <f t="shared" ref="G1317" si="35">G1318</f>
        <v>100</v>
      </c>
    </row>
    <row r="1318" spans="1:7" x14ac:dyDescent="0.25">
      <c r="A1318" s="62" t="s">
        <v>144</v>
      </c>
      <c r="B1318" s="32">
        <v>915</v>
      </c>
      <c r="C1318" s="109" t="s">
        <v>63</v>
      </c>
      <c r="D1318" s="109" t="s">
        <v>64</v>
      </c>
      <c r="E1318" s="193" t="s">
        <v>327</v>
      </c>
      <c r="F1318" s="193" t="s">
        <v>151</v>
      </c>
      <c r="G1318" s="29">
        <v>100</v>
      </c>
    </row>
    <row r="1319" spans="1:7" x14ac:dyDescent="0.25">
      <c r="A1319" s="61" t="s">
        <v>19</v>
      </c>
      <c r="B1319" s="32">
        <v>915</v>
      </c>
      <c r="C1319" s="109" t="s">
        <v>63</v>
      </c>
      <c r="D1319" s="109" t="s">
        <v>64</v>
      </c>
      <c r="E1319" s="193" t="s">
        <v>327</v>
      </c>
      <c r="F1319" s="193" t="s">
        <v>21</v>
      </c>
      <c r="G1319" s="29">
        <f>G1320</f>
        <v>370</v>
      </c>
    </row>
    <row r="1320" spans="1:7" x14ac:dyDescent="0.25">
      <c r="A1320" s="61" t="s">
        <v>155</v>
      </c>
      <c r="B1320" s="32">
        <v>915</v>
      </c>
      <c r="C1320" s="109" t="s">
        <v>63</v>
      </c>
      <c r="D1320" s="109" t="s">
        <v>64</v>
      </c>
      <c r="E1320" s="193" t="s">
        <v>327</v>
      </c>
      <c r="F1320" s="193" t="s">
        <v>156</v>
      </c>
      <c r="G1320" s="29">
        <v>370</v>
      </c>
    </row>
    <row r="1321" spans="1:7" ht="49.2" x14ac:dyDescent="0.3">
      <c r="A1321" s="58" t="s">
        <v>307</v>
      </c>
      <c r="B1321" s="32">
        <v>915</v>
      </c>
      <c r="C1321" s="51" t="s">
        <v>63</v>
      </c>
      <c r="D1321" s="51" t="s">
        <v>64</v>
      </c>
      <c r="E1321" s="51" t="s">
        <v>309</v>
      </c>
      <c r="F1321" s="51"/>
      <c r="G1321" s="52">
        <f>G1322</f>
        <v>20</v>
      </c>
    </row>
    <row r="1322" spans="1:7" x14ac:dyDescent="0.25">
      <c r="A1322" s="61" t="s">
        <v>22</v>
      </c>
      <c r="B1322" s="24">
        <v>915</v>
      </c>
      <c r="C1322" s="193" t="s">
        <v>63</v>
      </c>
      <c r="D1322" s="193" t="s">
        <v>64</v>
      </c>
      <c r="E1322" s="193" t="s">
        <v>309</v>
      </c>
      <c r="F1322" s="193" t="s">
        <v>15</v>
      </c>
      <c r="G1322" s="29">
        <f>G1323</f>
        <v>20</v>
      </c>
    </row>
    <row r="1323" spans="1:7" ht="31.4" x14ac:dyDescent="0.25">
      <c r="A1323" s="31" t="s">
        <v>17</v>
      </c>
      <c r="B1323" s="32">
        <v>915</v>
      </c>
      <c r="C1323" s="109" t="s">
        <v>63</v>
      </c>
      <c r="D1323" s="109" t="s">
        <v>64</v>
      </c>
      <c r="E1323" s="193" t="s">
        <v>309</v>
      </c>
      <c r="F1323" s="193" t="s">
        <v>16</v>
      </c>
      <c r="G1323" s="29">
        <f>G1324</f>
        <v>20</v>
      </c>
    </row>
    <row r="1324" spans="1:7" ht="31.4" x14ac:dyDescent="0.25">
      <c r="A1324" s="31" t="s">
        <v>160</v>
      </c>
      <c r="B1324" s="32">
        <v>915</v>
      </c>
      <c r="C1324" s="109" t="s">
        <v>63</v>
      </c>
      <c r="D1324" s="109" t="s">
        <v>64</v>
      </c>
      <c r="E1324" s="193" t="s">
        <v>309</v>
      </c>
      <c r="F1324" s="193" t="s">
        <v>134</v>
      </c>
      <c r="G1324" s="29">
        <v>20</v>
      </c>
    </row>
    <row r="1325" spans="1:7" x14ac:dyDescent="0.25">
      <c r="A1325" s="17" t="s">
        <v>176</v>
      </c>
      <c r="B1325" s="32">
        <v>915</v>
      </c>
      <c r="C1325" s="14" t="s">
        <v>63</v>
      </c>
      <c r="D1325" s="14" t="s">
        <v>58</v>
      </c>
      <c r="E1325" s="14"/>
      <c r="F1325" s="14"/>
      <c r="G1325" s="15">
        <f>G1326+G1354</f>
        <v>21992</v>
      </c>
    </row>
    <row r="1326" spans="1:7" ht="31.4" x14ac:dyDescent="0.25">
      <c r="A1326" s="40" t="s">
        <v>711</v>
      </c>
      <c r="B1326" s="20">
        <v>915</v>
      </c>
      <c r="C1326" s="21" t="s">
        <v>63</v>
      </c>
      <c r="D1326" s="21" t="s">
        <v>58</v>
      </c>
      <c r="E1326" s="21" t="s">
        <v>422</v>
      </c>
      <c r="F1326" s="21"/>
      <c r="G1326" s="22">
        <f>G1327</f>
        <v>21923</v>
      </c>
    </row>
    <row r="1327" spans="1:7" x14ac:dyDescent="0.25">
      <c r="A1327" s="47" t="s">
        <v>714</v>
      </c>
      <c r="B1327" s="32">
        <v>915</v>
      </c>
      <c r="C1327" s="21" t="s">
        <v>63</v>
      </c>
      <c r="D1327" s="21" t="s">
        <v>58</v>
      </c>
      <c r="E1327" s="48" t="s">
        <v>717</v>
      </c>
      <c r="F1327" s="67"/>
      <c r="G1327" s="22">
        <f>G1328+G1341</f>
        <v>21923</v>
      </c>
    </row>
    <row r="1328" spans="1:7" x14ac:dyDescent="0.25">
      <c r="A1328" s="59" t="s">
        <v>715</v>
      </c>
      <c r="B1328" s="32">
        <v>915</v>
      </c>
      <c r="C1328" s="25" t="s">
        <v>63</v>
      </c>
      <c r="D1328" s="25" t="s">
        <v>58</v>
      </c>
      <c r="E1328" s="54" t="s">
        <v>718</v>
      </c>
      <c r="F1328" s="25"/>
      <c r="G1328" s="107">
        <f>G1329+G1334+G1338</f>
        <v>17528</v>
      </c>
    </row>
    <row r="1329" spans="1:7" ht="47.05" x14ac:dyDescent="0.25">
      <c r="A1329" s="62" t="s">
        <v>304</v>
      </c>
      <c r="B1329" s="32">
        <v>915</v>
      </c>
      <c r="C1329" s="193" t="s">
        <v>63</v>
      </c>
      <c r="D1329" s="193" t="s">
        <v>58</v>
      </c>
      <c r="E1329" s="193" t="s">
        <v>718</v>
      </c>
      <c r="F1329" s="193">
        <v>100</v>
      </c>
      <c r="G1329" s="29">
        <f>G1330</f>
        <v>14557</v>
      </c>
    </row>
    <row r="1330" spans="1:7" x14ac:dyDescent="0.25">
      <c r="A1330" s="62" t="s">
        <v>8</v>
      </c>
      <c r="B1330" s="20">
        <v>915</v>
      </c>
      <c r="C1330" s="193" t="s">
        <v>63</v>
      </c>
      <c r="D1330" s="193" t="s">
        <v>58</v>
      </c>
      <c r="E1330" s="193" t="s">
        <v>718</v>
      </c>
      <c r="F1330" s="193">
        <v>120</v>
      </c>
      <c r="G1330" s="29">
        <f>G1331+G1332+G1333</f>
        <v>14557</v>
      </c>
    </row>
    <row r="1331" spans="1:7" x14ac:dyDescent="0.25">
      <c r="A1331" s="35" t="s">
        <v>716</v>
      </c>
      <c r="B1331" s="32">
        <v>915</v>
      </c>
      <c r="C1331" s="193" t="s">
        <v>63</v>
      </c>
      <c r="D1331" s="193" t="s">
        <v>58</v>
      </c>
      <c r="E1331" s="193" t="s">
        <v>718</v>
      </c>
      <c r="F1331" s="193" t="s">
        <v>132</v>
      </c>
      <c r="G1331" s="29">
        <f>9955-940</f>
        <v>9015</v>
      </c>
    </row>
    <row r="1332" spans="1:7" ht="31.4" x14ac:dyDescent="0.25">
      <c r="A1332" s="35" t="s">
        <v>177</v>
      </c>
      <c r="B1332" s="32">
        <v>915</v>
      </c>
      <c r="C1332" s="193" t="s">
        <v>63</v>
      </c>
      <c r="D1332" s="193" t="s">
        <v>58</v>
      </c>
      <c r="E1332" s="193" t="s">
        <v>718</v>
      </c>
      <c r="F1332" s="193" t="s">
        <v>133</v>
      </c>
      <c r="G1332" s="29">
        <f>2762-700</f>
        <v>2062</v>
      </c>
    </row>
    <row r="1333" spans="1:7" ht="31.4" x14ac:dyDescent="0.25">
      <c r="A1333" s="190" t="s">
        <v>221</v>
      </c>
      <c r="B1333" s="32">
        <v>915</v>
      </c>
      <c r="C1333" s="193" t="s">
        <v>63</v>
      </c>
      <c r="D1333" s="193" t="s">
        <v>58</v>
      </c>
      <c r="E1333" s="193" t="s">
        <v>718</v>
      </c>
      <c r="F1333" s="193" t="s">
        <v>224</v>
      </c>
      <c r="G1333" s="29">
        <f>3840-360</f>
        <v>3480</v>
      </c>
    </row>
    <row r="1334" spans="1:7" ht="16.399999999999999" x14ac:dyDescent="0.3">
      <c r="A1334" s="35" t="s">
        <v>22</v>
      </c>
      <c r="B1334" s="50">
        <v>915</v>
      </c>
      <c r="C1334" s="193" t="s">
        <v>63</v>
      </c>
      <c r="D1334" s="193" t="s">
        <v>58</v>
      </c>
      <c r="E1334" s="193" t="s">
        <v>718</v>
      </c>
      <c r="F1334" s="193" t="s">
        <v>15</v>
      </c>
      <c r="G1334" s="29">
        <f>G1335</f>
        <v>2509</v>
      </c>
    </row>
    <row r="1335" spans="1:7" ht="31.4" x14ac:dyDescent="0.25">
      <c r="A1335" s="62" t="s">
        <v>17</v>
      </c>
      <c r="B1335" s="24">
        <v>915</v>
      </c>
      <c r="C1335" s="193" t="s">
        <v>63</v>
      </c>
      <c r="D1335" s="193" t="s">
        <v>58</v>
      </c>
      <c r="E1335" s="193" t="s">
        <v>718</v>
      </c>
      <c r="F1335" s="193" t="s">
        <v>16</v>
      </c>
      <c r="G1335" s="29">
        <f>G1336+G1337</f>
        <v>2509</v>
      </c>
    </row>
    <row r="1336" spans="1:7" x14ac:dyDescent="0.25">
      <c r="A1336" s="62" t="s">
        <v>565</v>
      </c>
      <c r="B1336" s="28">
        <v>915</v>
      </c>
      <c r="C1336" s="193" t="s">
        <v>63</v>
      </c>
      <c r="D1336" s="193" t="s">
        <v>58</v>
      </c>
      <c r="E1336" s="193" t="s">
        <v>718</v>
      </c>
      <c r="F1336" s="193" t="s">
        <v>566</v>
      </c>
      <c r="G1336" s="29">
        <f>490+109</f>
        <v>599</v>
      </c>
    </row>
    <row r="1337" spans="1:7" ht="31.4" x14ac:dyDescent="0.25">
      <c r="A1337" s="35" t="s">
        <v>194</v>
      </c>
      <c r="B1337" s="28">
        <v>915</v>
      </c>
      <c r="C1337" s="193" t="s">
        <v>63</v>
      </c>
      <c r="D1337" s="193" t="s">
        <v>58</v>
      </c>
      <c r="E1337" s="193" t="s">
        <v>718</v>
      </c>
      <c r="F1337" s="193" t="s">
        <v>134</v>
      </c>
      <c r="G1337" s="29">
        <v>1910</v>
      </c>
    </row>
    <row r="1338" spans="1:7" x14ac:dyDescent="0.25">
      <c r="A1338" s="35" t="s">
        <v>13</v>
      </c>
      <c r="B1338" s="28">
        <v>915</v>
      </c>
      <c r="C1338" s="193" t="s">
        <v>63</v>
      </c>
      <c r="D1338" s="193" t="s">
        <v>58</v>
      </c>
      <c r="E1338" s="193" t="s">
        <v>718</v>
      </c>
      <c r="F1338" s="193" t="s">
        <v>14</v>
      </c>
      <c r="G1338" s="29">
        <f>G1339</f>
        <v>462</v>
      </c>
    </row>
    <row r="1339" spans="1:7" x14ac:dyDescent="0.25">
      <c r="A1339" s="35" t="s">
        <v>34</v>
      </c>
      <c r="B1339" s="24">
        <v>915</v>
      </c>
      <c r="C1339" s="193" t="s">
        <v>63</v>
      </c>
      <c r="D1339" s="193" t="s">
        <v>58</v>
      </c>
      <c r="E1339" s="193" t="s">
        <v>718</v>
      </c>
      <c r="F1339" s="193" t="s">
        <v>33</v>
      </c>
      <c r="G1339" s="29">
        <f>G1340</f>
        <v>462</v>
      </c>
    </row>
    <row r="1340" spans="1:7" x14ac:dyDescent="0.25">
      <c r="A1340" s="35" t="s">
        <v>131</v>
      </c>
      <c r="B1340" s="28">
        <v>915</v>
      </c>
      <c r="C1340" s="193" t="s">
        <v>63</v>
      </c>
      <c r="D1340" s="193" t="s">
        <v>58</v>
      </c>
      <c r="E1340" s="193" t="s">
        <v>718</v>
      </c>
      <c r="F1340" s="193" t="s">
        <v>135</v>
      </c>
      <c r="G1340" s="29">
        <f>54+408</f>
        <v>462</v>
      </c>
    </row>
    <row r="1341" spans="1:7" ht="31.4" x14ac:dyDescent="0.25">
      <c r="A1341" s="59" t="s">
        <v>123</v>
      </c>
      <c r="B1341" s="32">
        <v>915</v>
      </c>
      <c r="C1341" s="25" t="s">
        <v>63</v>
      </c>
      <c r="D1341" s="25" t="s">
        <v>58</v>
      </c>
      <c r="E1341" s="54" t="s">
        <v>719</v>
      </c>
      <c r="F1341" s="25"/>
      <c r="G1341" s="107">
        <f>G1342+G1347+G1351</f>
        <v>4395</v>
      </c>
    </row>
    <row r="1342" spans="1:7" ht="47.05" x14ac:dyDescent="0.25">
      <c r="A1342" s="62" t="s">
        <v>304</v>
      </c>
      <c r="B1342" s="28">
        <v>915</v>
      </c>
      <c r="C1342" s="193" t="s">
        <v>63</v>
      </c>
      <c r="D1342" s="193" t="s">
        <v>58</v>
      </c>
      <c r="E1342" s="193" t="s">
        <v>719</v>
      </c>
      <c r="F1342" s="193" t="s">
        <v>30</v>
      </c>
      <c r="G1342" s="29">
        <f>G1343</f>
        <v>3854</v>
      </c>
    </row>
    <row r="1343" spans="1:7" x14ac:dyDescent="0.25">
      <c r="A1343" s="189" t="s">
        <v>32</v>
      </c>
      <c r="B1343" s="28">
        <v>915</v>
      </c>
      <c r="C1343" s="193" t="s">
        <v>63</v>
      </c>
      <c r="D1343" s="193" t="s">
        <v>58</v>
      </c>
      <c r="E1343" s="193" t="s">
        <v>719</v>
      </c>
      <c r="F1343" s="193" t="s">
        <v>31</v>
      </c>
      <c r="G1343" s="29">
        <f>G1344+G1345+G1346</f>
        <v>3854</v>
      </c>
    </row>
    <row r="1344" spans="1:7" x14ac:dyDescent="0.25">
      <c r="A1344" s="190" t="s">
        <v>337</v>
      </c>
      <c r="B1344" s="28">
        <v>915</v>
      </c>
      <c r="C1344" s="193" t="s">
        <v>63</v>
      </c>
      <c r="D1344" s="193" t="s">
        <v>58</v>
      </c>
      <c r="E1344" s="193" t="s">
        <v>719</v>
      </c>
      <c r="F1344" s="193" t="s">
        <v>138</v>
      </c>
      <c r="G1344" s="29">
        <f>4177-1519</f>
        <v>2658</v>
      </c>
    </row>
    <row r="1345" spans="1:7" x14ac:dyDescent="0.25">
      <c r="A1345" s="62" t="s">
        <v>137</v>
      </c>
      <c r="B1345" s="28">
        <v>915</v>
      </c>
      <c r="C1345" s="193" t="s">
        <v>63</v>
      </c>
      <c r="D1345" s="193" t="s">
        <v>58</v>
      </c>
      <c r="E1345" s="193" t="s">
        <v>719</v>
      </c>
      <c r="F1345" s="193" t="s">
        <v>139</v>
      </c>
      <c r="G1345" s="29">
        <f>601-240</f>
        <v>361</v>
      </c>
    </row>
    <row r="1346" spans="1:7" ht="31.4" x14ac:dyDescent="0.25">
      <c r="A1346" s="190" t="s">
        <v>241</v>
      </c>
      <c r="B1346" s="28">
        <v>915</v>
      </c>
      <c r="C1346" s="193" t="s">
        <v>63</v>
      </c>
      <c r="D1346" s="193" t="s">
        <v>58</v>
      </c>
      <c r="E1346" s="193" t="s">
        <v>719</v>
      </c>
      <c r="F1346" s="193" t="s">
        <v>255</v>
      </c>
      <c r="G1346" s="29">
        <f>1442-607</f>
        <v>835</v>
      </c>
    </row>
    <row r="1347" spans="1:7" x14ac:dyDescent="0.25">
      <c r="A1347" s="35" t="s">
        <v>22</v>
      </c>
      <c r="B1347" s="20">
        <v>915</v>
      </c>
      <c r="C1347" s="193" t="s">
        <v>63</v>
      </c>
      <c r="D1347" s="193" t="s">
        <v>58</v>
      </c>
      <c r="E1347" s="193" t="s">
        <v>719</v>
      </c>
      <c r="F1347" s="193" t="s">
        <v>15</v>
      </c>
      <c r="G1347" s="29">
        <f>G1348</f>
        <v>540</v>
      </c>
    </row>
    <row r="1348" spans="1:7" ht="31.4" x14ac:dyDescent="0.25">
      <c r="A1348" s="62" t="s">
        <v>17</v>
      </c>
      <c r="B1348" s="20">
        <v>915</v>
      </c>
      <c r="C1348" s="193" t="s">
        <v>63</v>
      </c>
      <c r="D1348" s="193" t="s">
        <v>58</v>
      </c>
      <c r="E1348" s="193" t="s">
        <v>719</v>
      </c>
      <c r="F1348" s="193" t="s">
        <v>16</v>
      </c>
      <c r="G1348" s="29">
        <f>G1349+G1350</f>
        <v>540</v>
      </c>
    </row>
    <row r="1349" spans="1:7" ht="16.399999999999999" x14ac:dyDescent="0.3">
      <c r="A1349" s="62" t="s">
        <v>565</v>
      </c>
      <c r="B1349" s="50">
        <v>915</v>
      </c>
      <c r="C1349" s="193" t="s">
        <v>63</v>
      </c>
      <c r="D1349" s="193" t="s">
        <v>58</v>
      </c>
      <c r="E1349" s="193" t="s">
        <v>719</v>
      </c>
      <c r="F1349" s="193" t="s">
        <v>566</v>
      </c>
      <c r="G1349" s="29">
        <f>455-167</f>
        <v>288</v>
      </c>
    </row>
    <row r="1350" spans="1:7" ht="31.4" x14ac:dyDescent="0.25">
      <c r="A1350" s="35" t="s">
        <v>194</v>
      </c>
      <c r="B1350" s="28">
        <v>915</v>
      </c>
      <c r="C1350" s="193" t="s">
        <v>63</v>
      </c>
      <c r="D1350" s="193" t="s">
        <v>58</v>
      </c>
      <c r="E1350" s="193" t="s">
        <v>719</v>
      </c>
      <c r="F1350" s="193" t="s">
        <v>134</v>
      </c>
      <c r="G1350" s="29">
        <f>419-167</f>
        <v>252</v>
      </c>
    </row>
    <row r="1351" spans="1:7" x14ac:dyDescent="0.25">
      <c r="A1351" s="35" t="s">
        <v>13</v>
      </c>
      <c r="B1351" s="28">
        <v>915</v>
      </c>
      <c r="C1351" s="193" t="s">
        <v>63</v>
      </c>
      <c r="D1351" s="193" t="s">
        <v>58</v>
      </c>
      <c r="E1351" s="193" t="s">
        <v>719</v>
      </c>
      <c r="F1351" s="193" t="s">
        <v>14</v>
      </c>
      <c r="G1351" s="29">
        <f>G1352</f>
        <v>1</v>
      </c>
    </row>
    <row r="1352" spans="1:7" x14ac:dyDescent="0.25">
      <c r="A1352" s="35" t="s">
        <v>34</v>
      </c>
      <c r="B1352" s="28">
        <v>915</v>
      </c>
      <c r="C1352" s="193" t="s">
        <v>63</v>
      </c>
      <c r="D1352" s="193" t="s">
        <v>58</v>
      </c>
      <c r="E1352" s="193" t="s">
        <v>719</v>
      </c>
      <c r="F1352" s="193" t="s">
        <v>33</v>
      </c>
      <c r="G1352" s="29">
        <f>G1353</f>
        <v>1</v>
      </c>
    </row>
    <row r="1353" spans="1:7" x14ac:dyDescent="0.25">
      <c r="A1353" s="35" t="s">
        <v>131</v>
      </c>
      <c r="B1353" s="32">
        <v>915</v>
      </c>
      <c r="C1353" s="193" t="s">
        <v>63</v>
      </c>
      <c r="D1353" s="193" t="s">
        <v>58</v>
      </c>
      <c r="E1353" s="193" t="s">
        <v>719</v>
      </c>
      <c r="F1353" s="193" t="s">
        <v>135</v>
      </c>
      <c r="G1353" s="29">
        <f>2-1</f>
        <v>1</v>
      </c>
    </row>
    <row r="1354" spans="1:7" ht="31.4" x14ac:dyDescent="0.25">
      <c r="A1354" s="40" t="s">
        <v>516</v>
      </c>
      <c r="B1354" s="20">
        <v>915</v>
      </c>
      <c r="C1354" s="21" t="s">
        <v>63</v>
      </c>
      <c r="D1354" s="21" t="s">
        <v>58</v>
      </c>
      <c r="E1354" s="21" t="s">
        <v>227</v>
      </c>
      <c r="F1354" s="21"/>
      <c r="G1354" s="22">
        <f>G1355</f>
        <v>69</v>
      </c>
    </row>
    <row r="1355" spans="1:7" ht="16.399999999999999" x14ac:dyDescent="0.3">
      <c r="A1355" s="49" t="s">
        <v>583</v>
      </c>
      <c r="B1355" s="50">
        <v>915</v>
      </c>
      <c r="C1355" s="51" t="s">
        <v>63</v>
      </c>
      <c r="D1355" s="51" t="s">
        <v>58</v>
      </c>
      <c r="E1355" s="65" t="s">
        <v>587</v>
      </c>
      <c r="F1355" s="25"/>
      <c r="G1355" s="52">
        <f>G1356+G1361</f>
        <v>69</v>
      </c>
    </row>
    <row r="1356" spans="1:7" x14ac:dyDescent="0.25">
      <c r="A1356" s="47" t="s">
        <v>584</v>
      </c>
      <c r="B1356" s="28">
        <v>915</v>
      </c>
      <c r="C1356" s="67" t="s">
        <v>63</v>
      </c>
      <c r="D1356" s="21" t="s">
        <v>58</v>
      </c>
      <c r="E1356" s="48" t="s">
        <v>588</v>
      </c>
      <c r="F1356" s="67"/>
      <c r="G1356" s="22">
        <f>G1357</f>
        <v>26</v>
      </c>
    </row>
    <row r="1357" spans="1:7" ht="47.05" x14ac:dyDescent="0.25">
      <c r="A1357" s="23" t="s">
        <v>585</v>
      </c>
      <c r="B1357" s="28">
        <v>915</v>
      </c>
      <c r="C1357" s="25" t="s">
        <v>63</v>
      </c>
      <c r="D1357" s="25" t="s">
        <v>58</v>
      </c>
      <c r="E1357" s="54" t="s">
        <v>589</v>
      </c>
      <c r="F1357" s="25"/>
      <c r="G1357" s="26">
        <f>G1358</f>
        <v>26</v>
      </c>
    </row>
    <row r="1358" spans="1:7" x14ac:dyDescent="0.25">
      <c r="A1358" s="189" t="s">
        <v>22</v>
      </c>
      <c r="B1358" s="28">
        <v>915</v>
      </c>
      <c r="C1358" s="18" t="s">
        <v>63</v>
      </c>
      <c r="D1358" s="18" t="s">
        <v>58</v>
      </c>
      <c r="E1358" s="53" t="s">
        <v>589</v>
      </c>
      <c r="F1358" s="193" t="s">
        <v>15</v>
      </c>
      <c r="G1358" s="29">
        <f>G1359</f>
        <v>26</v>
      </c>
    </row>
    <row r="1359" spans="1:7" ht="31.4" x14ac:dyDescent="0.25">
      <c r="A1359" s="189" t="s">
        <v>17</v>
      </c>
      <c r="B1359" s="20">
        <v>915</v>
      </c>
      <c r="C1359" s="18" t="s">
        <v>63</v>
      </c>
      <c r="D1359" s="18" t="s">
        <v>58</v>
      </c>
      <c r="E1359" s="53" t="s">
        <v>589</v>
      </c>
      <c r="F1359" s="193" t="s">
        <v>16</v>
      </c>
      <c r="G1359" s="29">
        <f>G1360</f>
        <v>26</v>
      </c>
    </row>
    <row r="1360" spans="1:7" ht="31.4" x14ac:dyDescent="0.25">
      <c r="A1360" s="190" t="s">
        <v>130</v>
      </c>
      <c r="B1360" s="28">
        <v>915</v>
      </c>
      <c r="C1360" s="18" t="s">
        <v>63</v>
      </c>
      <c r="D1360" s="18" t="s">
        <v>58</v>
      </c>
      <c r="E1360" s="53" t="s">
        <v>589</v>
      </c>
      <c r="F1360" s="193" t="s">
        <v>134</v>
      </c>
      <c r="G1360" s="29">
        <f>55-29</f>
        <v>26</v>
      </c>
    </row>
    <row r="1361" spans="1:7" ht="31.4" x14ac:dyDescent="0.25">
      <c r="A1361" s="47" t="s">
        <v>226</v>
      </c>
      <c r="B1361" s="20">
        <v>915</v>
      </c>
      <c r="C1361" s="67" t="s">
        <v>63</v>
      </c>
      <c r="D1361" s="21" t="s">
        <v>58</v>
      </c>
      <c r="E1361" s="48" t="s">
        <v>590</v>
      </c>
      <c r="F1361" s="67"/>
      <c r="G1361" s="22">
        <f>G1362</f>
        <v>43</v>
      </c>
    </row>
    <row r="1362" spans="1:7" x14ac:dyDescent="0.25">
      <c r="A1362" s="23" t="s">
        <v>586</v>
      </c>
      <c r="B1362" s="24">
        <v>915</v>
      </c>
      <c r="C1362" s="25" t="s">
        <v>63</v>
      </c>
      <c r="D1362" s="25" t="s">
        <v>58</v>
      </c>
      <c r="E1362" s="54" t="s">
        <v>591</v>
      </c>
      <c r="F1362" s="25"/>
      <c r="G1362" s="26">
        <f>G1363</f>
        <v>43</v>
      </c>
    </row>
    <row r="1363" spans="1:7" x14ac:dyDescent="0.25">
      <c r="A1363" s="189" t="s">
        <v>22</v>
      </c>
      <c r="B1363" s="28">
        <v>915</v>
      </c>
      <c r="C1363" s="18" t="s">
        <v>63</v>
      </c>
      <c r="D1363" s="18" t="s">
        <v>58</v>
      </c>
      <c r="E1363" s="54" t="s">
        <v>591</v>
      </c>
      <c r="F1363" s="193" t="s">
        <v>15</v>
      </c>
      <c r="G1363" s="29">
        <f>G1364</f>
        <v>43</v>
      </c>
    </row>
    <row r="1364" spans="1:7" ht="31.4" x14ac:dyDescent="0.25">
      <c r="A1364" s="189" t="s">
        <v>17</v>
      </c>
      <c r="B1364" s="28">
        <v>915</v>
      </c>
      <c r="C1364" s="18" t="s">
        <v>63</v>
      </c>
      <c r="D1364" s="18" t="s">
        <v>58</v>
      </c>
      <c r="E1364" s="54" t="s">
        <v>591</v>
      </c>
      <c r="F1364" s="193" t="s">
        <v>16</v>
      </c>
      <c r="G1364" s="29">
        <f>G1365</f>
        <v>43</v>
      </c>
    </row>
    <row r="1365" spans="1:7" ht="31.4" x14ac:dyDescent="0.25">
      <c r="A1365" s="190" t="s">
        <v>130</v>
      </c>
      <c r="B1365" s="28">
        <v>915</v>
      </c>
      <c r="C1365" s="18" t="s">
        <v>63</v>
      </c>
      <c r="D1365" s="18" t="s">
        <v>58</v>
      </c>
      <c r="E1365" s="54" t="s">
        <v>591</v>
      </c>
      <c r="F1365" s="193" t="s">
        <v>134</v>
      </c>
      <c r="G1365" s="29">
        <f>70-27</f>
        <v>43</v>
      </c>
    </row>
    <row r="1366" spans="1:7" s="196" customFormat="1" ht="18.55" x14ac:dyDescent="0.3">
      <c r="A1366" s="36" t="s">
        <v>103</v>
      </c>
      <c r="B1366" s="20">
        <v>915</v>
      </c>
      <c r="C1366" s="37">
        <v>10</v>
      </c>
      <c r="D1366" s="37" t="s">
        <v>98</v>
      </c>
      <c r="E1366" s="37" t="s">
        <v>96</v>
      </c>
      <c r="F1366" s="37"/>
      <c r="G1366" s="83">
        <f>G1367</f>
        <v>2214</v>
      </c>
    </row>
    <row r="1367" spans="1:7" s="196" customFormat="1" x14ac:dyDescent="0.25">
      <c r="A1367" s="38" t="s">
        <v>104</v>
      </c>
      <c r="B1367" s="20">
        <v>915</v>
      </c>
      <c r="C1367" s="21">
        <v>10</v>
      </c>
      <c r="D1367" s="21" t="s">
        <v>57</v>
      </c>
      <c r="E1367" s="39" t="s">
        <v>96</v>
      </c>
      <c r="F1367" s="18"/>
      <c r="G1367" s="22">
        <f>G1369</f>
        <v>2214</v>
      </c>
    </row>
    <row r="1368" spans="1:7" s="196" customFormat="1" ht="31.4" x14ac:dyDescent="0.25">
      <c r="A1368" s="40" t="s">
        <v>517</v>
      </c>
      <c r="B1368" s="20">
        <v>915</v>
      </c>
      <c r="C1368" s="21" t="s">
        <v>107</v>
      </c>
      <c r="D1368" s="21" t="s">
        <v>57</v>
      </c>
      <c r="E1368" s="21" t="s">
        <v>415</v>
      </c>
      <c r="F1368" s="21"/>
      <c r="G1368" s="22">
        <f>G1369</f>
        <v>2214</v>
      </c>
    </row>
    <row r="1369" spans="1:7" s="196" customFormat="1" x14ac:dyDescent="0.25">
      <c r="A1369" s="47" t="s">
        <v>533</v>
      </c>
      <c r="B1369" s="9">
        <v>915</v>
      </c>
      <c r="C1369" s="21" t="s">
        <v>107</v>
      </c>
      <c r="D1369" s="21" t="s">
        <v>57</v>
      </c>
      <c r="E1369" s="48" t="s">
        <v>556</v>
      </c>
      <c r="F1369" s="63"/>
      <c r="G1369" s="121">
        <f>G1370</f>
        <v>2214</v>
      </c>
    </row>
    <row r="1370" spans="1:7" s="196" customFormat="1" ht="47.05" x14ac:dyDescent="0.25">
      <c r="A1370" s="47" t="s">
        <v>534</v>
      </c>
      <c r="B1370" s="20">
        <v>915</v>
      </c>
      <c r="C1370" s="21" t="s">
        <v>107</v>
      </c>
      <c r="D1370" s="21" t="s">
        <v>57</v>
      </c>
      <c r="E1370" s="48" t="s">
        <v>557</v>
      </c>
      <c r="F1370" s="67"/>
      <c r="G1370" s="22">
        <f>G1371</f>
        <v>2214</v>
      </c>
    </row>
    <row r="1371" spans="1:7" s="196" customFormat="1" ht="62.75" x14ac:dyDescent="0.25">
      <c r="A1371" s="59" t="s">
        <v>774</v>
      </c>
      <c r="B1371" s="20">
        <v>915</v>
      </c>
      <c r="C1371" s="25" t="s">
        <v>107</v>
      </c>
      <c r="D1371" s="25" t="s">
        <v>57</v>
      </c>
      <c r="E1371" s="54" t="s">
        <v>558</v>
      </c>
      <c r="F1371" s="111"/>
      <c r="G1371" s="90">
        <f>G1372+G1375</f>
        <v>2214</v>
      </c>
    </row>
    <row r="1372" spans="1:7" s="196" customFormat="1" x14ac:dyDescent="0.25">
      <c r="A1372" s="62" t="s">
        <v>22</v>
      </c>
      <c r="B1372" s="24">
        <v>915</v>
      </c>
      <c r="C1372" s="193" t="s">
        <v>107</v>
      </c>
      <c r="D1372" s="193" t="s">
        <v>57</v>
      </c>
      <c r="E1372" s="53" t="s">
        <v>558</v>
      </c>
      <c r="F1372" s="125">
        <v>200</v>
      </c>
      <c r="G1372" s="34">
        <f>G1373</f>
        <v>150</v>
      </c>
    </row>
    <row r="1373" spans="1:7" s="196" customFormat="1" ht="31.4" x14ac:dyDescent="0.25">
      <c r="A1373" s="62" t="s">
        <v>17</v>
      </c>
      <c r="B1373" s="24">
        <v>915</v>
      </c>
      <c r="C1373" s="193" t="s">
        <v>107</v>
      </c>
      <c r="D1373" s="193" t="s">
        <v>57</v>
      </c>
      <c r="E1373" s="53" t="s">
        <v>558</v>
      </c>
      <c r="F1373" s="125">
        <v>240</v>
      </c>
      <c r="G1373" s="34">
        <f>G1374</f>
        <v>150</v>
      </c>
    </row>
    <row r="1374" spans="1:7" s="196" customFormat="1" ht="31.4" x14ac:dyDescent="0.25">
      <c r="A1374" s="35" t="s">
        <v>194</v>
      </c>
      <c r="B1374" s="32">
        <v>915</v>
      </c>
      <c r="C1374" s="18" t="s">
        <v>107</v>
      </c>
      <c r="D1374" s="193" t="s">
        <v>57</v>
      </c>
      <c r="E1374" s="53" t="s">
        <v>558</v>
      </c>
      <c r="F1374" s="125">
        <v>244</v>
      </c>
      <c r="G1374" s="34">
        <v>150</v>
      </c>
    </row>
    <row r="1375" spans="1:7" s="196" customFormat="1" ht="31.4" x14ac:dyDescent="0.25">
      <c r="A1375" s="35" t="s">
        <v>18</v>
      </c>
      <c r="B1375" s="32">
        <v>915</v>
      </c>
      <c r="C1375" s="193" t="s">
        <v>107</v>
      </c>
      <c r="D1375" s="193" t="s">
        <v>57</v>
      </c>
      <c r="E1375" s="53" t="s">
        <v>558</v>
      </c>
      <c r="F1375" s="193" t="s">
        <v>20</v>
      </c>
      <c r="G1375" s="34">
        <f>G1376+G1378</f>
        <v>2064</v>
      </c>
    </row>
    <row r="1376" spans="1:7" s="196" customFormat="1" x14ac:dyDescent="0.25">
      <c r="A1376" s="35" t="s">
        <v>25</v>
      </c>
      <c r="B1376" s="32">
        <v>915</v>
      </c>
      <c r="C1376" s="18" t="s">
        <v>107</v>
      </c>
      <c r="D1376" s="193" t="s">
        <v>57</v>
      </c>
      <c r="E1376" s="53" t="s">
        <v>558</v>
      </c>
      <c r="F1376" s="193" t="s">
        <v>26</v>
      </c>
      <c r="G1376" s="34">
        <f>G1377</f>
        <v>924</v>
      </c>
    </row>
    <row r="1377" spans="1:7" s="196" customFormat="1" x14ac:dyDescent="0.25">
      <c r="A1377" s="62" t="s">
        <v>144</v>
      </c>
      <c r="B1377" s="32">
        <v>915</v>
      </c>
      <c r="C1377" s="18" t="s">
        <v>107</v>
      </c>
      <c r="D1377" s="193" t="s">
        <v>57</v>
      </c>
      <c r="E1377" s="53" t="s">
        <v>558</v>
      </c>
      <c r="F1377" s="193" t="s">
        <v>151</v>
      </c>
      <c r="G1377" s="34">
        <f>718+206</f>
        <v>924</v>
      </c>
    </row>
    <row r="1378" spans="1:7" s="196" customFormat="1" x14ac:dyDescent="0.25">
      <c r="A1378" s="190" t="s">
        <v>19</v>
      </c>
      <c r="B1378" s="24">
        <v>915</v>
      </c>
      <c r="C1378" s="18" t="s">
        <v>107</v>
      </c>
      <c r="D1378" s="193" t="s">
        <v>57</v>
      </c>
      <c r="E1378" s="53" t="s">
        <v>558</v>
      </c>
      <c r="F1378" s="193" t="s">
        <v>21</v>
      </c>
      <c r="G1378" s="34">
        <f>G1379</f>
        <v>1140</v>
      </c>
    </row>
    <row r="1379" spans="1:7" s="196" customFormat="1" x14ac:dyDescent="0.25">
      <c r="A1379" s="190" t="s">
        <v>155</v>
      </c>
      <c r="B1379" s="32">
        <v>915</v>
      </c>
      <c r="C1379" s="18" t="s">
        <v>107</v>
      </c>
      <c r="D1379" s="193" t="s">
        <v>57</v>
      </c>
      <c r="E1379" s="53" t="s">
        <v>558</v>
      </c>
      <c r="F1379" s="193" t="s">
        <v>156</v>
      </c>
      <c r="G1379" s="34">
        <f>2183-1043</f>
        <v>1140</v>
      </c>
    </row>
    <row r="1380" spans="1:7" x14ac:dyDescent="0.25">
      <c r="A1380" s="189"/>
      <c r="B1380" s="28"/>
      <c r="C1380" s="141"/>
      <c r="D1380" s="141"/>
      <c r="E1380" s="39"/>
      <c r="F1380" s="18"/>
      <c r="G1380" s="34"/>
    </row>
    <row r="1381" spans="1:7" ht="37.1" x14ac:dyDescent="0.3">
      <c r="A1381" s="36" t="s">
        <v>764</v>
      </c>
      <c r="B1381" s="20">
        <v>916</v>
      </c>
      <c r="C1381" s="37"/>
      <c r="D1381" s="37"/>
      <c r="E1381" s="37"/>
      <c r="F1381" s="37"/>
      <c r="G1381" s="83">
        <f>G1382+G1414+G1780</f>
        <v>4442084.43</v>
      </c>
    </row>
    <row r="1382" spans="1:7" ht="18.55" x14ac:dyDescent="0.3">
      <c r="A1382" s="42" t="s">
        <v>200</v>
      </c>
      <c r="B1382" s="20">
        <v>916</v>
      </c>
      <c r="C1382" s="37" t="s">
        <v>57</v>
      </c>
      <c r="D1382" s="37"/>
      <c r="E1382" s="37"/>
      <c r="F1382" s="37"/>
      <c r="G1382" s="83">
        <f>G1383+G1391</f>
        <v>17195</v>
      </c>
    </row>
    <row r="1383" spans="1:7" ht="31.4" x14ac:dyDescent="0.25">
      <c r="A1383" s="19" t="s">
        <v>329</v>
      </c>
      <c r="B1383" s="20">
        <v>916</v>
      </c>
      <c r="C1383" s="21" t="s">
        <v>57</v>
      </c>
      <c r="D1383" s="21" t="s">
        <v>78</v>
      </c>
      <c r="E1383" s="21"/>
      <c r="F1383" s="21"/>
      <c r="G1383" s="22">
        <f t="shared" ref="G1383:G1389" si="36">G1384</f>
        <v>6500</v>
      </c>
    </row>
    <row r="1384" spans="1:7" ht="31.4" x14ac:dyDescent="0.25">
      <c r="A1384" s="40" t="s">
        <v>513</v>
      </c>
      <c r="B1384" s="20">
        <v>916</v>
      </c>
      <c r="C1384" s="21" t="s">
        <v>57</v>
      </c>
      <c r="D1384" s="21" t="s">
        <v>78</v>
      </c>
      <c r="E1384" s="21" t="s">
        <v>330</v>
      </c>
      <c r="F1384" s="21"/>
      <c r="G1384" s="22">
        <f t="shared" si="36"/>
        <v>6500</v>
      </c>
    </row>
    <row r="1385" spans="1:7" x14ac:dyDescent="0.25">
      <c r="A1385" s="47" t="s">
        <v>596</v>
      </c>
      <c r="B1385" s="20">
        <v>916</v>
      </c>
      <c r="C1385" s="21" t="s">
        <v>57</v>
      </c>
      <c r="D1385" s="21" t="s">
        <v>78</v>
      </c>
      <c r="E1385" s="48" t="s">
        <v>599</v>
      </c>
      <c r="F1385" s="67"/>
      <c r="G1385" s="22">
        <f t="shared" si="36"/>
        <v>6500</v>
      </c>
    </row>
    <row r="1386" spans="1:7" x14ac:dyDescent="0.25">
      <c r="A1386" s="47" t="s">
        <v>597</v>
      </c>
      <c r="B1386" s="20">
        <v>916</v>
      </c>
      <c r="C1386" s="21" t="s">
        <v>57</v>
      </c>
      <c r="D1386" s="21" t="s">
        <v>78</v>
      </c>
      <c r="E1386" s="21" t="s">
        <v>600</v>
      </c>
      <c r="F1386" s="18"/>
      <c r="G1386" s="22">
        <f t="shared" si="36"/>
        <v>6500</v>
      </c>
    </row>
    <row r="1387" spans="1:7" x14ac:dyDescent="0.25">
      <c r="A1387" s="59" t="s">
        <v>598</v>
      </c>
      <c r="B1387" s="24">
        <v>916</v>
      </c>
      <c r="C1387" s="25" t="s">
        <v>57</v>
      </c>
      <c r="D1387" s="25" t="s">
        <v>78</v>
      </c>
      <c r="E1387" s="25" t="s">
        <v>601</v>
      </c>
      <c r="F1387" s="25"/>
      <c r="G1387" s="26">
        <f t="shared" si="36"/>
        <v>6500</v>
      </c>
    </row>
    <row r="1388" spans="1:7" ht="31.4" x14ac:dyDescent="0.25">
      <c r="A1388" s="35" t="s">
        <v>18</v>
      </c>
      <c r="B1388" s="32">
        <v>916</v>
      </c>
      <c r="C1388" s="193" t="s">
        <v>57</v>
      </c>
      <c r="D1388" s="193" t="s">
        <v>78</v>
      </c>
      <c r="E1388" s="193" t="s">
        <v>601</v>
      </c>
      <c r="F1388" s="193" t="s">
        <v>20</v>
      </c>
      <c r="G1388" s="29">
        <f t="shared" si="36"/>
        <v>6500</v>
      </c>
    </row>
    <row r="1389" spans="1:7" x14ac:dyDescent="0.25">
      <c r="A1389" s="62" t="s">
        <v>25</v>
      </c>
      <c r="B1389" s="32">
        <v>916</v>
      </c>
      <c r="C1389" s="193" t="s">
        <v>57</v>
      </c>
      <c r="D1389" s="193" t="s">
        <v>78</v>
      </c>
      <c r="E1389" s="193" t="s">
        <v>601</v>
      </c>
      <c r="F1389" s="193" t="s">
        <v>26</v>
      </c>
      <c r="G1389" s="29">
        <f t="shared" si="36"/>
        <v>6500</v>
      </c>
    </row>
    <row r="1390" spans="1:7" x14ac:dyDescent="0.25">
      <c r="A1390" s="62" t="s">
        <v>144</v>
      </c>
      <c r="B1390" s="32">
        <v>916</v>
      </c>
      <c r="C1390" s="193" t="s">
        <v>57</v>
      </c>
      <c r="D1390" s="193" t="s">
        <v>78</v>
      </c>
      <c r="E1390" s="193" t="s">
        <v>601</v>
      </c>
      <c r="F1390" s="193" t="s">
        <v>151</v>
      </c>
      <c r="G1390" s="29">
        <v>6500</v>
      </c>
    </row>
    <row r="1391" spans="1:7" ht="31.4" x14ac:dyDescent="0.25">
      <c r="A1391" s="19" t="s">
        <v>158</v>
      </c>
      <c r="B1391" s="20">
        <v>916</v>
      </c>
      <c r="C1391" s="21" t="s">
        <v>57</v>
      </c>
      <c r="D1391" s="21" t="s">
        <v>79</v>
      </c>
      <c r="E1391" s="21"/>
      <c r="F1391" s="21"/>
      <c r="G1391" s="88">
        <f>G1392</f>
        <v>10695</v>
      </c>
    </row>
    <row r="1392" spans="1:7" ht="31.4" x14ac:dyDescent="0.25">
      <c r="A1392" s="40" t="s">
        <v>513</v>
      </c>
      <c r="B1392" s="20">
        <v>916</v>
      </c>
      <c r="C1392" s="21" t="s">
        <v>57</v>
      </c>
      <c r="D1392" s="21" t="s">
        <v>79</v>
      </c>
      <c r="E1392" s="21" t="s">
        <v>330</v>
      </c>
      <c r="F1392" s="21"/>
      <c r="G1392" s="22">
        <f>G1393</f>
        <v>10695</v>
      </c>
    </row>
    <row r="1393" spans="1:7" ht="18.55" x14ac:dyDescent="0.3">
      <c r="A1393" s="40" t="s">
        <v>339</v>
      </c>
      <c r="B1393" s="20">
        <v>916</v>
      </c>
      <c r="C1393" s="21" t="s">
        <v>57</v>
      </c>
      <c r="D1393" s="21" t="s">
        <v>79</v>
      </c>
      <c r="E1393" s="21" t="s">
        <v>692</v>
      </c>
      <c r="F1393" s="37"/>
      <c r="G1393" s="22">
        <f>G1399+G1404+G1409+G1394</f>
        <v>10695</v>
      </c>
    </row>
    <row r="1394" spans="1:7" ht="18.55" x14ac:dyDescent="0.3">
      <c r="A1394" s="40" t="s">
        <v>340</v>
      </c>
      <c r="B1394" s="44">
        <v>916</v>
      </c>
      <c r="C1394" s="21" t="s">
        <v>57</v>
      </c>
      <c r="D1394" s="21" t="s">
        <v>79</v>
      </c>
      <c r="E1394" s="21" t="s">
        <v>341</v>
      </c>
      <c r="F1394" s="37"/>
      <c r="G1394" s="22">
        <f>G1395</f>
        <v>400</v>
      </c>
    </row>
    <row r="1395" spans="1:7" ht="32.1" x14ac:dyDescent="0.3">
      <c r="A1395" s="59" t="s">
        <v>342</v>
      </c>
      <c r="B1395" s="84">
        <v>916</v>
      </c>
      <c r="C1395" s="25" t="s">
        <v>57</v>
      </c>
      <c r="D1395" s="25" t="s">
        <v>79</v>
      </c>
      <c r="E1395" s="25" t="s">
        <v>343</v>
      </c>
      <c r="F1395" s="142"/>
      <c r="G1395" s="26">
        <f>G1396</f>
        <v>400</v>
      </c>
    </row>
    <row r="1396" spans="1:7" ht="31.4" x14ac:dyDescent="0.25">
      <c r="A1396" s="35" t="s">
        <v>18</v>
      </c>
      <c r="B1396" s="32">
        <v>916</v>
      </c>
      <c r="C1396" s="193" t="s">
        <v>57</v>
      </c>
      <c r="D1396" s="193" t="s">
        <v>79</v>
      </c>
      <c r="E1396" s="193" t="s">
        <v>343</v>
      </c>
      <c r="F1396" s="193">
        <v>600</v>
      </c>
      <c r="G1396" s="29">
        <f>G1397</f>
        <v>400</v>
      </c>
    </row>
    <row r="1397" spans="1:7" ht="18.55" x14ac:dyDescent="0.3">
      <c r="A1397" s="62" t="s">
        <v>25</v>
      </c>
      <c r="B1397" s="32">
        <v>916</v>
      </c>
      <c r="C1397" s="193" t="s">
        <v>57</v>
      </c>
      <c r="D1397" s="193" t="s">
        <v>79</v>
      </c>
      <c r="E1397" s="193" t="s">
        <v>343</v>
      </c>
      <c r="F1397" s="55">
        <v>610</v>
      </c>
      <c r="G1397" s="94">
        <f>G1398</f>
        <v>400</v>
      </c>
    </row>
    <row r="1398" spans="1:7" ht="18.55" x14ac:dyDescent="0.3">
      <c r="A1398" s="62" t="s">
        <v>144</v>
      </c>
      <c r="B1398" s="32">
        <v>916</v>
      </c>
      <c r="C1398" s="193" t="s">
        <v>57</v>
      </c>
      <c r="D1398" s="193" t="s">
        <v>79</v>
      </c>
      <c r="E1398" s="193" t="s">
        <v>343</v>
      </c>
      <c r="F1398" s="55" t="s">
        <v>151</v>
      </c>
      <c r="G1398" s="94">
        <f>9400-9000</f>
        <v>400</v>
      </c>
    </row>
    <row r="1399" spans="1:7" ht="18.55" x14ac:dyDescent="0.3">
      <c r="A1399" s="40" t="s">
        <v>592</v>
      </c>
      <c r="B1399" s="20">
        <v>916</v>
      </c>
      <c r="C1399" s="21" t="s">
        <v>57</v>
      </c>
      <c r="D1399" s="21" t="s">
        <v>79</v>
      </c>
      <c r="E1399" s="21" t="s">
        <v>594</v>
      </c>
      <c r="F1399" s="55"/>
      <c r="G1399" s="83">
        <f>G1400</f>
        <v>60</v>
      </c>
    </row>
    <row r="1400" spans="1:7" ht="32.1" x14ac:dyDescent="0.3">
      <c r="A1400" s="59" t="s">
        <v>593</v>
      </c>
      <c r="B1400" s="24">
        <v>916</v>
      </c>
      <c r="C1400" s="25" t="s">
        <v>57</v>
      </c>
      <c r="D1400" s="25" t="s">
        <v>79</v>
      </c>
      <c r="E1400" s="25" t="s">
        <v>595</v>
      </c>
      <c r="F1400" s="55"/>
      <c r="G1400" s="92">
        <f>G1401</f>
        <v>60</v>
      </c>
    </row>
    <row r="1401" spans="1:7" ht="31.4" x14ac:dyDescent="0.25">
      <c r="A1401" s="35" t="s">
        <v>18</v>
      </c>
      <c r="B1401" s="32">
        <v>916</v>
      </c>
      <c r="C1401" s="193" t="s">
        <v>57</v>
      </c>
      <c r="D1401" s="193" t="s">
        <v>79</v>
      </c>
      <c r="E1401" s="193" t="s">
        <v>595</v>
      </c>
      <c r="F1401" s="193">
        <v>600</v>
      </c>
      <c r="G1401" s="29">
        <f>G1402</f>
        <v>60</v>
      </c>
    </row>
    <row r="1402" spans="1:7" x14ac:dyDescent="0.25">
      <c r="A1402" s="62" t="s">
        <v>25</v>
      </c>
      <c r="B1402" s="32">
        <v>916</v>
      </c>
      <c r="C1402" s="193" t="s">
        <v>57</v>
      </c>
      <c r="D1402" s="193" t="s">
        <v>79</v>
      </c>
      <c r="E1402" s="193" t="s">
        <v>595</v>
      </c>
      <c r="F1402" s="55">
        <v>610</v>
      </c>
      <c r="G1402" s="29">
        <f>G1403</f>
        <v>60</v>
      </c>
    </row>
    <row r="1403" spans="1:7" x14ac:dyDescent="0.25">
      <c r="A1403" s="62" t="s">
        <v>144</v>
      </c>
      <c r="B1403" s="32">
        <v>916</v>
      </c>
      <c r="C1403" s="193" t="s">
        <v>57</v>
      </c>
      <c r="D1403" s="193" t="s">
        <v>79</v>
      </c>
      <c r="E1403" s="193" t="s">
        <v>595</v>
      </c>
      <c r="F1403" s="55" t="s">
        <v>151</v>
      </c>
      <c r="G1403" s="29">
        <f>25+35</f>
        <v>60</v>
      </c>
    </row>
    <row r="1404" spans="1:7" ht="47.05" x14ac:dyDescent="0.25">
      <c r="A1404" s="40" t="s">
        <v>344</v>
      </c>
      <c r="B1404" s="20">
        <v>916</v>
      </c>
      <c r="C1404" s="21" t="s">
        <v>57</v>
      </c>
      <c r="D1404" s="21" t="s">
        <v>79</v>
      </c>
      <c r="E1404" s="21" t="s">
        <v>345</v>
      </c>
      <c r="F1404" s="21"/>
      <c r="G1404" s="22">
        <f>G1405</f>
        <v>1195</v>
      </c>
    </row>
    <row r="1405" spans="1:7" ht="31.4" x14ac:dyDescent="0.25">
      <c r="A1405" s="59" t="s">
        <v>346</v>
      </c>
      <c r="B1405" s="24">
        <v>916</v>
      </c>
      <c r="C1405" s="25" t="s">
        <v>57</v>
      </c>
      <c r="D1405" s="25" t="s">
        <v>79</v>
      </c>
      <c r="E1405" s="25" t="s">
        <v>347</v>
      </c>
      <c r="F1405" s="25"/>
      <c r="G1405" s="26">
        <f>G1406</f>
        <v>1195</v>
      </c>
    </row>
    <row r="1406" spans="1:7" ht="31.4" x14ac:dyDescent="0.25">
      <c r="A1406" s="35" t="s">
        <v>18</v>
      </c>
      <c r="B1406" s="32">
        <v>916</v>
      </c>
      <c r="C1406" s="193" t="s">
        <v>57</v>
      </c>
      <c r="D1406" s="193" t="s">
        <v>79</v>
      </c>
      <c r="E1406" s="193" t="s">
        <v>347</v>
      </c>
      <c r="F1406" s="193">
        <v>600</v>
      </c>
      <c r="G1406" s="29">
        <f>G1407</f>
        <v>1195</v>
      </c>
    </row>
    <row r="1407" spans="1:7" x14ac:dyDescent="0.25">
      <c r="A1407" s="62" t="s">
        <v>25</v>
      </c>
      <c r="B1407" s="32">
        <v>916</v>
      </c>
      <c r="C1407" s="193" t="s">
        <v>57</v>
      </c>
      <c r="D1407" s="193" t="s">
        <v>79</v>
      </c>
      <c r="E1407" s="193" t="s">
        <v>347</v>
      </c>
      <c r="F1407" s="55">
        <v>610</v>
      </c>
      <c r="G1407" s="29">
        <f>G1408</f>
        <v>1195</v>
      </c>
    </row>
    <row r="1408" spans="1:7" x14ac:dyDescent="0.25">
      <c r="A1408" s="62" t="s">
        <v>144</v>
      </c>
      <c r="B1408" s="32">
        <v>916</v>
      </c>
      <c r="C1408" s="193" t="s">
        <v>57</v>
      </c>
      <c r="D1408" s="193" t="s">
        <v>79</v>
      </c>
      <c r="E1408" s="193" t="s">
        <v>347</v>
      </c>
      <c r="F1408" s="55" t="s">
        <v>151</v>
      </c>
      <c r="G1408" s="29">
        <v>1195</v>
      </c>
    </row>
    <row r="1409" spans="1:7" x14ac:dyDescent="0.25">
      <c r="A1409" s="40" t="s">
        <v>457</v>
      </c>
      <c r="B1409" s="20">
        <v>916</v>
      </c>
      <c r="C1409" s="21" t="s">
        <v>57</v>
      </c>
      <c r="D1409" s="21" t="s">
        <v>79</v>
      </c>
      <c r="E1409" s="21" t="s">
        <v>359</v>
      </c>
      <c r="F1409" s="21"/>
      <c r="G1409" s="22">
        <f>G1410</f>
        <v>9040</v>
      </c>
    </row>
    <row r="1410" spans="1:7" ht="31.4" x14ac:dyDescent="0.25">
      <c r="A1410" s="59" t="s">
        <v>360</v>
      </c>
      <c r="B1410" s="24">
        <v>916</v>
      </c>
      <c r="C1410" s="25" t="s">
        <v>57</v>
      </c>
      <c r="D1410" s="25" t="s">
        <v>79</v>
      </c>
      <c r="E1410" s="25" t="s">
        <v>361</v>
      </c>
      <c r="F1410" s="25"/>
      <c r="G1410" s="26">
        <f>G1411</f>
        <v>9040</v>
      </c>
    </row>
    <row r="1411" spans="1:7" ht="31.4" x14ac:dyDescent="0.25">
      <c r="A1411" s="35" t="s">
        <v>18</v>
      </c>
      <c r="B1411" s="32">
        <v>916</v>
      </c>
      <c r="C1411" s="193" t="s">
        <v>57</v>
      </c>
      <c r="D1411" s="193" t="s">
        <v>79</v>
      </c>
      <c r="E1411" s="193" t="s">
        <v>361</v>
      </c>
      <c r="F1411" s="193" t="s">
        <v>20</v>
      </c>
      <c r="G1411" s="29">
        <f>G1412</f>
        <v>9040</v>
      </c>
    </row>
    <row r="1412" spans="1:7" x14ac:dyDescent="0.25">
      <c r="A1412" s="62" t="s">
        <v>25</v>
      </c>
      <c r="B1412" s="32">
        <v>916</v>
      </c>
      <c r="C1412" s="193" t="s">
        <v>57</v>
      </c>
      <c r="D1412" s="193" t="s">
        <v>79</v>
      </c>
      <c r="E1412" s="193" t="s">
        <v>361</v>
      </c>
      <c r="F1412" s="193" t="s">
        <v>26</v>
      </c>
      <c r="G1412" s="29">
        <f>G1413</f>
        <v>9040</v>
      </c>
    </row>
    <row r="1413" spans="1:7" x14ac:dyDescent="0.25">
      <c r="A1413" s="62" t="s">
        <v>144</v>
      </c>
      <c r="B1413" s="32">
        <v>916</v>
      </c>
      <c r="C1413" s="193" t="s">
        <v>57</v>
      </c>
      <c r="D1413" s="193" t="s">
        <v>79</v>
      </c>
      <c r="E1413" s="193" t="s">
        <v>361</v>
      </c>
      <c r="F1413" s="193" t="s">
        <v>151</v>
      </c>
      <c r="G1413" s="29">
        <v>9040</v>
      </c>
    </row>
    <row r="1414" spans="1:7" ht="18.55" x14ac:dyDescent="0.3">
      <c r="A1414" s="36" t="s">
        <v>69</v>
      </c>
      <c r="B1414" s="20">
        <v>916</v>
      </c>
      <c r="C1414" s="37" t="s">
        <v>68</v>
      </c>
      <c r="D1414" s="37"/>
      <c r="E1414" s="37"/>
      <c r="F1414" s="37"/>
      <c r="G1414" s="83">
        <f>G1415+G1500+G1621+G1641+G1656+G1699</f>
        <v>4330546.43</v>
      </c>
    </row>
    <row r="1415" spans="1:7" x14ac:dyDescent="0.25">
      <c r="A1415" s="38" t="s">
        <v>67</v>
      </c>
      <c r="B1415" s="20">
        <v>916</v>
      </c>
      <c r="C1415" s="21" t="s">
        <v>68</v>
      </c>
      <c r="D1415" s="21" t="s">
        <v>64</v>
      </c>
      <c r="E1415" s="39"/>
      <c r="F1415" s="18"/>
      <c r="G1415" s="22">
        <f>G1416+G1484+G1494</f>
        <v>1713155.81</v>
      </c>
    </row>
    <row r="1416" spans="1:7" ht="31.4" x14ac:dyDescent="0.25">
      <c r="A1416" s="40" t="s">
        <v>511</v>
      </c>
      <c r="B1416" s="207">
        <v>916</v>
      </c>
      <c r="C1416" s="21" t="s">
        <v>68</v>
      </c>
      <c r="D1416" s="21" t="s">
        <v>64</v>
      </c>
      <c r="E1416" s="21" t="s">
        <v>314</v>
      </c>
      <c r="F1416" s="21"/>
      <c r="G1416" s="22">
        <f>G1417+G1478</f>
        <v>1709238.81</v>
      </c>
    </row>
    <row r="1417" spans="1:7" ht="16.399999999999999" x14ac:dyDescent="0.3">
      <c r="A1417" s="204" t="s">
        <v>6</v>
      </c>
      <c r="B1417" s="212">
        <v>916</v>
      </c>
      <c r="C1417" s="206" t="s">
        <v>68</v>
      </c>
      <c r="D1417" s="51" t="s">
        <v>64</v>
      </c>
      <c r="E1417" s="51" t="s">
        <v>315</v>
      </c>
      <c r="F1417" s="51"/>
      <c r="G1417" s="52">
        <f>G1418+G1424+G1473</f>
        <v>1709112</v>
      </c>
    </row>
    <row r="1418" spans="1:7" ht="47.05" x14ac:dyDescent="0.25">
      <c r="A1418" s="47" t="s">
        <v>468</v>
      </c>
      <c r="B1418" s="210">
        <v>916</v>
      </c>
      <c r="C1418" s="21" t="s">
        <v>68</v>
      </c>
      <c r="D1418" s="21" t="s">
        <v>64</v>
      </c>
      <c r="E1418" s="48" t="s">
        <v>243</v>
      </c>
      <c r="F1418" s="67"/>
      <c r="G1418" s="22">
        <f>G1419</f>
        <v>2414</v>
      </c>
    </row>
    <row r="1419" spans="1:7" ht="16.399999999999999" x14ac:dyDescent="0.3">
      <c r="A1419" s="49" t="s">
        <v>740</v>
      </c>
      <c r="B1419" s="50">
        <v>916</v>
      </c>
      <c r="C1419" s="51" t="s">
        <v>68</v>
      </c>
      <c r="D1419" s="51" t="s">
        <v>64</v>
      </c>
      <c r="E1419" s="65" t="s">
        <v>741</v>
      </c>
      <c r="F1419" s="66"/>
      <c r="G1419" s="52">
        <f>G1420</f>
        <v>2414</v>
      </c>
    </row>
    <row r="1420" spans="1:7" ht="31.4" x14ac:dyDescent="0.25">
      <c r="A1420" s="23" t="s">
        <v>237</v>
      </c>
      <c r="B1420" s="24">
        <v>916</v>
      </c>
      <c r="C1420" s="25" t="s">
        <v>68</v>
      </c>
      <c r="D1420" s="25" t="s">
        <v>64</v>
      </c>
      <c r="E1420" s="54" t="s">
        <v>466</v>
      </c>
      <c r="F1420" s="25"/>
      <c r="G1420" s="26">
        <f>G1421</f>
        <v>2414</v>
      </c>
    </row>
    <row r="1421" spans="1:7" ht="31.4" x14ac:dyDescent="0.25">
      <c r="A1421" s="189" t="s">
        <v>18</v>
      </c>
      <c r="B1421" s="32">
        <v>916</v>
      </c>
      <c r="C1421" s="193" t="s">
        <v>68</v>
      </c>
      <c r="D1421" s="193" t="s">
        <v>64</v>
      </c>
      <c r="E1421" s="53" t="s">
        <v>466</v>
      </c>
      <c r="F1421" s="125">
        <v>600</v>
      </c>
      <c r="G1421" s="34">
        <f>G1423</f>
        <v>2414</v>
      </c>
    </row>
    <row r="1422" spans="1:7" ht="31.4" x14ac:dyDescent="0.25">
      <c r="A1422" s="62" t="s">
        <v>27</v>
      </c>
      <c r="B1422" s="32">
        <v>916</v>
      </c>
      <c r="C1422" s="193" t="s">
        <v>68</v>
      </c>
      <c r="D1422" s="193" t="s">
        <v>64</v>
      </c>
      <c r="E1422" s="53" t="s">
        <v>466</v>
      </c>
      <c r="F1422" s="63">
        <v>630</v>
      </c>
      <c r="G1422" s="34">
        <f>G1423</f>
        <v>2414</v>
      </c>
    </row>
    <row r="1423" spans="1:7" ht="31.4" x14ac:dyDescent="0.25">
      <c r="A1423" s="189" t="s">
        <v>744</v>
      </c>
      <c r="B1423" s="32">
        <v>916</v>
      </c>
      <c r="C1423" s="193" t="s">
        <v>68</v>
      </c>
      <c r="D1423" s="193" t="s">
        <v>64</v>
      </c>
      <c r="E1423" s="53" t="s">
        <v>466</v>
      </c>
      <c r="F1423" s="125">
        <v>634</v>
      </c>
      <c r="G1423" s="34">
        <v>2414</v>
      </c>
    </row>
    <row r="1424" spans="1:7" ht="47.05" x14ac:dyDescent="0.25">
      <c r="A1424" s="47" t="s">
        <v>238</v>
      </c>
      <c r="B1424" s="20">
        <v>916</v>
      </c>
      <c r="C1424" s="21" t="s">
        <v>68</v>
      </c>
      <c r="D1424" s="21" t="s">
        <v>64</v>
      </c>
      <c r="E1424" s="48" t="s">
        <v>249</v>
      </c>
      <c r="F1424" s="67"/>
      <c r="G1424" s="22">
        <f>G1425+G1429+G1433+G1437+G1441+G1445+G1457+G1461+G1469+G1453+G1465+G1449</f>
        <v>1706318</v>
      </c>
    </row>
    <row r="1425" spans="1:7" ht="32.799999999999997" x14ac:dyDescent="0.3">
      <c r="A1425" s="133" t="s">
        <v>797</v>
      </c>
      <c r="B1425" s="20">
        <v>915</v>
      </c>
      <c r="C1425" s="51" t="s">
        <v>68</v>
      </c>
      <c r="D1425" s="51" t="s">
        <v>64</v>
      </c>
      <c r="E1425" s="65" t="s">
        <v>803</v>
      </c>
      <c r="F1425" s="51"/>
      <c r="G1425" s="26">
        <f>G1426</f>
        <v>2400</v>
      </c>
    </row>
    <row r="1426" spans="1:7" ht="31.4" x14ac:dyDescent="0.25">
      <c r="A1426" s="62" t="s">
        <v>18</v>
      </c>
      <c r="B1426" s="32">
        <v>915</v>
      </c>
      <c r="C1426" s="193" t="s">
        <v>68</v>
      </c>
      <c r="D1426" s="193" t="s">
        <v>64</v>
      </c>
      <c r="E1426" s="53" t="s">
        <v>803</v>
      </c>
      <c r="F1426" s="193" t="s">
        <v>20</v>
      </c>
      <c r="G1426" s="26">
        <f>G1427</f>
        <v>2400</v>
      </c>
    </row>
    <row r="1427" spans="1:7" x14ac:dyDescent="0.25">
      <c r="A1427" s="62" t="s">
        <v>25</v>
      </c>
      <c r="B1427" s="32">
        <v>915</v>
      </c>
      <c r="C1427" s="193" t="s">
        <v>68</v>
      </c>
      <c r="D1427" s="193" t="s">
        <v>64</v>
      </c>
      <c r="E1427" s="53" t="s">
        <v>803</v>
      </c>
      <c r="F1427" s="193" t="s">
        <v>26</v>
      </c>
      <c r="G1427" s="29">
        <f>G1428</f>
        <v>2400</v>
      </c>
    </row>
    <row r="1428" spans="1:7" x14ac:dyDescent="0.25">
      <c r="A1428" s="62" t="s">
        <v>144</v>
      </c>
      <c r="B1428" s="32">
        <v>915</v>
      </c>
      <c r="C1428" s="193" t="s">
        <v>68</v>
      </c>
      <c r="D1428" s="193" t="s">
        <v>64</v>
      </c>
      <c r="E1428" s="53" t="s">
        <v>803</v>
      </c>
      <c r="F1428" s="18" t="s">
        <v>151</v>
      </c>
      <c r="G1428" s="29">
        <f>2000+400</f>
        <v>2400</v>
      </c>
    </row>
    <row r="1429" spans="1:7" x14ac:dyDescent="0.25">
      <c r="A1429" s="23" t="s">
        <v>44</v>
      </c>
      <c r="B1429" s="24">
        <v>916</v>
      </c>
      <c r="C1429" s="25" t="s">
        <v>68</v>
      </c>
      <c r="D1429" s="25" t="s">
        <v>64</v>
      </c>
      <c r="E1429" s="54" t="s">
        <v>250</v>
      </c>
      <c r="F1429" s="101"/>
      <c r="G1429" s="26">
        <f>G1430</f>
        <v>4990</v>
      </c>
    </row>
    <row r="1430" spans="1:7" ht="31.4" x14ac:dyDescent="0.25">
      <c r="A1430" s="189" t="s">
        <v>18</v>
      </c>
      <c r="B1430" s="32">
        <v>916</v>
      </c>
      <c r="C1430" s="193" t="s">
        <v>68</v>
      </c>
      <c r="D1430" s="193" t="s">
        <v>64</v>
      </c>
      <c r="E1430" s="53" t="s">
        <v>250</v>
      </c>
      <c r="F1430" s="18" t="s">
        <v>20</v>
      </c>
      <c r="G1430" s="33">
        <f>G1431</f>
        <v>4990</v>
      </c>
    </row>
    <row r="1431" spans="1:7" x14ac:dyDescent="0.25">
      <c r="A1431" s="189" t="s">
        <v>25</v>
      </c>
      <c r="B1431" s="32">
        <v>916</v>
      </c>
      <c r="C1431" s="193" t="s">
        <v>68</v>
      </c>
      <c r="D1431" s="193" t="s">
        <v>64</v>
      </c>
      <c r="E1431" s="53" t="s">
        <v>250</v>
      </c>
      <c r="F1431" s="18" t="s">
        <v>26</v>
      </c>
      <c r="G1431" s="33">
        <f>G1432</f>
        <v>4990</v>
      </c>
    </row>
    <row r="1432" spans="1:7" x14ac:dyDescent="0.25">
      <c r="A1432" s="189" t="s">
        <v>144</v>
      </c>
      <c r="B1432" s="32">
        <v>916</v>
      </c>
      <c r="C1432" s="193" t="s">
        <v>68</v>
      </c>
      <c r="D1432" s="193" t="s">
        <v>64</v>
      </c>
      <c r="E1432" s="53" t="s">
        <v>250</v>
      </c>
      <c r="F1432" s="18" t="s">
        <v>151</v>
      </c>
      <c r="G1432" s="33">
        <v>4990</v>
      </c>
    </row>
    <row r="1433" spans="1:7" ht="31.4" x14ac:dyDescent="0.25">
      <c r="A1433" s="23" t="s">
        <v>145</v>
      </c>
      <c r="B1433" s="24">
        <v>916</v>
      </c>
      <c r="C1433" s="25" t="s">
        <v>68</v>
      </c>
      <c r="D1433" s="25" t="s">
        <v>64</v>
      </c>
      <c r="E1433" s="54" t="s">
        <v>251</v>
      </c>
      <c r="F1433" s="25"/>
      <c r="G1433" s="107">
        <f>G1434</f>
        <v>52345</v>
      </c>
    </row>
    <row r="1434" spans="1:7" ht="31.4" x14ac:dyDescent="0.25">
      <c r="A1434" s="189" t="s">
        <v>18</v>
      </c>
      <c r="B1434" s="32">
        <v>916</v>
      </c>
      <c r="C1434" s="193" t="s">
        <v>68</v>
      </c>
      <c r="D1434" s="193" t="s">
        <v>64</v>
      </c>
      <c r="E1434" s="53" t="s">
        <v>251</v>
      </c>
      <c r="F1434" s="18" t="s">
        <v>20</v>
      </c>
      <c r="G1434" s="33">
        <f>G1435</f>
        <v>52345</v>
      </c>
    </row>
    <row r="1435" spans="1:7" x14ac:dyDescent="0.25">
      <c r="A1435" s="189" t="s">
        <v>25</v>
      </c>
      <c r="B1435" s="32">
        <v>916</v>
      </c>
      <c r="C1435" s="193" t="s">
        <v>68</v>
      </c>
      <c r="D1435" s="193" t="s">
        <v>64</v>
      </c>
      <c r="E1435" s="53" t="s">
        <v>251</v>
      </c>
      <c r="F1435" s="18" t="s">
        <v>26</v>
      </c>
      <c r="G1435" s="33">
        <f>G1436</f>
        <v>52345</v>
      </c>
    </row>
    <row r="1436" spans="1:7" x14ac:dyDescent="0.25">
      <c r="A1436" s="189" t="s">
        <v>144</v>
      </c>
      <c r="B1436" s="32">
        <v>916</v>
      </c>
      <c r="C1436" s="193" t="s">
        <v>68</v>
      </c>
      <c r="D1436" s="193" t="s">
        <v>64</v>
      </c>
      <c r="E1436" s="53" t="s">
        <v>251</v>
      </c>
      <c r="F1436" s="18" t="s">
        <v>151</v>
      </c>
      <c r="G1436" s="33">
        <f>19637+250+8500+7421+3500+3685+400-400+6373+2979</f>
        <v>52345</v>
      </c>
    </row>
    <row r="1437" spans="1:7" ht="62.75" x14ac:dyDescent="0.25">
      <c r="A1437" s="23" t="s">
        <v>239</v>
      </c>
      <c r="B1437" s="24">
        <v>916</v>
      </c>
      <c r="C1437" s="25" t="s">
        <v>68</v>
      </c>
      <c r="D1437" s="25" t="s">
        <v>64</v>
      </c>
      <c r="E1437" s="54" t="s">
        <v>252</v>
      </c>
      <c r="F1437" s="25"/>
      <c r="G1437" s="26">
        <f>G1438</f>
        <v>5161</v>
      </c>
    </row>
    <row r="1438" spans="1:7" ht="31.4" x14ac:dyDescent="0.25">
      <c r="A1438" s="189" t="s">
        <v>18</v>
      </c>
      <c r="B1438" s="32">
        <v>916</v>
      </c>
      <c r="C1438" s="193" t="s">
        <v>68</v>
      </c>
      <c r="D1438" s="193" t="s">
        <v>64</v>
      </c>
      <c r="E1438" s="53" t="s">
        <v>252</v>
      </c>
      <c r="F1438" s="125">
        <v>600</v>
      </c>
      <c r="G1438" s="34">
        <f>G1440</f>
        <v>5161</v>
      </c>
    </row>
    <row r="1439" spans="1:7" ht="31.4" x14ac:dyDescent="0.25">
      <c r="A1439" s="62" t="s">
        <v>27</v>
      </c>
      <c r="B1439" s="32">
        <v>916</v>
      </c>
      <c r="C1439" s="193" t="s">
        <v>68</v>
      </c>
      <c r="D1439" s="193" t="s">
        <v>64</v>
      </c>
      <c r="E1439" s="53" t="s">
        <v>252</v>
      </c>
      <c r="F1439" s="63">
        <v>630</v>
      </c>
      <c r="G1439" s="34">
        <f>G1440</f>
        <v>5161</v>
      </c>
    </row>
    <row r="1440" spans="1:7" ht="31.4" x14ac:dyDescent="0.25">
      <c r="A1440" s="189" t="s">
        <v>744</v>
      </c>
      <c r="B1440" s="32">
        <v>916</v>
      </c>
      <c r="C1440" s="193" t="s">
        <v>68</v>
      </c>
      <c r="D1440" s="193" t="s">
        <v>64</v>
      </c>
      <c r="E1440" s="53" t="s">
        <v>252</v>
      </c>
      <c r="F1440" s="125">
        <v>634</v>
      </c>
      <c r="G1440" s="34">
        <f>5928-767</f>
        <v>5161</v>
      </c>
    </row>
    <row r="1441" spans="1:7" x14ac:dyDescent="0.25">
      <c r="A1441" s="143" t="s">
        <v>827</v>
      </c>
      <c r="B1441" s="24">
        <v>916</v>
      </c>
      <c r="C1441" s="25" t="s">
        <v>68</v>
      </c>
      <c r="D1441" s="25" t="s">
        <v>64</v>
      </c>
      <c r="E1441" s="54" t="s">
        <v>802</v>
      </c>
      <c r="F1441" s="125"/>
      <c r="G1441" s="112">
        <f>G1442</f>
        <v>9095</v>
      </c>
    </row>
    <row r="1442" spans="1:7" ht="31.4" x14ac:dyDescent="0.25">
      <c r="A1442" s="189" t="s">
        <v>18</v>
      </c>
      <c r="B1442" s="32">
        <v>916</v>
      </c>
      <c r="C1442" s="193" t="s">
        <v>68</v>
      </c>
      <c r="D1442" s="193" t="s">
        <v>64</v>
      </c>
      <c r="E1442" s="53" t="s">
        <v>802</v>
      </c>
      <c r="F1442" s="125">
        <v>600</v>
      </c>
      <c r="G1442" s="112">
        <f>G1443</f>
        <v>9095</v>
      </c>
    </row>
    <row r="1443" spans="1:7" x14ac:dyDescent="0.25">
      <c r="A1443" s="189" t="s">
        <v>25</v>
      </c>
      <c r="B1443" s="32">
        <v>916</v>
      </c>
      <c r="C1443" s="193" t="s">
        <v>68</v>
      </c>
      <c r="D1443" s="193" t="s">
        <v>64</v>
      </c>
      <c r="E1443" s="53" t="s">
        <v>802</v>
      </c>
      <c r="F1443" s="18" t="s">
        <v>26</v>
      </c>
      <c r="G1443" s="95">
        <f>G1444</f>
        <v>9095</v>
      </c>
    </row>
    <row r="1444" spans="1:7" x14ac:dyDescent="0.25">
      <c r="A1444" s="189" t="s">
        <v>144</v>
      </c>
      <c r="B1444" s="32">
        <v>916</v>
      </c>
      <c r="C1444" s="193" t="s">
        <v>68</v>
      </c>
      <c r="D1444" s="193" t="s">
        <v>64</v>
      </c>
      <c r="E1444" s="53" t="s">
        <v>802</v>
      </c>
      <c r="F1444" s="18" t="s">
        <v>151</v>
      </c>
      <c r="G1444" s="95">
        <v>9095</v>
      </c>
    </row>
    <row r="1445" spans="1:7" x14ac:dyDescent="0.25">
      <c r="A1445" s="143" t="s">
        <v>836</v>
      </c>
      <c r="B1445" s="24">
        <v>916</v>
      </c>
      <c r="C1445" s="25" t="s">
        <v>68</v>
      </c>
      <c r="D1445" s="25" t="s">
        <v>64</v>
      </c>
      <c r="E1445" s="54" t="s">
        <v>833</v>
      </c>
      <c r="F1445" s="125"/>
      <c r="G1445" s="112">
        <f>G1446</f>
        <v>7803</v>
      </c>
    </row>
    <row r="1446" spans="1:7" ht="31.4" x14ac:dyDescent="0.25">
      <c r="A1446" s="189" t="s">
        <v>18</v>
      </c>
      <c r="B1446" s="32">
        <v>916</v>
      </c>
      <c r="C1446" s="193" t="s">
        <v>68</v>
      </c>
      <c r="D1446" s="193" t="s">
        <v>64</v>
      </c>
      <c r="E1446" s="53" t="s">
        <v>833</v>
      </c>
      <c r="F1446" s="125">
        <v>600</v>
      </c>
      <c r="G1446" s="112">
        <f>G1447</f>
        <v>7803</v>
      </c>
    </row>
    <row r="1447" spans="1:7" x14ac:dyDescent="0.25">
      <c r="A1447" s="189" t="s">
        <v>25</v>
      </c>
      <c r="B1447" s="32">
        <v>916</v>
      </c>
      <c r="C1447" s="193" t="s">
        <v>68</v>
      </c>
      <c r="D1447" s="193" t="s">
        <v>64</v>
      </c>
      <c r="E1447" s="53" t="s">
        <v>833</v>
      </c>
      <c r="F1447" s="18" t="s">
        <v>26</v>
      </c>
      <c r="G1447" s="95">
        <f>G1448</f>
        <v>7803</v>
      </c>
    </row>
    <row r="1448" spans="1:7" x14ac:dyDescent="0.25">
      <c r="A1448" s="189" t="s">
        <v>144</v>
      </c>
      <c r="B1448" s="32">
        <v>916</v>
      </c>
      <c r="C1448" s="193" t="s">
        <v>68</v>
      </c>
      <c r="D1448" s="193" t="s">
        <v>64</v>
      </c>
      <c r="E1448" s="53" t="s">
        <v>833</v>
      </c>
      <c r="F1448" s="18" t="s">
        <v>151</v>
      </c>
      <c r="G1448" s="95">
        <v>7803</v>
      </c>
    </row>
    <row r="1449" spans="1:7" ht="31.4" x14ac:dyDescent="0.25">
      <c r="A1449" s="23" t="s">
        <v>887</v>
      </c>
      <c r="B1449" s="24">
        <v>916</v>
      </c>
      <c r="C1449" s="25" t="s">
        <v>68</v>
      </c>
      <c r="D1449" s="25" t="s">
        <v>64</v>
      </c>
      <c r="E1449" s="54" t="s">
        <v>888</v>
      </c>
      <c r="F1449" s="25"/>
      <c r="G1449" s="144">
        <f>G1450</f>
        <v>1190</v>
      </c>
    </row>
    <row r="1450" spans="1:7" ht="31.4" x14ac:dyDescent="0.25">
      <c r="A1450" s="189" t="s">
        <v>18</v>
      </c>
      <c r="B1450" s="32">
        <v>916</v>
      </c>
      <c r="C1450" s="193" t="s">
        <v>68</v>
      </c>
      <c r="D1450" s="193" t="s">
        <v>64</v>
      </c>
      <c r="E1450" s="53" t="s">
        <v>888</v>
      </c>
      <c r="F1450" s="125">
        <v>600</v>
      </c>
      <c r="G1450" s="112">
        <f>G1451</f>
        <v>1190</v>
      </c>
    </row>
    <row r="1451" spans="1:7" x14ac:dyDescent="0.25">
      <c r="A1451" s="189" t="s">
        <v>25</v>
      </c>
      <c r="B1451" s="32">
        <v>916</v>
      </c>
      <c r="C1451" s="193" t="s">
        <v>68</v>
      </c>
      <c r="D1451" s="193" t="s">
        <v>64</v>
      </c>
      <c r="E1451" s="53" t="s">
        <v>888</v>
      </c>
      <c r="F1451" s="18" t="s">
        <v>26</v>
      </c>
      <c r="G1451" s="95">
        <f>G1452</f>
        <v>1190</v>
      </c>
    </row>
    <row r="1452" spans="1:7" x14ac:dyDescent="0.25">
      <c r="A1452" s="189" t="s">
        <v>144</v>
      </c>
      <c r="B1452" s="32">
        <v>916</v>
      </c>
      <c r="C1452" s="193" t="s">
        <v>68</v>
      </c>
      <c r="D1452" s="193" t="s">
        <v>64</v>
      </c>
      <c r="E1452" s="53" t="s">
        <v>888</v>
      </c>
      <c r="F1452" s="18" t="s">
        <v>151</v>
      </c>
      <c r="G1452" s="95">
        <v>1190</v>
      </c>
    </row>
    <row r="1453" spans="1:7" ht="94.1" x14ac:dyDescent="0.25">
      <c r="A1453" s="23" t="s">
        <v>240</v>
      </c>
      <c r="B1453" s="24">
        <v>916</v>
      </c>
      <c r="C1453" s="25" t="s">
        <v>68</v>
      </c>
      <c r="D1453" s="25" t="s">
        <v>64</v>
      </c>
      <c r="E1453" s="54" t="s">
        <v>253</v>
      </c>
      <c r="F1453" s="111"/>
      <c r="G1453" s="90">
        <f>G1454</f>
        <v>1074958</v>
      </c>
    </row>
    <row r="1454" spans="1:7" ht="31.4" x14ac:dyDescent="0.25">
      <c r="A1454" s="189" t="s">
        <v>18</v>
      </c>
      <c r="B1454" s="32">
        <v>916</v>
      </c>
      <c r="C1454" s="193" t="s">
        <v>68</v>
      </c>
      <c r="D1454" s="193" t="s">
        <v>64</v>
      </c>
      <c r="E1454" s="53" t="s">
        <v>253</v>
      </c>
      <c r="F1454" s="125">
        <v>600</v>
      </c>
      <c r="G1454" s="34">
        <f>G1455</f>
        <v>1074958</v>
      </c>
    </row>
    <row r="1455" spans="1:7" x14ac:dyDescent="0.25">
      <c r="A1455" s="190" t="s">
        <v>25</v>
      </c>
      <c r="B1455" s="32">
        <v>916</v>
      </c>
      <c r="C1455" s="193" t="s">
        <v>68</v>
      </c>
      <c r="D1455" s="193" t="s">
        <v>64</v>
      </c>
      <c r="E1455" s="53" t="s">
        <v>253</v>
      </c>
      <c r="F1455" s="125">
        <v>610</v>
      </c>
      <c r="G1455" s="34">
        <f>G1456</f>
        <v>1074958</v>
      </c>
    </row>
    <row r="1456" spans="1:7" ht="47.05" x14ac:dyDescent="0.25">
      <c r="A1456" s="190" t="s">
        <v>150</v>
      </c>
      <c r="B1456" s="32">
        <v>916</v>
      </c>
      <c r="C1456" s="193" t="s">
        <v>68</v>
      </c>
      <c r="D1456" s="193" t="s">
        <v>64</v>
      </c>
      <c r="E1456" s="53" t="s">
        <v>253</v>
      </c>
      <c r="F1456" s="125">
        <v>611</v>
      </c>
      <c r="G1456" s="34">
        <f>908527+140283+26148</f>
        <v>1074958</v>
      </c>
    </row>
    <row r="1457" spans="1:7" ht="78.45" x14ac:dyDescent="0.25">
      <c r="A1457" s="23" t="s">
        <v>147</v>
      </c>
      <c r="B1457" s="24">
        <v>916</v>
      </c>
      <c r="C1457" s="25" t="s">
        <v>68</v>
      </c>
      <c r="D1457" s="25" t="s">
        <v>64</v>
      </c>
      <c r="E1457" s="54" t="s">
        <v>256</v>
      </c>
      <c r="F1457" s="111"/>
      <c r="G1457" s="90">
        <f>G1458</f>
        <v>35406</v>
      </c>
    </row>
    <row r="1458" spans="1:7" ht="31.4" x14ac:dyDescent="0.25">
      <c r="A1458" s="189" t="s">
        <v>18</v>
      </c>
      <c r="B1458" s="32">
        <v>916</v>
      </c>
      <c r="C1458" s="193" t="s">
        <v>68</v>
      </c>
      <c r="D1458" s="193" t="s">
        <v>64</v>
      </c>
      <c r="E1458" s="53" t="s">
        <v>256</v>
      </c>
      <c r="F1458" s="125">
        <v>600</v>
      </c>
      <c r="G1458" s="34">
        <f>G1460</f>
        <v>35406</v>
      </c>
    </row>
    <row r="1459" spans="1:7" ht="31.4" x14ac:dyDescent="0.25">
      <c r="A1459" s="62" t="s">
        <v>27</v>
      </c>
      <c r="B1459" s="32">
        <v>916</v>
      </c>
      <c r="C1459" s="193" t="s">
        <v>68</v>
      </c>
      <c r="D1459" s="193" t="s">
        <v>64</v>
      </c>
      <c r="E1459" s="53" t="s">
        <v>256</v>
      </c>
      <c r="F1459" s="63">
        <v>630</v>
      </c>
      <c r="G1459" s="34">
        <f>G1460</f>
        <v>35406</v>
      </c>
    </row>
    <row r="1460" spans="1:7" ht="31.4" x14ac:dyDescent="0.25">
      <c r="A1460" s="189" t="s">
        <v>744</v>
      </c>
      <c r="B1460" s="32">
        <v>916</v>
      </c>
      <c r="C1460" s="193" t="s">
        <v>68</v>
      </c>
      <c r="D1460" s="193" t="s">
        <v>64</v>
      </c>
      <c r="E1460" s="53" t="s">
        <v>256</v>
      </c>
      <c r="F1460" s="125">
        <v>634</v>
      </c>
      <c r="G1460" s="34">
        <f>64174-31470+2702</f>
        <v>35406</v>
      </c>
    </row>
    <row r="1461" spans="1:7" ht="47.05" x14ac:dyDescent="0.25">
      <c r="A1461" s="132" t="s">
        <v>834</v>
      </c>
      <c r="B1461" s="24">
        <v>916</v>
      </c>
      <c r="C1461" s="110" t="s">
        <v>68</v>
      </c>
      <c r="D1461" s="110" t="s">
        <v>64</v>
      </c>
      <c r="E1461" s="54" t="s">
        <v>835</v>
      </c>
      <c r="F1461" s="30"/>
      <c r="G1461" s="75">
        <f>G1462</f>
        <v>500</v>
      </c>
    </row>
    <row r="1462" spans="1:7" ht="31.4" x14ac:dyDescent="0.25">
      <c r="A1462" s="145" t="s">
        <v>18</v>
      </c>
      <c r="B1462" s="32">
        <v>916</v>
      </c>
      <c r="C1462" s="146" t="s">
        <v>68</v>
      </c>
      <c r="D1462" s="193" t="s">
        <v>64</v>
      </c>
      <c r="E1462" s="53" t="s">
        <v>835</v>
      </c>
      <c r="F1462" s="18" t="s">
        <v>20</v>
      </c>
      <c r="G1462" s="147">
        <f>G1463</f>
        <v>500</v>
      </c>
    </row>
    <row r="1463" spans="1:7" x14ac:dyDescent="0.25">
      <c r="A1463" s="145" t="s">
        <v>25</v>
      </c>
      <c r="B1463" s="32">
        <v>916</v>
      </c>
      <c r="C1463" s="146" t="s">
        <v>68</v>
      </c>
      <c r="D1463" s="193" t="s">
        <v>64</v>
      </c>
      <c r="E1463" s="53" t="s">
        <v>835</v>
      </c>
      <c r="F1463" s="18" t="s">
        <v>26</v>
      </c>
      <c r="G1463" s="147">
        <f>G1464</f>
        <v>500</v>
      </c>
    </row>
    <row r="1464" spans="1:7" x14ac:dyDescent="0.25">
      <c r="A1464" s="145" t="s">
        <v>144</v>
      </c>
      <c r="B1464" s="32">
        <v>916</v>
      </c>
      <c r="C1464" s="146" t="s">
        <v>68</v>
      </c>
      <c r="D1464" s="193" t="s">
        <v>64</v>
      </c>
      <c r="E1464" s="53" t="s">
        <v>835</v>
      </c>
      <c r="F1464" s="18" t="s">
        <v>151</v>
      </c>
      <c r="G1464" s="147">
        <f>500</f>
        <v>500</v>
      </c>
    </row>
    <row r="1465" spans="1:7" ht="47.05" x14ac:dyDescent="0.25">
      <c r="A1465" s="132" t="s">
        <v>148</v>
      </c>
      <c r="B1465" s="24">
        <v>916</v>
      </c>
      <c r="C1465" s="25" t="s">
        <v>68</v>
      </c>
      <c r="D1465" s="25" t="s">
        <v>64</v>
      </c>
      <c r="E1465" s="25" t="s">
        <v>257</v>
      </c>
      <c r="F1465" s="148"/>
      <c r="G1465" s="26">
        <f>G1466</f>
        <v>15481</v>
      </c>
    </row>
    <row r="1466" spans="1:7" ht="31.4" x14ac:dyDescent="0.25">
      <c r="A1466" s="189" t="s">
        <v>18</v>
      </c>
      <c r="B1466" s="32">
        <v>916</v>
      </c>
      <c r="C1466" s="193" t="s">
        <v>68</v>
      </c>
      <c r="D1466" s="193" t="s">
        <v>64</v>
      </c>
      <c r="E1466" s="149" t="s">
        <v>257</v>
      </c>
      <c r="F1466" s="125">
        <v>600</v>
      </c>
      <c r="G1466" s="34">
        <f>G1467</f>
        <v>15481</v>
      </c>
    </row>
    <row r="1467" spans="1:7" ht="31.4" x14ac:dyDescent="0.25">
      <c r="A1467" s="62" t="s">
        <v>27</v>
      </c>
      <c r="B1467" s="32">
        <v>916</v>
      </c>
      <c r="C1467" s="193" t="s">
        <v>68</v>
      </c>
      <c r="D1467" s="193" t="s">
        <v>64</v>
      </c>
      <c r="E1467" s="149" t="s">
        <v>257</v>
      </c>
      <c r="F1467" s="63">
        <v>630</v>
      </c>
      <c r="G1467" s="34">
        <f>G1468</f>
        <v>15481</v>
      </c>
    </row>
    <row r="1468" spans="1:7" ht="31.4" x14ac:dyDescent="0.25">
      <c r="A1468" s="189" t="s">
        <v>744</v>
      </c>
      <c r="B1468" s="32">
        <v>916</v>
      </c>
      <c r="C1468" s="193" t="s">
        <v>68</v>
      </c>
      <c r="D1468" s="193" t="s">
        <v>64</v>
      </c>
      <c r="E1468" s="193" t="s">
        <v>257</v>
      </c>
      <c r="F1468" s="125">
        <v>634</v>
      </c>
      <c r="G1468" s="34">
        <f>17784-2303</f>
        <v>15481</v>
      </c>
    </row>
    <row r="1469" spans="1:7" x14ac:dyDescent="0.25">
      <c r="A1469" s="23" t="s">
        <v>149</v>
      </c>
      <c r="B1469" s="24">
        <v>916</v>
      </c>
      <c r="C1469" s="25" t="s">
        <v>68</v>
      </c>
      <c r="D1469" s="25" t="s">
        <v>64</v>
      </c>
      <c r="E1469" s="25" t="s">
        <v>258</v>
      </c>
      <c r="F1469" s="25"/>
      <c r="G1469" s="26">
        <f>G1470</f>
        <v>496989</v>
      </c>
    </row>
    <row r="1470" spans="1:7" ht="31.4" x14ac:dyDescent="0.25">
      <c r="A1470" s="189" t="s">
        <v>18</v>
      </c>
      <c r="B1470" s="32">
        <v>916</v>
      </c>
      <c r="C1470" s="193" t="s">
        <v>68</v>
      </c>
      <c r="D1470" s="193" t="s">
        <v>64</v>
      </c>
      <c r="E1470" s="193" t="s">
        <v>258</v>
      </c>
      <c r="F1470" s="193" t="s">
        <v>20</v>
      </c>
      <c r="G1470" s="29">
        <f>G1471</f>
        <v>496989</v>
      </c>
    </row>
    <row r="1471" spans="1:7" x14ac:dyDescent="0.25">
      <c r="A1471" s="190" t="s">
        <v>25</v>
      </c>
      <c r="B1471" s="32">
        <v>916</v>
      </c>
      <c r="C1471" s="193" t="s">
        <v>68</v>
      </c>
      <c r="D1471" s="193" t="s">
        <v>64</v>
      </c>
      <c r="E1471" s="193" t="s">
        <v>258</v>
      </c>
      <c r="F1471" s="193" t="s">
        <v>26</v>
      </c>
      <c r="G1471" s="29">
        <f>G1472</f>
        <v>496989</v>
      </c>
    </row>
    <row r="1472" spans="1:7" ht="47.05" x14ac:dyDescent="0.25">
      <c r="A1472" s="190" t="s">
        <v>150</v>
      </c>
      <c r="B1472" s="32">
        <v>916</v>
      </c>
      <c r="C1472" s="193" t="s">
        <v>68</v>
      </c>
      <c r="D1472" s="193" t="s">
        <v>64</v>
      </c>
      <c r="E1472" s="193" t="s">
        <v>258</v>
      </c>
      <c r="F1472" s="193" t="s">
        <v>152</v>
      </c>
      <c r="G1472" s="29">
        <f>490500-400+400-1190+7679</f>
        <v>496989</v>
      </c>
    </row>
    <row r="1473" spans="1:7" ht="31.4" x14ac:dyDescent="0.25">
      <c r="A1473" s="47" t="s">
        <v>242</v>
      </c>
      <c r="B1473" s="20">
        <v>916</v>
      </c>
      <c r="C1473" s="21" t="s">
        <v>68</v>
      </c>
      <c r="D1473" s="21" t="s">
        <v>64</v>
      </c>
      <c r="E1473" s="48" t="s">
        <v>467</v>
      </c>
      <c r="F1473" s="67"/>
      <c r="G1473" s="22">
        <f>G1474</f>
        <v>380</v>
      </c>
    </row>
    <row r="1474" spans="1:7" x14ac:dyDescent="0.25">
      <c r="A1474" s="23" t="s">
        <v>146</v>
      </c>
      <c r="B1474" s="24">
        <v>916</v>
      </c>
      <c r="C1474" s="25" t="s">
        <v>68</v>
      </c>
      <c r="D1474" s="25" t="s">
        <v>64</v>
      </c>
      <c r="E1474" s="54" t="s">
        <v>259</v>
      </c>
      <c r="F1474" s="25"/>
      <c r="G1474" s="107">
        <f>G1475</f>
        <v>380</v>
      </c>
    </row>
    <row r="1475" spans="1:7" ht="31.4" x14ac:dyDescent="0.25">
      <c r="A1475" s="189" t="s">
        <v>18</v>
      </c>
      <c r="B1475" s="32">
        <v>916</v>
      </c>
      <c r="C1475" s="193" t="s">
        <v>68</v>
      </c>
      <c r="D1475" s="193" t="s">
        <v>64</v>
      </c>
      <c r="E1475" s="53" t="s">
        <v>259</v>
      </c>
      <c r="F1475" s="18" t="s">
        <v>20</v>
      </c>
      <c r="G1475" s="33">
        <f>G1476</f>
        <v>380</v>
      </c>
    </row>
    <row r="1476" spans="1:7" x14ac:dyDescent="0.25">
      <c r="A1476" s="189" t="s">
        <v>25</v>
      </c>
      <c r="B1476" s="32">
        <v>916</v>
      </c>
      <c r="C1476" s="193" t="s">
        <v>68</v>
      </c>
      <c r="D1476" s="193" t="s">
        <v>64</v>
      </c>
      <c r="E1476" s="53" t="s">
        <v>259</v>
      </c>
      <c r="F1476" s="18" t="s">
        <v>26</v>
      </c>
      <c r="G1476" s="33">
        <f>G1477</f>
        <v>380</v>
      </c>
    </row>
    <row r="1477" spans="1:7" x14ac:dyDescent="0.25">
      <c r="A1477" s="189" t="s">
        <v>144</v>
      </c>
      <c r="B1477" s="32">
        <v>916</v>
      </c>
      <c r="C1477" s="193" t="s">
        <v>68</v>
      </c>
      <c r="D1477" s="193" t="s">
        <v>64</v>
      </c>
      <c r="E1477" s="53" t="s">
        <v>259</v>
      </c>
      <c r="F1477" s="18" t="s">
        <v>151</v>
      </c>
      <c r="G1477" s="33">
        <v>380</v>
      </c>
    </row>
    <row r="1478" spans="1:7" ht="22.45" customHeight="1" x14ac:dyDescent="0.3">
      <c r="A1478" s="58" t="s">
        <v>7</v>
      </c>
      <c r="B1478" s="50">
        <v>916</v>
      </c>
      <c r="C1478" s="51" t="s">
        <v>68</v>
      </c>
      <c r="D1478" s="51" t="s">
        <v>64</v>
      </c>
      <c r="E1478" s="51" t="s">
        <v>382</v>
      </c>
      <c r="F1478" s="18"/>
      <c r="G1478" s="22">
        <f>G1479</f>
        <v>126.81</v>
      </c>
    </row>
    <row r="1479" spans="1:7" ht="65.95" customHeight="1" x14ac:dyDescent="0.25">
      <c r="A1479" s="40" t="s">
        <v>383</v>
      </c>
      <c r="B1479" s="20">
        <v>916</v>
      </c>
      <c r="C1479" s="21" t="s">
        <v>68</v>
      </c>
      <c r="D1479" s="21" t="s">
        <v>64</v>
      </c>
      <c r="E1479" s="48" t="s">
        <v>384</v>
      </c>
      <c r="F1479" s="18"/>
      <c r="G1479" s="22">
        <f>G1480</f>
        <v>126.81</v>
      </c>
    </row>
    <row r="1480" spans="1:7" ht="65.599999999999994" x14ac:dyDescent="0.3">
      <c r="A1480" s="49" t="s">
        <v>863</v>
      </c>
      <c r="B1480" s="50">
        <v>916</v>
      </c>
      <c r="C1480" s="51" t="s">
        <v>68</v>
      </c>
      <c r="D1480" s="51" t="s">
        <v>64</v>
      </c>
      <c r="E1480" s="65" t="s">
        <v>864</v>
      </c>
      <c r="F1480" s="51"/>
      <c r="G1480" s="71">
        <f>G1481</f>
        <v>126.81</v>
      </c>
    </row>
    <row r="1481" spans="1:7" ht="31.4" x14ac:dyDescent="0.25">
      <c r="A1481" s="189" t="s">
        <v>18</v>
      </c>
      <c r="B1481" s="32">
        <v>916</v>
      </c>
      <c r="C1481" s="193" t="s">
        <v>68</v>
      </c>
      <c r="D1481" s="193" t="s">
        <v>64</v>
      </c>
      <c r="E1481" s="39" t="s">
        <v>864</v>
      </c>
      <c r="F1481" s="18" t="s">
        <v>20</v>
      </c>
      <c r="G1481" s="95">
        <f>G1482</f>
        <v>126.81</v>
      </c>
    </row>
    <row r="1482" spans="1:7" x14ac:dyDescent="0.25">
      <c r="A1482" s="189" t="s">
        <v>25</v>
      </c>
      <c r="B1482" s="32">
        <v>916</v>
      </c>
      <c r="C1482" s="193" t="s">
        <v>68</v>
      </c>
      <c r="D1482" s="193" t="s">
        <v>64</v>
      </c>
      <c r="E1482" s="39" t="s">
        <v>864</v>
      </c>
      <c r="F1482" s="18" t="s">
        <v>26</v>
      </c>
      <c r="G1482" s="95">
        <f>G1483</f>
        <v>126.81</v>
      </c>
    </row>
    <row r="1483" spans="1:7" x14ac:dyDescent="0.25">
      <c r="A1483" s="189" t="s">
        <v>144</v>
      </c>
      <c r="B1483" s="32">
        <v>916</v>
      </c>
      <c r="C1483" s="193" t="s">
        <v>68</v>
      </c>
      <c r="D1483" s="193" t="s">
        <v>64</v>
      </c>
      <c r="E1483" s="39" t="s">
        <v>864</v>
      </c>
      <c r="F1483" s="18" t="s">
        <v>151</v>
      </c>
      <c r="G1483" s="95">
        <v>126.81</v>
      </c>
    </row>
    <row r="1484" spans="1:7" ht="31.4" x14ac:dyDescent="0.25">
      <c r="A1484" s="40" t="s">
        <v>701</v>
      </c>
      <c r="B1484" s="20">
        <v>916</v>
      </c>
      <c r="C1484" s="21" t="s">
        <v>68</v>
      </c>
      <c r="D1484" s="21" t="s">
        <v>64</v>
      </c>
      <c r="E1484" s="21" t="s">
        <v>260</v>
      </c>
      <c r="F1484" s="21"/>
      <c r="G1484" s="22">
        <f>G1485</f>
        <v>3472</v>
      </c>
    </row>
    <row r="1485" spans="1:7" ht="32.1" x14ac:dyDescent="0.3">
      <c r="A1485" s="40" t="s">
        <v>469</v>
      </c>
      <c r="B1485" s="20">
        <v>916</v>
      </c>
      <c r="C1485" s="21" t="s">
        <v>68</v>
      </c>
      <c r="D1485" s="21" t="s">
        <v>64</v>
      </c>
      <c r="E1485" s="21" t="s">
        <v>308</v>
      </c>
      <c r="F1485" s="51"/>
      <c r="G1485" s="52">
        <f>G1486+G1490</f>
        <v>3472</v>
      </c>
    </row>
    <row r="1486" spans="1:7" ht="32.799999999999997" x14ac:dyDescent="0.3">
      <c r="A1486" s="58" t="s">
        <v>326</v>
      </c>
      <c r="B1486" s="50">
        <v>916</v>
      </c>
      <c r="C1486" s="51" t="s">
        <v>68</v>
      </c>
      <c r="D1486" s="51" t="s">
        <v>64</v>
      </c>
      <c r="E1486" s="51" t="s">
        <v>327</v>
      </c>
      <c r="F1486" s="51"/>
      <c r="G1486" s="52">
        <f>G1487</f>
        <v>842</v>
      </c>
    </row>
    <row r="1487" spans="1:7" ht="31.4" x14ac:dyDescent="0.25">
      <c r="A1487" s="35" t="s">
        <v>18</v>
      </c>
      <c r="B1487" s="32">
        <v>916</v>
      </c>
      <c r="C1487" s="193" t="s">
        <v>68</v>
      </c>
      <c r="D1487" s="193" t="s">
        <v>64</v>
      </c>
      <c r="E1487" s="193" t="s">
        <v>327</v>
      </c>
      <c r="F1487" s="193" t="s">
        <v>20</v>
      </c>
      <c r="G1487" s="29">
        <f>G1488</f>
        <v>842</v>
      </c>
    </row>
    <row r="1488" spans="1:7" x14ac:dyDescent="0.25">
      <c r="A1488" s="35" t="s">
        <v>25</v>
      </c>
      <c r="B1488" s="32">
        <v>916</v>
      </c>
      <c r="C1488" s="193" t="s">
        <v>68</v>
      </c>
      <c r="D1488" s="193" t="s">
        <v>64</v>
      </c>
      <c r="E1488" s="193" t="s">
        <v>327</v>
      </c>
      <c r="F1488" s="193" t="s">
        <v>26</v>
      </c>
      <c r="G1488" s="29">
        <f>G1489</f>
        <v>842</v>
      </c>
    </row>
    <row r="1489" spans="1:7" x14ac:dyDescent="0.25">
      <c r="A1489" s="62" t="s">
        <v>144</v>
      </c>
      <c r="B1489" s="32">
        <v>916</v>
      </c>
      <c r="C1489" s="193" t="s">
        <v>68</v>
      </c>
      <c r="D1489" s="193" t="s">
        <v>64</v>
      </c>
      <c r="E1489" s="193" t="s">
        <v>327</v>
      </c>
      <c r="F1489" s="193" t="s">
        <v>151</v>
      </c>
      <c r="G1489" s="29">
        <v>842</v>
      </c>
    </row>
    <row r="1490" spans="1:7" ht="49.2" x14ac:dyDescent="0.3">
      <c r="A1490" s="58" t="s">
        <v>307</v>
      </c>
      <c r="B1490" s="50">
        <v>916</v>
      </c>
      <c r="C1490" s="51" t="s">
        <v>68</v>
      </c>
      <c r="D1490" s="51" t="s">
        <v>64</v>
      </c>
      <c r="E1490" s="51" t="s">
        <v>309</v>
      </c>
      <c r="F1490" s="51"/>
      <c r="G1490" s="52">
        <f>G1491</f>
        <v>2630</v>
      </c>
    </row>
    <row r="1491" spans="1:7" ht="31.4" x14ac:dyDescent="0.25">
      <c r="A1491" s="62" t="s">
        <v>18</v>
      </c>
      <c r="B1491" s="32">
        <v>916</v>
      </c>
      <c r="C1491" s="193" t="s">
        <v>68</v>
      </c>
      <c r="D1491" s="193" t="s">
        <v>64</v>
      </c>
      <c r="E1491" s="193" t="s">
        <v>309</v>
      </c>
      <c r="F1491" s="193" t="s">
        <v>20</v>
      </c>
      <c r="G1491" s="29">
        <f>G1492</f>
        <v>2630</v>
      </c>
    </row>
    <row r="1492" spans="1:7" x14ac:dyDescent="0.25">
      <c r="A1492" s="62" t="s">
        <v>25</v>
      </c>
      <c r="B1492" s="32">
        <v>916</v>
      </c>
      <c r="C1492" s="193" t="s">
        <v>68</v>
      </c>
      <c r="D1492" s="193" t="s">
        <v>64</v>
      </c>
      <c r="E1492" s="193" t="s">
        <v>309</v>
      </c>
      <c r="F1492" s="193" t="s">
        <v>26</v>
      </c>
      <c r="G1492" s="29">
        <f>G1493</f>
        <v>2630</v>
      </c>
    </row>
    <row r="1493" spans="1:7" x14ac:dyDescent="0.25">
      <c r="A1493" s="62" t="s">
        <v>144</v>
      </c>
      <c r="B1493" s="32">
        <v>916</v>
      </c>
      <c r="C1493" s="193" t="s">
        <v>68</v>
      </c>
      <c r="D1493" s="193" t="s">
        <v>64</v>
      </c>
      <c r="E1493" s="193" t="s">
        <v>309</v>
      </c>
      <c r="F1493" s="18" t="s">
        <v>151</v>
      </c>
      <c r="G1493" s="29">
        <f>2530+100</f>
        <v>2630</v>
      </c>
    </row>
    <row r="1494" spans="1:7" ht="31.4" x14ac:dyDescent="0.25">
      <c r="A1494" s="47" t="s">
        <v>512</v>
      </c>
      <c r="B1494" s="20">
        <v>916</v>
      </c>
      <c r="C1494" s="21" t="s">
        <v>68</v>
      </c>
      <c r="D1494" s="21" t="s">
        <v>64</v>
      </c>
      <c r="E1494" s="21" t="s">
        <v>266</v>
      </c>
      <c r="F1494" s="20"/>
      <c r="G1494" s="22">
        <f>G1495</f>
        <v>445</v>
      </c>
    </row>
    <row r="1495" spans="1:7" x14ac:dyDescent="0.25">
      <c r="A1495" s="47" t="s">
        <v>267</v>
      </c>
      <c r="B1495" s="20">
        <v>916</v>
      </c>
      <c r="C1495" s="21" t="s">
        <v>68</v>
      </c>
      <c r="D1495" s="21" t="s">
        <v>64</v>
      </c>
      <c r="E1495" s="21" t="s">
        <v>268</v>
      </c>
      <c r="F1495" s="21"/>
      <c r="G1495" s="22">
        <f>G1496</f>
        <v>445</v>
      </c>
    </row>
    <row r="1496" spans="1:7" x14ac:dyDescent="0.25">
      <c r="A1496" s="97" t="s">
        <v>270</v>
      </c>
      <c r="B1496" s="24">
        <v>916</v>
      </c>
      <c r="C1496" s="25" t="s">
        <v>68</v>
      </c>
      <c r="D1496" s="25" t="s">
        <v>64</v>
      </c>
      <c r="E1496" s="25" t="s">
        <v>271</v>
      </c>
      <c r="F1496" s="25"/>
      <c r="G1496" s="26">
        <f>G1497</f>
        <v>445</v>
      </c>
    </row>
    <row r="1497" spans="1:7" ht="31.4" x14ac:dyDescent="0.25">
      <c r="A1497" s="27" t="s">
        <v>18</v>
      </c>
      <c r="B1497" s="32">
        <v>916</v>
      </c>
      <c r="C1497" s="193" t="s">
        <v>68</v>
      </c>
      <c r="D1497" s="193" t="s">
        <v>64</v>
      </c>
      <c r="E1497" s="193" t="s">
        <v>271</v>
      </c>
      <c r="F1497" s="32">
        <v>600</v>
      </c>
      <c r="G1497" s="26">
        <f>G1498</f>
        <v>445</v>
      </c>
    </row>
    <row r="1498" spans="1:7" x14ac:dyDescent="0.25">
      <c r="A1498" s="27" t="s">
        <v>25</v>
      </c>
      <c r="B1498" s="32">
        <v>916</v>
      </c>
      <c r="C1498" s="193" t="s">
        <v>68</v>
      </c>
      <c r="D1498" s="193" t="s">
        <v>64</v>
      </c>
      <c r="E1498" s="193" t="s">
        <v>271</v>
      </c>
      <c r="F1498" s="32">
        <v>610</v>
      </c>
      <c r="G1498" s="29">
        <f>G1499</f>
        <v>445</v>
      </c>
    </row>
    <row r="1499" spans="1:7" x14ac:dyDescent="0.25">
      <c r="A1499" s="190" t="s">
        <v>144</v>
      </c>
      <c r="B1499" s="32">
        <v>916</v>
      </c>
      <c r="C1499" s="193" t="s">
        <v>68</v>
      </c>
      <c r="D1499" s="193" t="s">
        <v>64</v>
      </c>
      <c r="E1499" s="193" t="s">
        <v>271</v>
      </c>
      <c r="F1499" s="32">
        <v>612</v>
      </c>
      <c r="G1499" s="29">
        <v>445</v>
      </c>
    </row>
    <row r="1500" spans="1:7" x14ac:dyDescent="0.25">
      <c r="A1500" s="38" t="s">
        <v>99</v>
      </c>
      <c r="B1500" s="20">
        <v>916</v>
      </c>
      <c r="C1500" s="21" t="s">
        <v>68</v>
      </c>
      <c r="D1500" s="21" t="s">
        <v>54</v>
      </c>
      <c r="E1500" s="39" t="s">
        <v>96</v>
      </c>
      <c r="F1500" s="18"/>
      <c r="G1500" s="15">
        <f>G1501+G1601+G1615</f>
        <v>2418154.12</v>
      </c>
    </row>
    <row r="1501" spans="1:7" ht="31.4" x14ac:dyDescent="0.25">
      <c r="A1501" s="40" t="s">
        <v>511</v>
      </c>
      <c r="B1501" s="20">
        <v>916</v>
      </c>
      <c r="C1501" s="21" t="s">
        <v>68</v>
      </c>
      <c r="D1501" s="21" t="s">
        <v>54</v>
      </c>
      <c r="E1501" s="21" t="s">
        <v>314</v>
      </c>
      <c r="F1501" s="21"/>
      <c r="G1501" s="22">
        <f>G1502+G1574+G1594</f>
        <v>2401549.12</v>
      </c>
    </row>
    <row r="1502" spans="1:7" ht="16.399999999999999" x14ac:dyDescent="0.3">
      <c r="A1502" s="58" t="s">
        <v>7</v>
      </c>
      <c r="B1502" s="50">
        <v>916</v>
      </c>
      <c r="C1502" s="51" t="s">
        <v>68</v>
      </c>
      <c r="D1502" s="51" t="s">
        <v>54</v>
      </c>
      <c r="E1502" s="51" t="s">
        <v>382</v>
      </c>
      <c r="F1502" s="150"/>
      <c r="G1502" s="151">
        <f>G1503+G1565</f>
        <v>2391467.12</v>
      </c>
    </row>
    <row r="1503" spans="1:7" ht="47.05" x14ac:dyDescent="0.25">
      <c r="A1503" s="40" t="s">
        <v>383</v>
      </c>
      <c r="B1503" s="20">
        <v>916</v>
      </c>
      <c r="C1503" s="21" t="s">
        <v>68</v>
      </c>
      <c r="D1503" s="21" t="s">
        <v>54</v>
      </c>
      <c r="E1503" s="48" t="s">
        <v>384</v>
      </c>
      <c r="F1503" s="152"/>
      <c r="G1503" s="15">
        <f>G1504+G1508+G1512+G1535+G1539+G1543+G1547+G1553+G1557+G1561</f>
        <v>2391157.62</v>
      </c>
    </row>
    <row r="1504" spans="1:7" ht="32.799999999999997" x14ac:dyDescent="0.3">
      <c r="A1504" s="133" t="s">
        <v>797</v>
      </c>
      <c r="B1504" s="20">
        <v>916</v>
      </c>
      <c r="C1504" s="51" t="s">
        <v>68</v>
      </c>
      <c r="D1504" s="51" t="s">
        <v>54</v>
      </c>
      <c r="E1504" s="51" t="s">
        <v>798</v>
      </c>
      <c r="F1504" s="51"/>
      <c r="G1504" s="134">
        <f t="shared" ref="G1504:G1506" si="37">G1505</f>
        <v>1500</v>
      </c>
    </row>
    <row r="1505" spans="1:7" ht="31.4" x14ac:dyDescent="0.25">
      <c r="A1505" s="62" t="s">
        <v>18</v>
      </c>
      <c r="B1505" s="32">
        <v>916</v>
      </c>
      <c r="C1505" s="193" t="s">
        <v>68</v>
      </c>
      <c r="D1505" s="193" t="s">
        <v>54</v>
      </c>
      <c r="E1505" s="193" t="s">
        <v>798</v>
      </c>
      <c r="F1505" s="193" t="s">
        <v>20</v>
      </c>
      <c r="G1505" s="113">
        <f t="shared" si="37"/>
        <v>1500</v>
      </c>
    </row>
    <row r="1506" spans="1:7" x14ac:dyDescent="0.25">
      <c r="A1506" s="62" t="s">
        <v>25</v>
      </c>
      <c r="B1506" s="32">
        <v>916</v>
      </c>
      <c r="C1506" s="193" t="s">
        <v>68</v>
      </c>
      <c r="D1506" s="193" t="s">
        <v>54</v>
      </c>
      <c r="E1506" s="193" t="s">
        <v>798</v>
      </c>
      <c r="F1506" s="193" t="s">
        <v>26</v>
      </c>
      <c r="G1506" s="113">
        <f t="shared" si="37"/>
        <v>1500</v>
      </c>
    </row>
    <row r="1507" spans="1:7" x14ac:dyDescent="0.25">
      <c r="A1507" s="62" t="s">
        <v>144</v>
      </c>
      <c r="B1507" s="32">
        <v>916</v>
      </c>
      <c r="C1507" s="193" t="s">
        <v>68</v>
      </c>
      <c r="D1507" s="193" t="s">
        <v>54</v>
      </c>
      <c r="E1507" s="193" t="s">
        <v>798</v>
      </c>
      <c r="F1507" s="18" t="s">
        <v>151</v>
      </c>
      <c r="G1507" s="113">
        <f>0+1500</f>
        <v>1500</v>
      </c>
    </row>
    <row r="1508" spans="1:7" ht="16.399999999999999" x14ac:dyDescent="0.3">
      <c r="A1508" s="58" t="s">
        <v>44</v>
      </c>
      <c r="B1508" s="20">
        <v>916</v>
      </c>
      <c r="C1508" s="51" t="s">
        <v>68</v>
      </c>
      <c r="D1508" s="51" t="s">
        <v>54</v>
      </c>
      <c r="E1508" s="51" t="s">
        <v>387</v>
      </c>
      <c r="F1508" s="150"/>
      <c r="G1508" s="151">
        <f t="shared" ref="G1508:G1510" si="38">G1509</f>
        <v>6950</v>
      </c>
    </row>
    <row r="1509" spans="1:7" ht="31.4" x14ac:dyDescent="0.25">
      <c r="A1509" s="62" t="s">
        <v>18</v>
      </c>
      <c r="B1509" s="32">
        <v>916</v>
      </c>
      <c r="C1509" s="193" t="s">
        <v>68</v>
      </c>
      <c r="D1509" s="193" t="s">
        <v>54</v>
      </c>
      <c r="E1509" s="193" t="s">
        <v>387</v>
      </c>
      <c r="F1509" s="18" t="s">
        <v>20</v>
      </c>
      <c r="G1509" s="33">
        <f t="shared" si="38"/>
        <v>6950</v>
      </c>
    </row>
    <row r="1510" spans="1:7" x14ac:dyDescent="0.25">
      <c r="A1510" s="62" t="s">
        <v>25</v>
      </c>
      <c r="B1510" s="32">
        <v>916</v>
      </c>
      <c r="C1510" s="193" t="s">
        <v>68</v>
      </c>
      <c r="D1510" s="193" t="s">
        <v>54</v>
      </c>
      <c r="E1510" s="193" t="s">
        <v>387</v>
      </c>
      <c r="F1510" s="18" t="s">
        <v>26</v>
      </c>
      <c r="G1510" s="33">
        <f t="shared" si="38"/>
        <v>6950</v>
      </c>
    </row>
    <row r="1511" spans="1:7" x14ac:dyDescent="0.25">
      <c r="A1511" s="62" t="s">
        <v>144</v>
      </c>
      <c r="B1511" s="32">
        <v>916</v>
      </c>
      <c r="C1511" s="193" t="s">
        <v>68</v>
      </c>
      <c r="D1511" s="193" t="s">
        <v>54</v>
      </c>
      <c r="E1511" s="193" t="s">
        <v>387</v>
      </c>
      <c r="F1511" s="18" t="s">
        <v>151</v>
      </c>
      <c r="G1511" s="33">
        <v>6950</v>
      </c>
    </row>
    <row r="1512" spans="1:7" ht="16.399999999999999" x14ac:dyDescent="0.3">
      <c r="A1512" s="58" t="s">
        <v>182</v>
      </c>
      <c r="B1512" s="50">
        <v>916</v>
      </c>
      <c r="C1512" s="51" t="s">
        <v>68</v>
      </c>
      <c r="D1512" s="51" t="s">
        <v>54</v>
      </c>
      <c r="E1512" s="65" t="s">
        <v>388</v>
      </c>
      <c r="F1512" s="150"/>
      <c r="G1512" s="151">
        <f>G1513+G1517+G1521+G1525</f>
        <v>137469</v>
      </c>
    </row>
    <row r="1513" spans="1:7" ht="31.4" x14ac:dyDescent="0.25">
      <c r="A1513" s="59" t="s">
        <v>183</v>
      </c>
      <c r="B1513" s="24">
        <v>916</v>
      </c>
      <c r="C1513" s="25" t="s">
        <v>68</v>
      </c>
      <c r="D1513" s="25" t="s">
        <v>54</v>
      </c>
      <c r="E1513" s="54" t="s">
        <v>389</v>
      </c>
      <c r="F1513" s="25"/>
      <c r="G1513" s="107">
        <f t="shared" ref="G1513:G1515" si="39">G1514</f>
        <v>78422</v>
      </c>
    </row>
    <row r="1514" spans="1:7" ht="31.4" x14ac:dyDescent="0.25">
      <c r="A1514" s="62" t="s">
        <v>18</v>
      </c>
      <c r="B1514" s="32">
        <v>916</v>
      </c>
      <c r="C1514" s="193" t="s">
        <v>68</v>
      </c>
      <c r="D1514" s="193" t="s">
        <v>54</v>
      </c>
      <c r="E1514" s="39" t="s">
        <v>389</v>
      </c>
      <c r="F1514" s="18" t="s">
        <v>20</v>
      </c>
      <c r="G1514" s="33">
        <f t="shared" si="39"/>
        <v>78422</v>
      </c>
    </row>
    <row r="1515" spans="1:7" x14ac:dyDescent="0.25">
      <c r="A1515" s="62" t="s">
        <v>25</v>
      </c>
      <c r="B1515" s="32">
        <v>916</v>
      </c>
      <c r="C1515" s="193" t="s">
        <v>68</v>
      </c>
      <c r="D1515" s="193" t="s">
        <v>54</v>
      </c>
      <c r="E1515" s="39" t="s">
        <v>389</v>
      </c>
      <c r="F1515" s="18" t="s">
        <v>26</v>
      </c>
      <c r="G1515" s="33">
        <f t="shared" si="39"/>
        <v>78422</v>
      </c>
    </row>
    <row r="1516" spans="1:7" x14ac:dyDescent="0.25">
      <c r="A1516" s="62" t="s">
        <v>144</v>
      </c>
      <c r="B1516" s="32">
        <v>916</v>
      </c>
      <c r="C1516" s="193" t="s">
        <v>68</v>
      </c>
      <c r="D1516" s="193" t="s">
        <v>54</v>
      </c>
      <c r="E1516" s="39" t="s">
        <v>389</v>
      </c>
      <c r="F1516" s="18" t="s">
        <v>151</v>
      </c>
      <c r="G1516" s="33">
        <f>35202+16098+10090+264+14768+2000+27438-27438</f>
        <v>78422</v>
      </c>
    </row>
    <row r="1517" spans="1:7" x14ac:dyDescent="0.25">
      <c r="A1517" s="153" t="s">
        <v>184</v>
      </c>
      <c r="B1517" s="24">
        <v>916</v>
      </c>
      <c r="C1517" s="25" t="s">
        <v>68</v>
      </c>
      <c r="D1517" s="25" t="s">
        <v>54</v>
      </c>
      <c r="E1517" s="54" t="s">
        <v>390</v>
      </c>
      <c r="F1517" s="25"/>
      <c r="G1517" s="107">
        <f t="shared" ref="G1517:G1519" si="40">G1518</f>
        <v>17033</v>
      </c>
    </row>
    <row r="1518" spans="1:7" ht="31.4" x14ac:dyDescent="0.25">
      <c r="A1518" s="62" t="s">
        <v>18</v>
      </c>
      <c r="B1518" s="32">
        <v>916</v>
      </c>
      <c r="C1518" s="193" t="s">
        <v>68</v>
      </c>
      <c r="D1518" s="193" t="s">
        <v>54</v>
      </c>
      <c r="E1518" s="39" t="s">
        <v>390</v>
      </c>
      <c r="F1518" s="18" t="s">
        <v>20</v>
      </c>
      <c r="G1518" s="33">
        <f t="shared" si="40"/>
        <v>17033</v>
      </c>
    </row>
    <row r="1519" spans="1:7" x14ac:dyDescent="0.25">
      <c r="A1519" s="62" t="s">
        <v>25</v>
      </c>
      <c r="B1519" s="32">
        <v>916</v>
      </c>
      <c r="C1519" s="193" t="s">
        <v>68</v>
      </c>
      <c r="D1519" s="193" t="s">
        <v>54</v>
      </c>
      <c r="E1519" s="39" t="s">
        <v>390</v>
      </c>
      <c r="F1519" s="18" t="s">
        <v>26</v>
      </c>
      <c r="G1519" s="33">
        <f t="shared" si="40"/>
        <v>17033</v>
      </c>
    </row>
    <row r="1520" spans="1:7" x14ac:dyDescent="0.25">
      <c r="A1520" s="62" t="s">
        <v>144</v>
      </c>
      <c r="B1520" s="32">
        <v>916</v>
      </c>
      <c r="C1520" s="193" t="s">
        <v>68</v>
      </c>
      <c r="D1520" s="193" t="s">
        <v>54</v>
      </c>
      <c r="E1520" s="39" t="s">
        <v>390</v>
      </c>
      <c r="F1520" s="18" t="s">
        <v>151</v>
      </c>
      <c r="G1520" s="33">
        <f>39033-15000-2000-5000</f>
        <v>17033</v>
      </c>
    </row>
    <row r="1521" spans="1:7" ht="31.4" x14ac:dyDescent="0.25">
      <c r="A1521" s="59" t="s">
        <v>896</v>
      </c>
      <c r="B1521" s="24">
        <v>916</v>
      </c>
      <c r="C1521" s="25" t="s">
        <v>68</v>
      </c>
      <c r="D1521" s="25" t="s">
        <v>54</v>
      </c>
      <c r="E1521" s="54" t="s">
        <v>886</v>
      </c>
      <c r="F1521" s="25"/>
      <c r="G1521" s="154">
        <f>G1522</f>
        <v>14958</v>
      </c>
    </row>
    <row r="1522" spans="1:7" ht="31.4" x14ac:dyDescent="0.25">
      <c r="A1522" s="62" t="s">
        <v>18</v>
      </c>
      <c r="B1522" s="32">
        <v>916</v>
      </c>
      <c r="C1522" s="193" t="s">
        <v>68</v>
      </c>
      <c r="D1522" s="193" t="s">
        <v>54</v>
      </c>
      <c r="E1522" s="39" t="s">
        <v>886</v>
      </c>
      <c r="F1522" s="18" t="s">
        <v>20</v>
      </c>
      <c r="G1522" s="95">
        <f>G1523</f>
        <v>14958</v>
      </c>
    </row>
    <row r="1523" spans="1:7" x14ac:dyDescent="0.25">
      <c r="A1523" s="62" t="s">
        <v>25</v>
      </c>
      <c r="B1523" s="32">
        <v>916</v>
      </c>
      <c r="C1523" s="193" t="s">
        <v>68</v>
      </c>
      <c r="D1523" s="193" t="s">
        <v>54</v>
      </c>
      <c r="E1523" s="39" t="s">
        <v>886</v>
      </c>
      <c r="F1523" s="18" t="s">
        <v>26</v>
      </c>
      <c r="G1523" s="95">
        <f>G1524</f>
        <v>14958</v>
      </c>
    </row>
    <row r="1524" spans="1:7" x14ac:dyDescent="0.25">
      <c r="A1524" s="62" t="s">
        <v>144</v>
      </c>
      <c r="B1524" s="32">
        <v>916</v>
      </c>
      <c r="C1524" s="193" t="s">
        <v>68</v>
      </c>
      <c r="D1524" s="193" t="s">
        <v>54</v>
      </c>
      <c r="E1524" s="39" t="s">
        <v>886</v>
      </c>
      <c r="F1524" s="18" t="s">
        <v>151</v>
      </c>
      <c r="G1524" s="95">
        <f>27438-12480</f>
        <v>14958</v>
      </c>
    </row>
    <row r="1525" spans="1:7" x14ac:dyDescent="0.25">
      <c r="A1525" s="59" t="s">
        <v>185</v>
      </c>
      <c r="B1525" s="24">
        <v>916</v>
      </c>
      <c r="C1525" s="25" t="s">
        <v>68</v>
      </c>
      <c r="D1525" s="25" t="s">
        <v>54</v>
      </c>
      <c r="E1525" s="54" t="s">
        <v>391</v>
      </c>
      <c r="F1525" s="25"/>
      <c r="G1525" s="107">
        <f>G1526+G1530+G1532</f>
        <v>27056</v>
      </c>
    </row>
    <row r="1526" spans="1:7" x14ac:dyDescent="0.25">
      <c r="A1526" s="62" t="s">
        <v>22</v>
      </c>
      <c r="B1526" s="32">
        <v>916</v>
      </c>
      <c r="C1526" s="193" t="s">
        <v>68</v>
      </c>
      <c r="D1526" s="193" t="s">
        <v>54</v>
      </c>
      <c r="E1526" s="39" t="s">
        <v>391</v>
      </c>
      <c r="F1526" s="18" t="s">
        <v>15</v>
      </c>
      <c r="G1526" s="33">
        <f>G1527</f>
        <v>11146</v>
      </c>
    </row>
    <row r="1527" spans="1:7" ht="31.4" x14ac:dyDescent="0.25">
      <c r="A1527" s="62" t="s">
        <v>17</v>
      </c>
      <c r="B1527" s="32">
        <v>916</v>
      </c>
      <c r="C1527" s="193" t="s">
        <v>68</v>
      </c>
      <c r="D1527" s="193" t="s">
        <v>54</v>
      </c>
      <c r="E1527" s="39" t="s">
        <v>391</v>
      </c>
      <c r="F1527" s="18" t="s">
        <v>16</v>
      </c>
      <c r="G1527" s="33">
        <f>G1529+G1528</f>
        <v>11146</v>
      </c>
    </row>
    <row r="1528" spans="1:7" x14ac:dyDescent="0.25">
      <c r="A1528" s="62" t="s">
        <v>565</v>
      </c>
      <c r="B1528" s="24">
        <v>916</v>
      </c>
      <c r="C1528" s="193" t="s">
        <v>68</v>
      </c>
      <c r="D1528" s="193" t="s">
        <v>54</v>
      </c>
      <c r="E1528" s="39" t="s">
        <v>391</v>
      </c>
      <c r="F1528" s="18" t="s">
        <v>566</v>
      </c>
      <c r="G1528" s="33">
        <v>10526</v>
      </c>
    </row>
    <row r="1529" spans="1:7" ht="31.4" x14ac:dyDescent="0.25">
      <c r="A1529" s="35" t="s">
        <v>130</v>
      </c>
      <c r="B1529" s="24">
        <v>916</v>
      </c>
      <c r="C1529" s="193" t="s">
        <v>68</v>
      </c>
      <c r="D1529" s="193" t="s">
        <v>54</v>
      </c>
      <c r="E1529" s="39" t="s">
        <v>391</v>
      </c>
      <c r="F1529" s="193" t="s">
        <v>134</v>
      </c>
      <c r="G1529" s="33">
        <f>620+10537-10537</f>
        <v>620</v>
      </c>
    </row>
    <row r="1530" spans="1:7" x14ac:dyDescent="0.25">
      <c r="A1530" s="190" t="s">
        <v>23</v>
      </c>
      <c r="B1530" s="32">
        <v>916</v>
      </c>
      <c r="C1530" s="193" t="s">
        <v>68</v>
      </c>
      <c r="D1530" s="193" t="s">
        <v>54</v>
      </c>
      <c r="E1530" s="39" t="s">
        <v>391</v>
      </c>
      <c r="F1530" s="193" t="s">
        <v>24</v>
      </c>
      <c r="G1530" s="104">
        <f>G1531</f>
        <v>830</v>
      </c>
    </row>
    <row r="1531" spans="1:7" x14ac:dyDescent="0.25">
      <c r="A1531" s="35" t="s">
        <v>736</v>
      </c>
      <c r="B1531" s="24">
        <v>916</v>
      </c>
      <c r="C1531" s="193" t="s">
        <v>68</v>
      </c>
      <c r="D1531" s="193" t="s">
        <v>54</v>
      </c>
      <c r="E1531" s="39" t="s">
        <v>391</v>
      </c>
      <c r="F1531" s="193" t="s">
        <v>735</v>
      </c>
      <c r="G1531" s="104">
        <f>0+650+180</f>
        <v>830</v>
      </c>
    </row>
    <row r="1532" spans="1:7" ht="31.4" x14ac:dyDescent="0.25">
      <c r="A1532" s="62" t="s">
        <v>18</v>
      </c>
      <c r="B1532" s="32">
        <v>916</v>
      </c>
      <c r="C1532" s="193" t="s">
        <v>68</v>
      </c>
      <c r="D1532" s="193" t="s">
        <v>54</v>
      </c>
      <c r="E1532" s="39" t="s">
        <v>391</v>
      </c>
      <c r="F1532" s="18" t="s">
        <v>20</v>
      </c>
      <c r="G1532" s="33">
        <f t="shared" ref="G1532:G1533" si="41">G1533</f>
        <v>15080</v>
      </c>
    </row>
    <row r="1533" spans="1:7" x14ac:dyDescent="0.25">
      <c r="A1533" s="62" t="s">
        <v>25</v>
      </c>
      <c r="B1533" s="32">
        <v>916</v>
      </c>
      <c r="C1533" s="193" t="s">
        <v>68</v>
      </c>
      <c r="D1533" s="193" t="s">
        <v>54</v>
      </c>
      <c r="E1533" s="39" t="s">
        <v>391</v>
      </c>
      <c r="F1533" s="18" t="s">
        <v>26</v>
      </c>
      <c r="G1533" s="33">
        <f t="shared" si="41"/>
        <v>15080</v>
      </c>
    </row>
    <row r="1534" spans="1:7" x14ac:dyDescent="0.25">
      <c r="A1534" s="62" t="s">
        <v>144</v>
      </c>
      <c r="B1534" s="32">
        <v>916</v>
      </c>
      <c r="C1534" s="193" t="s">
        <v>68</v>
      </c>
      <c r="D1534" s="193" t="s">
        <v>54</v>
      </c>
      <c r="E1534" s="39" t="s">
        <v>391</v>
      </c>
      <c r="F1534" s="18" t="s">
        <v>151</v>
      </c>
      <c r="G1534" s="33">
        <f>13144+1836+100</f>
        <v>15080</v>
      </c>
    </row>
    <row r="1535" spans="1:7" ht="65.599999999999994" x14ac:dyDescent="0.3">
      <c r="A1535" s="49" t="s">
        <v>863</v>
      </c>
      <c r="B1535" s="50">
        <v>916</v>
      </c>
      <c r="C1535" s="51" t="s">
        <v>68</v>
      </c>
      <c r="D1535" s="51" t="s">
        <v>54</v>
      </c>
      <c r="E1535" s="65" t="s">
        <v>864</v>
      </c>
      <c r="F1535" s="51"/>
      <c r="G1535" s="71">
        <f>G1536</f>
        <v>957.62</v>
      </c>
    </row>
    <row r="1536" spans="1:7" ht="31.4" x14ac:dyDescent="0.25">
      <c r="A1536" s="189" t="s">
        <v>18</v>
      </c>
      <c r="B1536" s="32">
        <v>916</v>
      </c>
      <c r="C1536" s="193" t="s">
        <v>68</v>
      </c>
      <c r="D1536" s="193" t="s">
        <v>54</v>
      </c>
      <c r="E1536" s="39" t="s">
        <v>864</v>
      </c>
      <c r="F1536" s="18" t="s">
        <v>20</v>
      </c>
      <c r="G1536" s="95">
        <f>G1537</f>
        <v>957.62</v>
      </c>
    </row>
    <row r="1537" spans="1:7" x14ac:dyDescent="0.25">
      <c r="A1537" s="189" t="s">
        <v>25</v>
      </c>
      <c r="B1537" s="32">
        <v>916</v>
      </c>
      <c r="C1537" s="193" t="s">
        <v>68</v>
      </c>
      <c r="D1537" s="193" t="s">
        <v>54</v>
      </c>
      <c r="E1537" s="39" t="s">
        <v>864</v>
      </c>
      <c r="F1537" s="18" t="s">
        <v>26</v>
      </c>
      <c r="G1537" s="95">
        <f>G1538</f>
        <v>957.62</v>
      </c>
    </row>
    <row r="1538" spans="1:7" x14ac:dyDescent="0.25">
      <c r="A1538" s="189" t="s">
        <v>144</v>
      </c>
      <c r="B1538" s="32">
        <v>916</v>
      </c>
      <c r="C1538" s="193" t="s">
        <v>68</v>
      </c>
      <c r="D1538" s="193" t="s">
        <v>54</v>
      </c>
      <c r="E1538" s="39" t="s">
        <v>864</v>
      </c>
      <c r="F1538" s="18" t="s">
        <v>151</v>
      </c>
      <c r="G1538" s="95">
        <v>957.62</v>
      </c>
    </row>
    <row r="1539" spans="1:7" ht="114.8" x14ac:dyDescent="0.3">
      <c r="A1539" s="58" t="s">
        <v>211</v>
      </c>
      <c r="B1539" s="50">
        <v>916</v>
      </c>
      <c r="C1539" s="51" t="s">
        <v>68</v>
      </c>
      <c r="D1539" s="51" t="s">
        <v>54</v>
      </c>
      <c r="E1539" s="65" t="s">
        <v>392</v>
      </c>
      <c r="F1539" s="155"/>
      <c r="G1539" s="156">
        <f>G1540</f>
        <v>1584038</v>
      </c>
    </row>
    <row r="1540" spans="1:7" ht="31.4" x14ac:dyDescent="0.25">
      <c r="A1540" s="62" t="s">
        <v>18</v>
      </c>
      <c r="B1540" s="32">
        <v>916</v>
      </c>
      <c r="C1540" s="193" t="s">
        <v>68</v>
      </c>
      <c r="D1540" s="193" t="s">
        <v>54</v>
      </c>
      <c r="E1540" s="53" t="s">
        <v>392</v>
      </c>
      <c r="F1540" s="18" t="s">
        <v>20</v>
      </c>
      <c r="G1540" s="34">
        <f>G1542</f>
        <v>1584038</v>
      </c>
    </row>
    <row r="1541" spans="1:7" x14ac:dyDescent="0.25">
      <c r="A1541" s="62" t="s">
        <v>25</v>
      </c>
      <c r="B1541" s="32">
        <v>916</v>
      </c>
      <c r="C1541" s="193" t="s">
        <v>68</v>
      </c>
      <c r="D1541" s="193" t="s">
        <v>54</v>
      </c>
      <c r="E1541" s="53" t="s">
        <v>392</v>
      </c>
      <c r="F1541" s="18" t="s">
        <v>26</v>
      </c>
      <c r="G1541" s="34">
        <f>G1542</f>
        <v>1584038</v>
      </c>
    </row>
    <row r="1542" spans="1:7" ht="47.05" x14ac:dyDescent="0.25">
      <c r="A1542" s="35" t="s">
        <v>150</v>
      </c>
      <c r="B1542" s="32">
        <v>916</v>
      </c>
      <c r="C1542" s="193" t="s">
        <v>68</v>
      </c>
      <c r="D1542" s="193" t="s">
        <v>54</v>
      </c>
      <c r="E1542" s="53" t="s">
        <v>392</v>
      </c>
      <c r="F1542" s="193" t="s">
        <v>152</v>
      </c>
      <c r="G1542" s="29">
        <f>1432011+61654+90373</f>
        <v>1584038</v>
      </c>
    </row>
    <row r="1543" spans="1:7" ht="114.8" x14ac:dyDescent="0.3">
      <c r="A1543" s="58" t="s">
        <v>186</v>
      </c>
      <c r="B1543" s="50">
        <v>916</v>
      </c>
      <c r="C1543" s="51" t="s">
        <v>68</v>
      </c>
      <c r="D1543" s="51" t="s">
        <v>54</v>
      </c>
      <c r="E1543" s="65" t="s">
        <v>393</v>
      </c>
      <c r="F1543" s="155"/>
      <c r="G1543" s="156">
        <f t="shared" ref="G1543:G1544" si="42">G1544</f>
        <v>190170</v>
      </c>
    </row>
    <row r="1544" spans="1:7" ht="31.4" x14ac:dyDescent="0.25">
      <c r="A1544" s="62" t="s">
        <v>18</v>
      </c>
      <c r="B1544" s="32">
        <v>916</v>
      </c>
      <c r="C1544" s="193" t="s">
        <v>68</v>
      </c>
      <c r="D1544" s="193" t="s">
        <v>54</v>
      </c>
      <c r="E1544" s="53" t="s">
        <v>393</v>
      </c>
      <c r="F1544" s="63">
        <v>600</v>
      </c>
      <c r="G1544" s="34">
        <f t="shared" si="42"/>
        <v>190170</v>
      </c>
    </row>
    <row r="1545" spans="1:7" ht="31.4" x14ac:dyDescent="0.25">
      <c r="A1545" s="62" t="s">
        <v>27</v>
      </c>
      <c r="B1545" s="32">
        <v>916</v>
      </c>
      <c r="C1545" s="193" t="s">
        <v>68</v>
      </c>
      <c r="D1545" s="193" t="s">
        <v>54</v>
      </c>
      <c r="E1545" s="53" t="s">
        <v>393</v>
      </c>
      <c r="F1545" s="63">
        <v>630</v>
      </c>
      <c r="G1545" s="34">
        <f>G1546</f>
        <v>190170</v>
      </c>
    </row>
    <row r="1546" spans="1:7" ht="31.4" x14ac:dyDescent="0.25">
      <c r="A1546" s="189" t="s">
        <v>744</v>
      </c>
      <c r="B1546" s="32">
        <v>916</v>
      </c>
      <c r="C1546" s="193" t="s">
        <v>68</v>
      </c>
      <c r="D1546" s="193" t="s">
        <v>54</v>
      </c>
      <c r="E1546" s="53" t="s">
        <v>393</v>
      </c>
      <c r="F1546" s="63">
        <v>634</v>
      </c>
      <c r="G1546" s="34">
        <f>166380+14238+9552</f>
        <v>190170</v>
      </c>
    </row>
    <row r="1547" spans="1:7" ht="65.599999999999994" x14ac:dyDescent="0.3">
      <c r="A1547" s="58" t="s">
        <v>187</v>
      </c>
      <c r="B1547" s="50">
        <v>916</v>
      </c>
      <c r="C1547" s="51" t="s">
        <v>68</v>
      </c>
      <c r="D1547" s="51" t="s">
        <v>54</v>
      </c>
      <c r="E1547" s="65" t="s">
        <v>394</v>
      </c>
      <c r="F1547" s="51"/>
      <c r="G1547" s="52">
        <f>G1548</f>
        <v>110638</v>
      </c>
    </row>
    <row r="1548" spans="1:7" ht="31.4" x14ac:dyDescent="0.25">
      <c r="A1548" s="62" t="s">
        <v>18</v>
      </c>
      <c r="B1548" s="32">
        <v>916</v>
      </c>
      <c r="C1548" s="193" t="s">
        <v>68</v>
      </c>
      <c r="D1548" s="193" t="s">
        <v>54</v>
      </c>
      <c r="E1548" s="39" t="s">
        <v>394</v>
      </c>
      <c r="F1548" s="18" t="s">
        <v>20</v>
      </c>
      <c r="G1548" s="29">
        <f>G1549+G1551</f>
        <v>110638</v>
      </c>
    </row>
    <row r="1549" spans="1:7" x14ac:dyDescent="0.25">
      <c r="A1549" s="62" t="s">
        <v>25</v>
      </c>
      <c r="B1549" s="32">
        <v>916</v>
      </c>
      <c r="C1549" s="193" t="s">
        <v>68</v>
      </c>
      <c r="D1549" s="193" t="s">
        <v>54</v>
      </c>
      <c r="E1549" s="39" t="s">
        <v>394</v>
      </c>
      <c r="F1549" s="18" t="s">
        <v>26</v>
      </c>
      <c r="G1549" s="29">
        <f>G1550</f>
        <v>104034.87</v>
      </c>
    </row>
    <row r="1550" spans="1:7" x14ac:dyDescent="0.25">
      <c r="A1550" s="62" t="s">
        <v>144</v>
      </c>
      <c r="B1550" s="32">
        <v>916</v>
      </c>
      <c r="C1550" s="193" t="s">
        <v>68</v>
      </c>
      <c r="D1550" s="193" t="s">
        <v>54</v>
      </c>
      <c r="E1550" s="39" t="s">
        <v>394</v>
      </c>
      <c r="F1550" s="18" t="s">
        <v>151</v>
      </c>
      <c r="G1550" s="29">
        <f>103638+396.87</f>
        <v>104034.87</v>
      </c>
    </row>
    <row r="1551" spans="1:7" ht="31.4" x14ac:dyDescent="0.25">
      <c r="A1551" s="62" t="s">
        <v>27</v>
      </c>
      <c r="B1551" s="32">
        <v>916</v>
      </c>
      <c r="C1551" s="193" t="s">
        <v>68</v>
      </c>
      <c r="D1551" s="193" t="s">
        <v>54</v>
      </c>
      <c r="E1551" s="39" t="s">
        <v>394</v>
      </c>
      <c r="F1551" s="18" t="s">
        <v>0</v>
      </c>
      <c r="G1551" s="29">
        <f>G1552</f>
        <v>6603.13</v>
      </c>
    </row>
    <row r="1552" spans="1:7" ht="31.4" x14ac:dyDescent="0.25">
      <c r="A1552" s="189" t="s">
        <v>744</v>
      </c>
      <c r="B1552" s="32">
        <v>916</v>
      </c>
      <c r="C1552" s="193" t="s">
        <v>68</v>
      </c>
      <c r="D1552" s="193" t="s">
        <v>54</v>
      </c>
      <c r="E1552" s="39" t="s">
        <v>394</v>
      </c>
      <c r="F1552" s="18" t="s">
        <v>745</v>
      </c>
      <c r="G1552" s="29">
        <f>7000-396.87</f>
        <v>6603.13</v>
      </c>
    </row>
    <row r="1553" spans="1:7" ht="49.2" x14ac:dyDescent="0.3">
      <c r="A1553" s="58" t="s">
        <v>496</v>
      </c>
      <c r="B1553" s="50">
        <v>916</v>
      </c>
      <c r="C1553" s="51" t="s">
        <v>68</v>
      </c>
      <c r="D1553" s="51" t="s">
        <v>54</v>
      </c>
      <c r="E1553" s="65" t="s">
        <v>497</v>
      </c>
      <c r="F1553" s="51"/>
      <c r="G1553" s="52">
        <f t="shared" ref="G1553:G1555" si="43">G1554</f>
        <v>22</v>
      </c>
    </row>
    <row r="1554" spans="1:7" x14ac:dyDescent="0.25">
      <c r="A1554" s="62" t="s">
        <v>23</v>
      </c>
      <c r="B1554" s="32">
        <v>916</v>
      </c>
      <c r="C1554" s="193" t="s">
        <v>68</v>
      </c>
      <c r="D1554" s="193" t="s">
        <v>54</v>
      </c>
      <c r="E1554" s="53" t="s">
        <v>497</v>
      </c>
      <c r="F1554" s="18" t="s">
        <v>24</v>
      </c>
      <c r="G1554" s="34">
        <f t="shared" si="43"/>
        <v>22</v>
      </c>
    </row>
    <row r="1555" spans="1:7" x14ac:dyDescent="0.25">
      <c r="A1555" s="62" t="s">
        <v>165</v>
      </c>
      <c r="B1555" s="32">
        <v>916</v>
      </c>
      <c r="C1555" s="193" t="s">
        <v>68</v>
      </c>
      <c r="D1555" s="193" t="s">
        <v>54</v>
      </c>
      <c r="E1555" s="53" t="s">
        <v>497</v>
      </c>
      <c r="F1555" s="18" t="s">
        <v>169</v>
      </c>
      <c r="G1555" s="34">
        <f t="shared" si="43"/>
        <v>22</v>
      </c>
    </row>
    <row r="1556" spans="1:7" ht="31.4" x14ac:dyDescent="0.25">
      <c r="A1556" s="62" t="s">
        <v>214</v>
      </c>
      <c r="B1556" s="32">
        <v>916</v>
      </c>
      <c r="C1556" s="193" t="s">
        <v>68</v>
      </c>
      <c r="D1556" s="193" t="s">
        <v>54</v>
      </c>
      <c r="E1556" s="53" t="s">
        <v>497</v>
      </c>
      <c r="F1556" s="18" t="s">
        <v>170</v>
      </c>
      <c r="G1556" s="29">
        <f>1731-1709</f>
        <v>22</v>
      </c>
    </row>
    <row r="1557" spans="1:7" ht="32.799999999999997" x14ac:dyDescent="0.3">
      <c r="A1557" s="58" t="s">
        <v>829</v>
      </c>
      <c r="B1557" s="50">
        <v>916</v>
      </c>
      <c r="C1557" s="51" t="s">
        <v>68</v>
      </c>
      <c r="D1557" s="51" t="s">
        <v>54</v>
      </c>
      <c r="E1557" s="65" t="s">
        <v>830</v>
      </c>
      <c r="F1557" s="155"/>
      <c r="G1557" s="134">
        <f>G1558</f>
        <v>17030</v>
      </c>
    </row>
    <row r="1558" spans="1:7" x14ac:dyDescent="0.25">
      <c r="A1558" s="62" t="s">
        <v>22</v>
      </c>
      <c r="B1558" s="32">
        <v>916</v>
      </c>
      <c r="C1558" s="193" t="s">
        <v>68</v>
      </c>
      <c r="D1558" s="193" t="s">
        <v>54</v>
      </c>
      <c r="E1558" s="53" t="s">
        <v>830</v>
      </c>
      <c r="F1558" s="18" t="s">
        <v>15</v>
      </c>
      <c r="G1558" s="113">
        <f>G1559</f>
        <v>17030</v>
      </c>
    </row>
    <row r="1559" spans="1:7" ht="31.4" x14ac:dyDescent="0.25">
      <c r="A1559" s="62" t="s">
        <v>17</v>
      </c>
      <c r="B1559" s="32">
        <v>916</v>
      </c>
      <c r="C1559" s="193" t="s">
        <v>68</v>
      </c>
      <c r="D1559" s="193" t="s">
        <v>54</v>
      </c>
      <c r="E1559" s="53" t="s">
        <v>830</v>
      </c>
      <c r="F1559" s="18" t="s">
        <v>16</v>
      </c>
      <c r="G1559" s="113">
        <f>G1560</f>
        <v>17030</v>
      </c>
    </row>
    <row r="1560" spans="1:7" x14ac:dyDescent="0.25">
      <c r="A1560" s="62" t="s">
        <v>565</v>
      </c>
      <c r="B1560" s="32">
        <v>916</v>
      </c>
      <c r="C1560" s="193" t="s">
        <v>68</v>
      </c>
      <c r="D1560" s="193" t="s">
        <v>54</v>
      </c>
      <c r="E1560" s="53" t="s">
        <v>830</v>
      </c>
      <c r="F1560" s="193" t="s">
        <v>566</v>
      </c>
      <c r="G1560" s="113">
        <v>17030</v>
      </c>
    </row>
    <row r="1561" spans="1:7" ht="32.799999999999997" x14ac:dyDescent="0.3">
      <c r="A1561" s="58" t="s">
        <v>188</v>
      </c>
      <c r="B1561" s="50">
        <v>916</v>
      </c>
      <c r="C1561" s="51" t="s">
        <v>68</v>
      </c>
      <c r="D1561" s="51" t="s">
        <v>54</v>
      </c>
      <c r="E1561" s="51" t="s">
        <v>395</v>
      </c>
      <c r="F1561" s="51"/>
      <c r="G1561" s="52">
        <f t="shared" ref="G1561:G1563" si="44">G1562</f>
        <v>342383</v>
      </c>
    </row>
    <row r="1562" spans="1:7" ht="31.4" x14ac:dyDescent="0.25">
      <c r="A1562" s="62" t="s">
        <v>18</v>
      </c>
      <c r="B1562" s="32">
        <v>916</v>
      </c>
      <c r="C1562" s="193" t="s">
        <v>68</v>
      </c>
      <c r="D1562" s="193" t="s">
        <v>54</v>
      </c>
      <c r="E1562" s="193" t="s">
        <v>395</v>
      </c>
      <c r="F1562" s="193" t="s">
        <v>20</v>
      </c>
      <c r="G1562" s="29">
        <f t="shared" si="44"/>
        <v>342383</v>
      </c>
    </row>
    <row r="1563" spans="1:7" x14ac:dyDescent="0.25">
      <c r="A1563" s="35" t="s">
        <v>25</v>
      </c>
      <c r="B1563" s="32">
        <v>916</v>
      </c>
      <c r="C1563" s="193" t="s">
        <v>68</v>
      </c>
      <c r="D1563" s="193" t="s">
        <v>54</v>
      </c>
      <c r="E1563" s="193" t="s">
        <v>395</v>
      </c>
      <c r="F1563" s="193" t="s">
        <v>26</v>
      </c>
      <c r="G1563" s="29">
        <f t="shared" si="44"/>
        <v>342383</v>
      </c>
    </row>
    <row r="1564" spans="1:7" ht="47.05" x14ac:dyDescent="0.25">
      <c r="A1564" s="35" t="s">
        <v>150</v>
      </c>
      <c r="B1564" s="32">
        <v>916</v>
      </c>
      <c r="C1564" s="193" t="s">
        <v>68</v>
      </c>
      <c r="D1564" s="193" t="s">
        <v>54</v>
      </c>
      <c r="E1564" s="193" t="s">
        <v>395</v>
      </c>
      <c r="F1564" s="193" t="s">
        <v>152</v>
      </c>
      <c r="G1564" s="29">
        <f>337483+4900</f>
        <v>342383</v>
      </c>
    </row>
    <row r="1565" spans="1:7" x14ac:dyDescent="0.25">
      <c r="A1565" s="40" t="s">
        <v>576</v>
      </c>
      <c r="B1565" s="20">
        <v>916</v>
      </c>
      <c r="C1565" s="21" t="s">
        <v>68</v>
      </c>
      <c r="D1565" s="21" t="s">
        <v>54</v>
      </c>
      <c r="E1565" s="48" t="s">
        <v>396</v>
      </c>
      <c r="F1565" s="67"/>
      <c r="G1565" s="22">
        <f t="shared" ref="G1565:G1566" si="45">G1566</f>
        <v>309.5</v>
      </c>
    </row>
    <row r="1566" spans="1:7" ht="16.399999999999999" x14ac:dyDescent="0.3">
      <c r="A1566" s="58" t="s">
        <v>182</v>
      </c>
      <c r="B1566" s="50">
        <v>916</v>
      </c>
      <c r="C1566" s="51" t="s">
        <v>68</v>
      </c>
      <c r="D1566" s="51" t="s">
        <v>54</v>
      </c>
      <c r="E1566" s="65" t="s">
        <v>397</v>
      </c>
      <c r="F1566" s="51"/>
      <c r="G1566" s="52">
        <f t="shared" si="45"/>
        <v>309.5</v>
      </c>
    </row>
    <row r="1567" spans="1:7" x14ac:dyDescent="0.25">
      <c r="A1567" s="59" t="s">
        <v>185</v>
      </c>
      <c r="B1567" s="24">
        <v>916</v>
      </c>
      <c r="C1567" s="25" t="s">
        <v>68</v>
      </c>
      <c r="D1567" s="25" t="s">
        <v>54</v>
      </c>
      <c r="E1567" s="54" t="s">
        <v>398</v>
      </c>
      <c r="F1567" s="25"/>
      <c r="G1567" s="107">
        <f>G1568+G1571</f>
        <v>309.5</v>
      </c>
    </row>
    <row r="1568" spans="1:7" x14ac:dyDescent="0.25">
      <c r="A1568" s="62" t="s">
        <v>22</v>
      </c>
      <c r="B1568" s="32">
        <v>916</v>
      </c>
      <c r="C1568" s="193" t="s">
        <v>68</v>
      </c>
      <c r="D1568" s="193" t="s">
        <v>54</v>
      </c>
      <c r="E1568" s="39" t="s">
        <v>398</v>
      </c>
      <c r="F1568" s="18" t="s">
        <v>15</v>
      </c>
      <c r="G1568" s="33">
        <f>G1569</f>
        <v>100</v>
      </c>
    </row>
    <row r="1569" spans="1:7" ht="31.4" x14ac:dyDescent="0.25">
      <c r="A1569" s="62" t="s">
        <v>17</v>
      </c>
      <c r="B1569" s="32">
        <v>916</v>
      </c>
      <c r="C1569" s="193" t="s">
        <v>68</v>
      </c>
      <c r="D1569" s="193" t="s">
        <v>54</v>
      </c>
      <c r="E1569" s="39" t="s">
        <v>398</v>
      </c>
      <c r="F1569" s="18" t="s">
        <v>16</v>
      </c>
      <c r="G1569" s="33">
        <f>G1570</f>
        <v>100</v>
      </c>
    </row>
    <row r="1570" spans="1:7" ht="31.4" x14ac:dyDescent="0.25">
      <c r="A1570" s="35" t="s">
        <v>130</v>
      </c>
      <c r="B1570" s="32">
        <v>916</v>
      </c>
      <c r="C1570" s="193" t="s">
        <v>68</v>
      </c>
      <c r="D1570" s="193" t="s">
        <v>54</v>
      </c>
      <c r="E1570" s="39" t="s">
        <v>398</v>
      </c>
      <c r="F1570" s="193" t="s">
        <v>134</v>
      </c>
      <c r="G1570" s="33">
        <v>100</v>
      </c>
    </row>
    <row r="1571" spans="1:7" ht="31.4" x14ac:dyDescent="0.25">
      <c r="A1571" s="62" t="s">
        <v>18</v>
      </c>
      <c r="B1571" s="32">
        <v>916</v>
      </c>
      <c r="C1571" s="193" t="s">
        <v>68</v>
      </c>
      <c r="D1571" s="193" t="s">
        <v>54</v>
      </c>
      <c r="E1571" s="39" t="s">
        <v>398</v>
      </c>
      <c r="F1571" s="18" t="s">
        <v>20</v>
      </c>
      <c r="G1571" s="33">
        <f t="shared" ref="G1571:G1572" si="46">G1572</f>
        <v>209.5</v>
      </c>
    </row>
    <row r="1572" spans="1:7" x14ac:dyDescent="0.25">
      <c r="A1572" s="62" t="s">
        <v>25</v>
      </c>
      <c r="B1572" s="32">
        <v>916</v>
      </c>
      <c r="C1572" s="193" t="s">
        <v>68</v>
      </c>
      <c r="D1572" s="193" t="s">
        <v>54</v>
      </c>
      <c r="E1572" s="39" t="s">
        <v>398</v>
      </c>
      <c r="F1572" s="18" t="s">
        <v>26</v>
      </c>
      <c r="G1572" s="33">
        <f t="shared" si="46"/>
        <v>209.5</v>
      </c>
    </row>
    <row r="1573" spans="1:7" x14ac:dyDescent="0.25">
      <c r="A1573" s="62" t="s">
        <v>144</v>
      </c>
      <c r="B1573" s="32">
        <v>916</v>
      </c>
      <c r="C1573" s="193" t="s">
        <v>68</v>
      </c>
      <c r="D1573" s="193" t="s">
        <v>54</v>
      </c>
      <c r="E1573" s="39" t="s">
        <v>398</v>
      </c>
      <c r="F1573" s="18" t="s">
        <v>151</v>
      </c>
      <c r="G1573" s="33">
        <f>223.8-2.3-12</f>
        <v>209.5</v>
      </c>
    </row>
    <row r="1574" spans="1:7" ht="32.799999999999997" x14ac:dyDescent="0.3">
      <c r="A1574" s="73" t="s">
        <v>100</v>
      </c>
      <c r="B1574" s="50">
        <v>916</v>
      </c>
      <c r="C1574" s="51" t="s">
        <v>68</v>
      </c>
      <c r="D1574" s="51" t="s">
        <v>54</v>
      </c>
      <c r="E1574" s="51" t="s">
        <v>317</v>
      </c>
      <c r="F1574" s="51"/>
      <c r="G1574" s="52">
        <f>G1575+G1588</f>
        <v>10072</v>
      </c>
    </row>
    <row r="1575" spans="1:7" ht="47.05" x14ac:dyDescent="0.25">
      <c r="A1575" s="40" t="s">
        <v>316</v>
      </c>
      <c r="B1575" s="20">
        <v>916</v>
      </c>
      <c r="C1575" s="21" t="s">
        <v>68</v>
      </c>
      <c r="D1575" s="21" t="s">
        <v>54</v>
      </c>
      <c r="E1575" s="48" t="s">
        <v>318</v>
      </c>
      <c r="F1575" s="67"/>
      <c r="G1575" s="22">
        <f>G1576</f>
        <v>9782</v>
      </c>
    </row>
    <row r="1576" spans="1:7" ht="16.399999999999999" x14ac:dyDescent="0.3">
      <c r="A1576" s="58" t="s">
        <v>189</v>
      </c>
      <c r="B1576" s="50">
        <v>916</v>
      </c>
      <c r="C1576" s="51" t="s">
        <v>68</v>
      </c>
      <c r="D1576" s="51" t="s">
        <v>54</v>
      </c>
      <c r="E1576" s="65" t="s">
        <v>399</v>
      </c>
      <c r="F1576" s="51"/>
      <c r="G1576" s="52">
        <f>G1577+G1581</f>
        <v>9782</v>
      </c>
    </row>
    <row r="1577" spans="1:7" x14ac:dyDescent="0.25">
      <c r="A1577" s="59" t="s">
        <v>190</v>
      </c>
      <c r="B1577" s="24">
        <v>916</v>
      </c>
      <c r="C1577" s="25" t="s">
        <v>68</v>
      </c>
      <c r="D1577" s="25" t="s">
        <v>54</v>
      </c>
      <c r="E1577" s="54" t="s">
        <v>400</v>
      </c>
      <c r="F1577" s="25"/>
      <c r="G1577" s="26">
        <f>G1578</f>
        <v>560</v>
      </c>
    </row>
    <row r="1578" spans="1:7" ht="31.4" x14ac:dyDescent="0.25">
      <c r="A1578" s="62" t="s">
        <v>18</v>
      </c>
      <c r="B1578" s="32">
        <v>916</v>
      </c>
      <c r="C1578" s="193" t="s">
        <v>68</v>
      </c>
      <c r="D1578" s="193" t="s">
        <v>54</v>
      </c>
      <c r="E1578" s="39" t="s">
        <v>400</v>
      </c>
      <c r="F1578" s="18" t="s">
        <v>20</v>
      </c>
      <c r="G1578" s="33">
        <f t="shared" ref="G1578:G1579" si="47">G1579</f>
        <v>560</v>
      </c>
    </row>
    <row r="1579" spans="1:7" x14ac:dyDescent="0.25">
      <c r="A1579" s="62" t="s">
        <v>25</v>
      </c>
      <c r="B1579" s="32">
        <v>916</v>
      </c>
      <c r="C1579" s="25" t="s">
        <v>68</v>
      </c>
      <c r="D1579" s="25" t="s">
        <v>54</v>
      </c>
      <c r="E1579" s="39" t="s">
        <v>400</v>
      </c>
      <c r="F1579" s="18" t="s">
        <v>26</v>
      </c>
      <c r="G1579" s="33">
        <f t="shared" si="47"/>
        <v>560</v>
      </c>
    </row>
    <row r="1580" spans="1:7" x14ac:dyDescent="0.25">
      <c r="A1580" s="62" t="s">
        <v>144</v>
      </c>
      <c r="B1580" s="32">
        <v>916</v>
      </c>
      <c r="C1580" s="193" t="s">
        <v>68</v>
      </c>
      <c r="D1580" s="193" t="s">
        <v>54</v>
      </c>
      <c r="E1580" s="39" t="s">
        <v>400</v>
      </c>
      <c r="F1580" s="18" t="s">
        <v>151</v>
      </c>
      <c r="G1580" s="33">
        <f>610-50</f>
        <v>560</v>
      </c>
    </row>
    <row r="1581" spans="1:7" ht="31.4" x14ac:dyDescent="0.25">
      <c r="A1581" s="59" t="s">
        <v>889</v>
      </c>
      <c r="B1581" s="24">
        <v>916</v>
      </c>
      <c r="C1581" s="25" t="s">
        <v>68</v>
      </c>
      <c r="D1581" s="25" t="s">
        <v>54</v>
      </c>
      <c r="E1581" s="54" t="s">
        <v>874</v>
      </c>
      <c r="F1581" s="25"/>
      <c r="G1581" s="157">
        <f>G1582+G1585</f>
        <v>9222</v>
      </c>
    </row>
    <row r="1582" spans="1:7" x14ac:dyDescent="0.25">
      <c r="A1582" s="62" t="s">
        <v>23</v>
      </c>
      <c r="B1582" s="32">
        <v>916</v>
      </c>
      <c r="C1582" s="193" t="s">
        <v>68</v>
      </c>
      <c r="D1582" s="193" t="s">
        <v>54</v>
      </c>
      <c r="E1582" s="53" t="s">
        <v>874</v>
      </c>
      <c r="F1582" s="18" t="s">
        <v>24</v>
      </c>
      <c r="G1582" s="158">
        <f t="shared" ref="G1582:G1583" si="48">G1583</f>
        <v>4125</v>
      </c>
    </row>
    <row r="1583" spans="1:7" x14ac:dyDescent="0.25">
      <c r="A1583" s="62" t="s">
        <v>165</v>
      </c>
      <c r="B1583" s="32">
        <v>916</v>
      </c>
      <c r="C1583" s="193" t="s">
        <v>68</v>
      </c>
      <c r="D1583" s="193" t="s">
        <v>54</v>
      </c>
      <c r="E1583" s="53" t="s">
        <v>874</v>
      </c>
      <c r="F1583" s="18" t="s">
        <v>169</v>
      </c>
      <c r="G1583" s="158">
        <f t="shared" si="48"/>
        <v>4125</v>
      </c>
    </row>
    <row r="1584" spans="1:7" ht="31.4" x14ac:dyDescent="0.25">
      <c r="A1584" s="62" t="s">
        <v>214</v>
      </c>
      <c r="B1584" s="32">
        <v>916</v>
      </c>
      <c r="C1584" s="193" t="s">
        <v>68</v>
      </c>
      <c r="D1584" s="193" t="s">
        <v>54</v>
      </c>
      <c r="E1584" s="53" t="s">
        <v>874</v>
      </c>
      <c r="F1584" s="193" t="s">
        <v>170</v>
      </c>
      <c r="G1584" s="158">
        <v>4125</v>
      </c>
    </row>
    <row r="1585" spans="1:7" ht="31.4" x14ac:dyDescent="0.25">
      <c r="A1585" s="62" t="s">
        <v>18</v>
      </c>
      <c r="B1585" s="32">
        <v>916</v>
      </c>
      <c r="C1585" s="193" t="s">
        <v>68</v>
      </c>
      <c r="D1585" s="193" t="s">
        <v>54</v>
      </c>
      <c r="E1585" s="39" t="s">
        <v>874</v>
      </c>
      <c r="F1585" s="18" t="s">
        <v>20</v>
      </c>
      <c r="G1585" s="158">
        <f t="shared" ref="G1585" si="49">G1586</f>
        <v>5097</v>
      </c>
    </row>
    <row r="1586" spans="1:7" x14ac:dyDescent="0.25">
      <c r="A1586" s="62" t="s">
        <v>25</v>
      </c>
      <c r="B1586" s="32">
        <v>916</v>
      </c>
      <c r="C1586" s="193" t="s">
        <v>68</v>
      </c>
      <c r="D1586" s="193" t="s">
        <v>54</v>
      </c>
      <c r="E1586" s="39" t="s">
        <v>874</v>
      </c>
      <c r="F1586" s="18" t="s">
        <v>26</v>
      </c>
      <c r="G1586" s="158">
        <f>G1587</f>
        <v>5097</v>
      </c>
    </row>
    <row r="1587" spans="1:7" x14ac:dyDescent="0.25">
      <c r="A1587" s="62" t="s">
        <v>144</v>
      </c>
      <c r="B1587" s="32">
        <v>916</v>
      </c>
      <c r="C1587" s="193" t="s">
        <v>68</v>
      </c>
      <c r="D1587" s="193" t="s">
        <v>54</v>
      </c>
      <c r="E1587" s="39" t="s">
        <v>874</v>
      </c>
      <c r="F1587" s="18" t="s">
        <v>151</v>
      </c>
      <c r="G1587" s="158">
        <v>5097</v>
      </c>
    </row>
    <row r="1588" spans="1:7" ht="47.8" x14ac:dyDescent="0.3">
      <c r="A1588" s="40" t="s">
        <v>316</v>
      </c>
      <c r="B1588" s="50">
        <v>916</v>
      </c>
      <c r="C1588" s="51" t="s">
        <v>68</v>
      </c>
      <c r="D1588" s="51" t="s">
        <v>54</v>
      </c>
      <c r="E1588" s="48" t="s">
        <v>402</v>
      </c>
      <c r="F1588" s="67"/>
      <c r="G1588" s="22">
        <f>G1589</f>
        <v>290</v>
      </c>
    </row>
    <row r="1589" spans="1:7" ht="16.399999999999999" x14ac:dyDescent="0.3">
      <c r="A1589" s="58" t="s">
        <v>189</v>
      </c>
      <c r="B1589" s="50">
        <v>916</v>
      </c>
      <c r="C1589" s="51" t="s">
        <v>68</v>
      </c>
      <c r="D1589" s="51" t="s">
        <v>54</v>
      </c>
      <c r="E1589" s="65" t="s">
        <v>403</v>
      </c>
      <c r="F1589" s="51"/>
      <c r="G1589" s="52">
        <f>G1590</f>
        <v>290</v>
      </c>
    </row>
    <row r="1590" spans="1:7" x14ac:dyDescent="0.25">
      <c r="A1590" s="59" t="s">
        <v>190</v>
      </c>
      <c r="B1590" s="24">
        <v>916</v>
      </c>
      <c r="C1590" s="25" t="s">
        <v>68</v>
      </c>
      <c r="D1590" s="25" t="s">
        <v>54</v>
      </c>
      <c r="E1590" s="54" t="s">
        <v>404</v>
      </c>
      <c r="F1590" s="25"/>
      <c r="G1590" s="26">
        <f>G1591</f>
        <v>290</v>
      </c>
    </row>
    <row r="1591" spans="1:7" ht="31.4" x14ac:dyDescent="0.25">
      <c r="A1591" s="62" t="s">
        <v>18</v>
      </c>
      <c r="B1591" s="32">
        <v>916</v>
      </c>
      <c r="C1591" s="193" t="s">
        <v>68</v>
      </c>
      <c r="D1591" s="193" t="s">
        <v>54</v>
      </c>
      <c r="E1591" s="39" t="s">
        <v>404</v>
      </c>
      <c r="F1591" s="18" t="s">
        <v>20</v>
      </c>
      <c r="G1591" s="33">
        <f t="shared" ref="G1591:G1592" si="50">G1592</f>
        <v>290</v>
      </c>
    </row>
    <row r="1592" spans="1:7" x14ac:dyDescent="0.25">
      <c r="A1592" s="62" t="s">
        <v>25</v>
      </c>
      <c r="B1592" s="32">
        <v>916</v>
      </c>
      <c r="C1592" s="193" t="s">
        <v>68</v>
      </c>
      <c r="D1592" s="193" t="s">
        <v>54</v>
      </c>
      <c r="E1592" s="39" t="s">
        <v>404</v>
      </c>
      <c r="F1592" s="18" t="s">
        <v>26</v>
      </c>
      <c r="G1592" s="33">
        <f t="shared" si="50"/>
        <v>290</v>
      </c>
    </row>
    <row r="1593" spans="1:7" x14ac:dyDescent="0.25">
      <c r="A1593" s="62" t="s">
        <v>144</v>
      </c>
      <c r="B1593" s="32">
        <v>916</v>
      </c>
      <c r="C1593" s="193" t="s">
        <v>68</v>
      </c>
      <c r="D1593" s="193" t="s">
        <v>54</v>
      </c>
      <c r="E1593" s="39" t="s">
        <v>404</v>
      </c>
      <c r="F1593" s="18" t="s">
        <v>151</v>
      </c>
      <c r="G1593" s="33">
        <v>290</v>
      </c>
    </row>
    <row r="1594" spans="1:7" ht="16.399999999999999" x14ac:dyDescent="0.3">
      <c r="A1594" s="58" t="s">
        <v>192</v>
      </c>
      <c r="B1594" s="50">
        <v>916</v>
      </c>
      <c r="C1594" s="51" t="s">
        <v>68</v>
      </c>
      <c r="D1594" s="51" t="s">
        <v>54</v>
      </c>
      <c r="E1594" s="51" t="s">
        <v>311</v>
      </c>
      <c r="F1594" s="51"/>
      <c r="G1594" s="52">
        <f t="shared" ref="G1594:G1599" si="51">G1595</f>
        <v>10</v>
      </c>
    </row>
    <row r="1595" spans="1:7" ht="32.1" x14ac:dyDescent="0.3">
      <c r="A1595" s="40" t="s">
        <v>310</v>
      </c>
      <c r="B1595" s="50">
        <v>916</v>
      </c>
      <c r="C1595" s="51" t="s">
        <v>68</v>
      </c>
      <c r="D1595" s="51" t="s">
        <v>54</v>
      </c>
      <c r="E1595" s="48" t="s">
        <v>328</v>
      </c>
      <c r="F1595" s="193"/>
      <c r="G1595" s="15">
        <f t="shared" si="51"/>
        <v>10</v>
      </c>
    </row>
    <row r="1596" spans="1:7" ht="16.399999999999999" x14ac:dyDescent="0.3">
      <c r="A1596" s="58" t="s">
        <v>193</v>
      </c>
      <c r="B1596" s="50">
        <v>916</v>
      </c>
      <c r="C1596" s="51" t="s">
        <v>68</v>
      </c>
      <c r="D1596" s="51" t="s">
        <v>54</v>
      </c>
      <c r="E1596" s="65" t="s">
        <v>312</v>
      </c>
      <c r="F1596" s="21"/>
      <c r="G1596" s="107">
        <f t="shared" si="51"/>
        <v>10</v>
      </c>
    </row>
    <row r="1597" spans="1:7" x14ac:dyDescent="0.25">
      <c r="A1597" s="59" t="s">
        <v>146</v>
      </c>
      <c r="B1597" s="24">
        <v>916</v>
      </c>
      <c r="C1597" s="25" t="s">
        <v>68</v>
      </c>
      <c r="D1597" s="25" t="s">
        <v>54</v>
      </c>
      <c r="E1597" s="54" t="s">
        <v>313</v>
      </c>
      <c r="F1597" s="25"/>
      <c r="G1597" s="33">
        <f t="shared" si="51"/>
        <v>10</v>
      </c>
    </row>
    <row r="1598" spans="1:7" ht="31.4" x14ac:dyDescent="0.25">
      <c r="A1598" s="62" t="s">
        <v>18</v>
      </c>
      <c r="B1598" s="32">
        <v>916</v>
      </c>
      <c r="C1598" s="193" t="s">
        <v>68</v>
      </c>
      <c r="D1598" s="193" t="s">
        <v>54</v>
      </c>
      <c r="E1598" s="39" t="s">
        <v>313</v>
      </c>
      <c r="F1598" s="18" t="s">
        <v>20</v>
      </c>
      <c r="G1598" s="33">
        <f t="shared" si="51"/>
        <v>10</v>
      </c>
    </row>
    <row r="1599" spans="1:7" x14ac:dyDescent="0.25">
      <c r="A1599" s="62" t="s">
        <v>25</v>
      </c>
      <c r="B1599" s="32">
        <v>916</v>
      </c>
      <c r="C1599" s="193" t="s">
        <v>68</v>
      </c>
      <c r="D1599" s="193" t="s">
        <v>54</v>
      </c>
      <c r="E1599" s="39" t="s">
        <v>313</v>
      </c>
      <c r="F1599" s="18" t="s">
        <v>26</v>
      </c>
      <c r="G1599" s="33">
        <f t="shared" si="51"/>
        <v>10</v>
      </c>
    </row>
    <row r="1600" spans="1:7" x14ac:dyDescent="0.25">
      <c r="A1600" s="62" t="s">
        <v>144</v>
      </c>
      <c r="B1600" s="32">
        <v>916</v>
      </c>
      <c r="C1600" s="193" t="s">
        <v>68</v>
      </c>
      <c r="D1600" s="193" t="s">
        <v>54</v>
      </c>
      <c r="E1600" s="39" t="s">
        <v>313</v>
      </c>
      <c r="F1600" s="18" t="s">
        <v>151</v>
      </c>
      <c r="G1600" s="29">
        <v>10</v>
      </c>
    </row>
    <row r="1601" spans="1:7" ht="31.4" x14ac:dyDescent="0.25">
      <c r="A1601" s="40" t="s">
        <v>514</v>
      </c>
      <c r="B1601" s="20">
        <v>916</v>
      </c>
      <c r="C1601" s="21" t="s">
        <v>68</v>
      </c>
      <c r="D1601" s="20" t="s">
        <v>54</v>
      </c>
      <c r="E1601" s="21" t="s">
        <v>260</v>
      </c>
      <c r="F1601" s="21"/>
      <c r="G1601" s="22">
        <f>G1602</f>
        <v>15450</v>
      </c>
    </row>
    <row r="1602" spans="1:7" ht="32.1" x14ac:dyDescent="0.3">
      <c r="A1602" s="40" t="s">
        <v>306</v>
      </c>
      <c r="B1602" s="20">
        <v>916</v>
      </c>
      <c r="C1602" s="21" t="s">
        <v>68</v>
      </c>
      <c r="D1602" s="21" t="s">
        <v>54</v>
      </c>
      <c r="E1602" s="21" t="s">
        <v>308</v>
      </c>
      <c r="F1602" s="37"/>
      <c r="G1602" s="83">
        <f>G1603+G1607+G1611</f>
        <v>15450</v>
      </c>
    </row>
    <row r="1603" spans="1:7" ht="32.799999999999997" x14ac:dyDescent="0.3">
      <c r="A1603" s="58" t="s">
        <v>326</v>
      </c>
      <c r="B1603" s="50">
        <v>916</v>
      </c>
      <c r="C1603" s="51" t="s">
        <v>68</v>
      </c>
      <c r="D1603" s="51" t="s">
        <v>54</v>
      </c>
      <c r="E1603" s="51" t="s">
        <v>327</v>
      </c>
      <c r="F1603" s="51"/>
      <c r="G1603" s="52">
        <f t="shared" ref="G1603:G1605" si="52">G1604</f>
        <v>1300</v>
      </c>
    </row>
    <row r="1604" spans="1:7" ht="31.4" x14ac:dyDescent="0.25">
      <c r="A1604" s="35" t="s">
        <v>18</v>
      </c>
      <c r="B1604" s="32">
        <v>916</v>
      </c>
      <c r="C1604" s="193" t="s">
        <v>68</v>
      </c>
      <c r="D1604" s="193" t="s">
        <v>54</v>
      </c>
      <c r="E1604" s="193" t="s">
        <v>327</v>
      </c>
      <c r="F1604" s="193" t="s">
        <v>20</v>
      </c>
      <c r="G1604" s="29">
        <f t="shared" si="52"/>
        <v>1300</v>
      </c>
    </row>
    <row r="1605" spans="1:7" x14ac:dyDescent="0.25">
      <c r="A1605" s="35" t="s">
        <v>25</v>
      </c>
      <c r="B1605" s="32">
        <v>916</v>
      </c>
      <c r="C1605" s="109" t="s">
        <v>68</v>
      </c>
      <c r="D1605" s="109" t="s">
        <v>54</v>
      </c>
      <c r="E1605" s="193" t="s">
        <v>327</v>
      </c>
      <c r="F1605" s="193" t="s">
        <v>26</v>
      </c>
      <c r="G1605" s="29">
        <f t="shared" si="52"/>
        <v>1300</v>
      </c>
    </row>
    <row r="1606" spans="1:7" x14ac:dyDescent="0.25">
      <c r="A1606" s="62" t="s">
        <v>144</v>
      </c>
      <c r="B1606" s="32">
        <v>916</v>
      </c>
      <c r="C1606" s="109" t="s">
        <v>68</v>
      </c>
      <c r="D1606" s="109" t="s">
        <v>54</v>
      </c>
      <c r="E1606" s="193" t="s">
        <v>327</v>
      </c>
      <c r="F1606" s="193" t="s">
        <v>151</v>
      </c>
      <c r="G1606" s="29">
        <v>1300</v>
      </c>
    </row>
    <row r="1607" spans="1:7" ht="49.2" x14ac:dyDescent="0.3">
      <c r="A1607" s="58" t="s">
        <v>307</v>
      </c>
      <c r="B1607" s="50">
        <v>916</v>
      </c>
      <c r="C1607" s="51" t="s">
        <v>68</v>
      </c>
      <c r="D1607" s="51" t="s">
        <v>54</v>
      </c>
      <c r="E1607" s="51" t="s">
        <v>309</v>
      </c>
      <c r="F1607" s="51"/>
      <c r="G1607" s="52">
        <f t="shared" ref="G1607:G1608" si="53">G1608</f>
        <v>1850</v>
      </c>
    </row>
    <row r="1608" spans="1:7" ht="31.4" x14ac:dyDescent="0.25">
      <c r="A1608" s="35" t="s">
        <v>18</v>
      </c>
      <c r="B1608" s="32">
        <v>916</v>
      </c>
      <c r="C1608" s="193" t="s">
        <v>68</v>
      </c>
      <c r="D1608" s="193" t="s">
        <v>54</v>
      </c>
      <c r="E1608" s="193" t="s">
        <v>309</v>
      </c>
      <c r="F1608" s="193" t="s">
        <v>20</v>
      </c>
      <c r="G1608" s="29">
        <f t="shared" si="53"/>
        <v>1850</v>
      </c>
    </row>
    <row r="1609" spans="1:7" x14ac:dyDescent="0.25">
      <c r="A1609" s="35" t="s">
        <v>25</v>
      </c>
      <c r="B1609" s="32">
        <v>916</v>
      </c>
      <c r="C1609" s="109" t="s">
        <v>68</v>
      </c>
      <c r="D1609" s="109" t="s">
        <v>54</v>
      </c>
      <c r="E1609" s="193" t="s">
        <v>309</v>
      </c>
      <c r="F1609" s="193" t="s">
        <v>26</v>
      </c>
      <c r="G1609" s="29">
        <f>G1610</f>
        <v>1850</v>
      </c>
    </row>
    <row r="1610" spans="1:7" x14ac:dyDescent="0.25">
      <c r="A1610" s="62" t="s">
        <v>144</v>
      </c>
      <c r="B1610" s="32">
        <v>916</v>
      </c>
      <c r="C1610" s="109" t="s">
        <v>68</v>
      </c>
      <c r="D1610" s="109" t="s">
        <v>54</v>
      </c>
      <c r="E1610" s="193" t="s">
        <v>309</v>
      </c>
      <c r="F1610" s="193" t="s">
        <v>151</v>
      </c>
      <c r="G1610" s="29">
        <f>1950-100</f>
        <v>1850</v>
      </c>
    </row>
    <row r="1611" spans="1:7" ht="16.399999999999999" x14ac:dyDescent="0.3">
      <c r="A1611" s="58" t="s">
        <v>503</v>
      </c>
      <c r="B1611" s="50">
        <v>916</v>
      </c>
      <c r="C1611" s="51" t="s">
        <v>68</v>
      </c>
      <c r="D1611" s="51" t="s">
        <v>54</v>
      </c>
      <c r="E1611" s="51" t="s">
        <v>502</v>
      </c>
      <c r="F1611" s="51"/>
      <c r="G1611" s="52">
        <f>G1612</f>
        <v>12300</v>
      </c>
    </row>
    <row r="1612" spans="1:7" ht="31.4" x14ac:dyDescent="0.25">
      <c r="A1612" s="62" t="s">
        <v>18</v>
      </c>
      <c r="B1612" s="32">
        <v>916</v>
      </c>
      <c r="C1612" s="193" t="s">
        <v>68</v>
      </c>
      <c r="D1612" s="193" t="s">
        <v>54</v>
      </c>
      <c r="E1612" s="193" t="s">
        <v>502</v>
      </c>
      <c r="F1612" s="193" t="s">
        <v>20</v>
      </c>
      <c r="G1612" s="29">
        <f>G1613</f>
        <v>12300</v>
      </c>
    </row>
    <row r="1613" spans="1:7" x14ac:dyDescent="0.25">
      <c r="A1613" s="62" t="s">
        <v>25</v>
      </c>
      <c r="B1613" s="32">
        <v>916</v>
      </c>
      <c r="C1613" s="193" t="s">
        <v>68</v>
      </c>
      <c r="D1613" s="193" t="s">
        <v>54</v>
      </c>
      <c r="E1613" s="193" t="s">
        <v>502</v>
      </c>
      <c r="F1613" s="193" t="s">
        <v>26</v>
      </c>
      <c r="G1613" s="29">
        <f>G1614</f>
        <v>12300</v>
      </c>
    </row>
    <row r="1614" spans="1:7" x14ac:dyDescent="0.25">
      <c r="A1614" s="62" t="s">
        <v>144</v>
      </c>
      <c r="B1614" s="32">
        <v>916</v>
      </c>
      <c r="C1614" s="193" t="s">
        <v>68</v>
      </c>
      <c r="D1614" s="193" t="s">
        <v>54</v>
      </c>
      <c r="E1614" s="193" t="s">
        <v>502</v>
      </c>
      <c r="F1614" s="18" t="s">
        <v>151</v>
      </c>
      <c r="G1614" s="29">
        <v>12300</v>
      </c>
    </row>
    <row r="1615" spans="1:7" ht="31.4" x14ac:dyDescent="0.25">
      <c r="A1615" s="47" t="s">
        <v>512</v>
      </c>
      <c r="B1615" s="20">
        <v>916</v>
      </c>
      <c r="C1615" s="21" t="s">
        <v>68</v>
      </c>
      <c r="D1615" s="21" t="s">
        <v>54</v>
      </c>
      <c r="E1615" s="21" t="s">
        <v>266</v>
      </c>
      <c r="F1615" s="21"/>
      <c r="G1615" s="22">
        <f t="shared" ref="G1615:G1619" si="54">G1616</f>
        <v>1155</v>
      </c>
    </row>
    <row r="1616" spans="1:7" ht="16.399999999999999" x14ac:dyDescent="0.25">
      <c r="A1616" s="47" t="s">
        <v>267</v>
      </c>
      <c r="B1616" s="20">
        <v>916</v>
      </c>
      <c r="C1616" s="159" t="s">
        <v>68</v>
      </c>
      <c r="D1616" s="159" t="s">
        <v>54</v>
      </c>
      <c r="E1616" s="21" t="s">
        <v>268</v>
      </c>
      <c r="F1616" s="21"/>
      <c r="G1616" s="22">
        <f t="shared" si="54"/>
        <v>1155</v>
      </c>
    </row>
    <row r="1617" spans="1:7" x14ac:dyDescent="0.25">
      <c r="A1617" s="97" t="s">
        <v>270</v>
      </c>
      <c r="B1617" s="24">
        <v>916</v>
      </c>
      <c r="C1617" s="25" t="s">
        <v>68</v>
      </c>
      <c r="D1617" s="25" t="s">
        <v>54</v>
      </c>
      <c r="E1617" s="25" t="s">
        <v>271</v>
      </c>
      <c r="F1617" s="25"/>
      <c r="G1617" s="26">
        <f t="shared" si="54"/>
        <v>1155</v>
      </c>
    </row>
    <row r="1618" spans="1:7" ht="31.4" x14ac:dyDescent="0.25">
      <c r="A1618" s="27" t="s">
        <v>18</v>
      </c>
      <c r="B1618" s="32">
        <v>916</v>
      </c>
      <c r="C1618" s="193" t="s">
        <v>68</v>
      </c>
      <c r="D1618" s="193" t="s">
        <v>54</v>
      </c>
      <c r="E1618" s="193" t="s">
        <v>271</v>
      </c>
      <c r="F1618" s="32">
        <v>600</v>
      </c>
      <c r="G1618" s="26">
        <f t="shared" si="54"/>
        <v>1155</v>
      </c>
    </row>
    <row r="1619" spans="1:7" x14ac:dyDescent="0.25">
      <c r="A1619" s="27" t="s">
        <v>25</v>
      </c>
      <c r="B1619" s="32">
        <v>916</v>
      </c>
      <c r="C1619" s="109" t="s">
        <v>68</v>
      </c>
      <c r="D1619" s="109" t="s">
        <v>54</v>
      </c>
      <c r="E1619" s="193" t="s">
        <v>271</v>
      </c>
      <c r="F1619" s="32">
        <v>610</v>
      </c>
      <c r="G1619" s="29">
        <f t="shared" si="54"/>
        <v>1155</v>
      </c>
    </row>
    <row r="1620" spans="1:7" x14ac:dyDescent="0.25">
      <c r="A1620" s="190" t="s">
        <v>144</v>
      </c>
      <c r="B1620" s="32">
        <v>916</v>
      </c>
      <c r="C1620" s="109" t="s">
        <v>68</v>
      </c>
      <c r="D1620" s="109" t="s">
        <v>54</v>
      </c>
      <c r="E1620" s="193" t="s">
        <v>271</v>
      </c>
      <c r="F1620" s="32">
        <v>612</v>
      </c>
      <c r="G1620" s="29">
        <v>1155</v>
      </c>
    </row>
    <row r="1621" spans="1:7" x14ac:dyDescent="0.25">
      <c r="A1621" s="38" t="s">
        <v>564</v>
      </c>
      <c r="B1621" s="20">
        <v>916</v>
      </c>
      <c r="C1621" s="114" t="s">
        <v>68</v>
      </c>
      <c r="D1621" s="114" t="s">
        <v>57</v>
      </c>
      <c r="E1621" s="114" t="s">
        <v>96</v>
      </c>
      <c r="F1621" s="115"/>
      <c r="G1621" s="116">
        <f>G1622</f>
        <v>29556.5</v>
      </c>
    </row>
    <row r="1622" spans="1:7" ht="31.4" x14ac:dyDescent="0.25">
      <c r="A1622" s="19" t="s">
        <v>511</v>
      </c>
      <c r="B1622" s="20">
        <v>916</v>
      </c>
      <c r="C1622" s="21" t="s">
        <v>68</v>
      </c>
      <c r="D1622" s="21" t="s">
        <v>57</v>
      </c>
      <c r="E1622" s="21" t="s">
        <v>314</v>
      </c>
      <c r="F1622" s="21"/>
      <c r="G1622" s="22">
        <f>G1623+G1630</f>
        <v>29556.5</v>
      </c>
    </row>
    <row r="1623" spans="1:7" ht="16.399999999999999" x14ac:dyDescent="0.3">
      <c r="A1623" s="73" t="s">
        <v>7</v>
      </c>
      <c r="B1623" s="20">
        <v>916</v>
      </c>
      <c r="C1623" s="51" t="s">
        <v>68</v>
      </c>
      <c r="D1623" s="51" t="s">
        <v>57</v>
      </c>
      <c r="E1623" s="51" t="s">
        <v>382</v>
      </c>
      <c r="F1623" s="51"/>
      <c r="G1623" s="52">
        <f t="shared" ref="G1623:G1628" si="55">G1624</f>
        <v>21.5</v>
      </c>
    </row>
    <row r="1624" spans="1:7" ht="16.399999999999999" x14ac:dyDescent="0.3">
      <c r="A1624" s="40" t="s">
        <v>576</v>
      </c>
      <c r="B1624" s="50">
        <v>916</v>
      </c>
      <c r="C1624" s="51" t="s">
        <v>68</v>
      </c>
      <c r="D1624" s="51" t="s">
        <v>57</v>
      </c>
      <c r="E1624" s="48" t="s">
        <v>396</v>
      </c>
      <c r="F1624" s="67"/>
      <c r="G1624" s="22">
        <f t="shared" si="55"/>
        <v>21.5</v>
      </c>
    </row>
    <row r="1625" spans="1:7" ht="16.399999999999999" x14ac:dyDescent="0.3">
      <c r="A1625" s="58" t="s">
        <v>182</v>
      </c>
      <c r="B1625" s="50">
        <v>916</v>
      </c>
      <c r="C1625" s="51" t="s">
        <v>68</v>
      </c>
      <c r="D1625" s="51" t="s">
        <v>57</v>
      </c>
      <c r="E1625" s="65" t="s">
        <v>397</v>
      </c>
      <c r="F1625" s="51"/>
      <c r="G1625" s="52">
        <f t="shared" si="55"/>
        <v>21.5</v>
      </c>
    </row>
    <row r="1626" spans="1:7" x14ac:dyDescent="0.25">
      <c r="A1626" s="59" t="s">
        <v>185</v>
      </c>
      <c r="B1626" s="24">
        <v>916</v>
      </c>
      <c r="C1626" s="25" t="s">
        <v>68</v>
      </c>
      <c r="D1626" s="25" t="s">
        <v>57</v>
      </c>
      <c r="E1626" s="54" t="s">
        <v>398</v>
      </c>
      <c r="F1626" s="25"/>
      <c r="G1626" s="107">
        <f t="shared" si="55"/>
        <v>21.5</v>
      </c>
    </row>
    <row r="1627" spans="1:7" ht="31.4" x14ac:dyDescent="0.25">
      <c r="A1627" s="62" t="s">
        <v>18</v>
      </c>
      <c r="B1627" s="24">
        <v>916</v>
      </c>
      <c r="C1627" s="193" t="s">
        <v>68</v>
      </c>
      <c r="D1627" s="193" t="s">
        <v>57</v>
      </c>
      <c r="E1627" s="39" t="s">
        <v>398</v>
      </c>
      <c r="F1627" s="18" t="s">
        <v>20</v>
      </c>
      <c r="G1627" s="33">
        <f t="shared" si="55"/>
        <v>21.5</v>
      </c>
    </row>
    <row r="1628" spans="1:7" x14ac:dyDescent="0.25">
      <c r="A1628" s="62" t="s">
        <v>25</v>
      </c>
      <c r="B1628" s="24">
        <v>916</v>
      </c>
      <c r="C1628" s="193" t="s">
        <v>68</v>
      </c>
      <c r="D1628" s="193" t="s">
        <v>57</v>
      </c>
      <c r="E1628" s="39" t="s">
        <v>398</v>
      </c>
      <c r="F1628" s="18" t="s">
        <v>26</v>
      </c>
      <c r="G1628" s="33">
        <f t="shared" si="55"/>
        <v>21.5</v>
      </c>
    </row>
    <row r="1629" spans="1:7" x14ac:dyDescent="0.25">
      <c r="A1629" s="62" t="s">
        <v>144</v>
      </c>
      <c r="B1629" s="24">
        <v>916</v>
      </c>
      <c r="C1629" s="193" t="s">
        <v>68</v>
      </c>
      <c r="D1629" s="193" t="s">
        <v>57</v>
      </c>
      <c r="E1629" s="39" t="s">
        <v>398</v>
      </c>
      <c r="F1629" s="18" t="s">
        <v>151</v>
      </c>
      <c r="G1629" s="33">
        <f>7.2+2.3+12</f>
        <v>21.5</v>
      </c>
    </row>
    <row r="1630" spans="1:7" ht="32.799999999999997" x14ac:dyDescent="0.3">
      <c r="A1630" s="73" t="s">
        <v>100</v>
      </c>
      <c r="B1630" s="50">
        <v>916</v>
      </c>
      <c r="C1630" s="51" t="s">
        <v>68</v>
      </c>
      <c r="D1630" s="51" t="s">
        <v>57</v>
      </c>
      <c r="E1630" s="51" t="s">
        <v>317</v>
      </c>
      <c r="F1630" s="51"/>
      <c r="G1630" s="52">
        <f>G1631</f>
        <v>29535</v>
      </c>
    </row>
    <row r="1631" spans="1:7" ht="47.8" x14ac:dyDescent="0.3">
      <c r="A1631" s="40" t="s">
        <v>316</v>
      </c>
      <c r="B1631" s="50">
        <v>916</v>
      </c>
      <c r="C1631" s="21" t="s">
        <v>68</v>
      </c>
      <c r="D1631" s="21" t="s">
        <v>57</v>
      </c>
      <c r="E1631" s="48" t="s">
        <v>318</v>
      </c>
      <c r="F1631" s="67"/>
      <c r="G1631" s="22">
        <f>G1632+G1637</f>
        <v>29535</v>
      </c>
    </row>
    <row r="1632" spans="1:7" ht="24.1" customHeight="1" x14ac:dyDescent="0.3">
      <c r="A1632" s="58" t="s">
        <v>189</v>
      </c>
      <c r="B1632" s="50">
        <v>916</v>
      </c>
      <c r="C1632" s="51" t="s">
        <v>68</v>
      </c>
      <c r="D1632" s="51" t="s">
        <v>57</v>
      </c>
      <c r="E1632" s="65" t="s">
        <v>399</v>
      </c>
      <c r="F1632" s="51"/>
      <c r="G1632" s="71">
        <f>G1633</f>
        <v>150</v>
      </c>
    </row>
    <row r="1633" spans="1:7" x14ac:dyDescent="0.25">
      <c r="A1633" s="59" t="s">
        <v>190</v>
      </c>
      <c r="B1633" s="24">
        <v>916</v>
      </c>
      <c r="C1633" s="25" t="s">
        <v>68</v>
      </c>
      <c r="D1633" s="25" t="s">
        <v>57</v>
      </c>
      <c r="E1633" s="54" t="s">
        <v>400</v>
      </c>
      <c r="F1633" s="25"/>
      <c r="G1633" s="75">
        <f>G1634</f>
        <v>150</v>
      </c>
    </row>
    <row r="1634" spans="1:7" ht="31.4" x14ac:dyDescent="0.25">
      <c r="A1634" s="62" t="s">
        <v>18</v>
      </c>
      <c r="B1634" s="32">
        <v>916</v>
      </c>
      <c r="C1634" s="193" t="s">
        <v>68</v>
      </c>
      <c r="D1634" s="193" t="s">
        <v>57</v>
      </c>
      <c r="E1634" s="39" t="s">
        <v>400</v>
      </c>
      <c r="F1634" s="18" t="s">
        <v>20</v>
      </c>
      <c r="G1634" s="95">
        <f>G1635</f>
        <v>150</v>
      </c>
    </row>
    <row r="1635" spans="1:7" x14ac:dyDescent="0.25">
      <c r="A1635" s="62" t="s">
        <v>25</v>
      </c>
      <c r="B1635" s="32">
        <v>916</v>
      </c>
      <c r="C1635" s="25" t="s">
        <v>68</v>
      </c>
      <c r="D1635" s="25" t="s">
        <v>57</v>
      </c>
      <c r="E1635" s="39" t="s">
        <v>400</v>
      </c>
      <c r="F1635" s="18" t="s">
        <v>26</v>
      </c>
      <c r="G1635" s="95">
        <f>G1636</f>
        <v>150</v>
      </c>
    </row>
    <row r="1636" spans="1:7" ht="16.399999999999999" x14ac:dyDescent="0.3">
      <c r="A1636" s="62" t="s">
        <v>144</v>
      </c>
      <c r="B1636" s="50">
        <v>916</v>
      </c>
      <c r="C1636" s="193" t="s">
        <v>68</v>
      </c>
      <c r="D1636" s="193" t="s">
        <v>57</v>
      </c>
      <c r="E1636" s="39" t="s">
        <v>400</v>
      </c>
      <c r="F1636" s="18" t="s">
        <v>151</v>
      </c>
      <c r="G1636" s="95">
        <f>0+150</f>
        <v>150</v>
      </c>
    </row>
    <row r="1637" spans="1:7" ht="32.799999999999997" x14ac:dyDescent="0.3">
      <c r="A1637" s="58" t="s">
        <v>191</v>
      </c>
      <c r="B1637" s="50">
        <v>916</v>
      </c>
      <c r="C1637" s="51" t="s">
        <v>68</v>
      </c>
      <c r="D1637" s="51" t="s">
        <v>57</v>
      </c>
      <c r="E1637" s="51" t="s">
        <v>401</v>
      </c>
      <c r="F1637" s="51"/>
      <c r="G1637" s="52">
        <f t="shared" ref="G1637:G1639" si="56">G1638</f>
        <v>29385</v>
      </c>
    </row>
    <row r="1638" spans="1:7" ht="31.4" x14ac:dyDescent="0.25">
      <c r="A1638" s="62" t="s">
        <v>18</v>
      </c>
      <c r="B1638" s="32">
        <v>916</v>
      </c>
      <c r="C1638" s="193" t="s">
        <v>68</v>
      </c>
      <c r="D1638" s="193" t="s">
        <v>57</v>
      </c>
      <c r="E1638" s="193" t="s">
        <v>401</v>
      </c>
      <c r="F1638" s="18" t="s">
        <v>20</v>
      </c>
      <c r="G1638" s="29">
        <f t="shared" si="56"/>
        <v>29385</v>
      </c>
    </row>
    <row r="1639" spans="1:7" x14ac:dyDescent="0.25">
      <c r="A1639" s="62" t="s">
        <v>25</v>
      </c>
      <c r="B1639" s="32">
        <v>916</v>
      </c>
      <c r="C1639" s="193" t="s">
        <v>68</v>
      </c>
      <c r="D1639" s="193" t="s">
        <v>57</v>
      </c>
      <c r="E1639" s="193" t="s">
        <v>401</v>
      </c>
      <c r="F1639" s="18" t="s">
        <v>26</v>
      </c>
      <c r="G1639" s="29">
        <f t="shared" si="56"/>
        <v>29385</v>
      </c>
    </row>
    <row r="1640" spans="1:7" ht="47.05" x14ac:dyDescent="0.25">
      <c r="A1640" s="35" t="s">
        <v>150</v>
      </c>
      <c r="B1640" s="32">
        <v>916</v>
      </c>
      <c r="C1640" s="193" t="s">
        <v>68</v>
      </c>
      <c r="D1640" s="193" t="s">
        <v>57</v>
      </c>
      <c r="E1640" s="193" t="s">
        <v>401</v>
      </c>
      <c r="F1640" s="193" t="s">
        <v>152</v>
      </c>
      <c r="G1640" s="29">
        <f>29461-843+767</f>
        <v>29385</v>
      </c>
    </row>
    <row r="1641" spans="1:7" x14ac:dyDescent="0.25">
      <c r="A1641" s="38" t="s">
        <v>101</v>
      </c>
      <c r="B1641" s="20">
        <v>916</v>
      </c>
      <c r="C1641" s="21" t="s">
        <v>68</v>
      </c>
      <c r="D1641" s="21" t="s">
        <v>84</v>
      </c>
      <c r="E1641" s="39" t="s">
        <v>96</v>
      </c>
      <c r="F1641" s="18"/>
      <c r="G1641" s="22">
        <f>G1642</f>
        <v>420</v>
      </c>
    </row>
    <row r="1642" spans="1:7" ht="31.4" x14ac:dyDescent="0.25">
      <c r="A1642" s="40" t="s">
        <v>511</v>
      </c>
      <c r="B1642" s="207">
        <v>916</v>
      </c>
      <c r="C1642" s="21" t="s">
        <v>68</v>
      </c>
      <c r="D1642" s="20" t="s">
        <v>84</v>
      </c>
      <c r="E1642" s="21" t="s">
        <v>314</v>
      </c>
      <c r="F1642" s="21"/>
      <c r="G1642" s="22">
        <f>G1643+G1649</f>
        <v>420</v>
      </c>
    </row>
    <row r="1643" spans="1:7" ht="16.399999999999999" x14ac:dyDescent="0.3">
      <c r="A1643" s="204" t="s">
        <v>6</v>
      </c>
      <c r="B1643" s="212">
        <v>916</v>
      </c>
      <c r="C1643" s="206" t="s">
        <v>68</v>
      </c>
      <c r="D1643" s="51" t="s">
        <v>84</v>
      </c>
      <c r="E1643" s="51" t="s">
        <v>315</v>
      </c>
      <c r="F1643" s="51"/>
      <c r="G1643" s="52">
        <f t="shared" ref="G1643:G1647" si="57">G1644</f>
        <v>220</v>
      </c>
    </row>
    <row r="1644" spans="1:7" ht="31.4" x14ac:dyDescent="0.25">
      <c r="A1644" s="47" t="s">
        <v>242</v>
      </c>
      <c r="B1644" s="210">
        <v>916</v>
      </c>
      <c r="C1644" s="21" t="s">
        <v>68</v>
      </c>
      <c r="D1644" s="21" t="s">
        <v>84</v>
      </c>
      <c r="E1644" s="48" t="s">
        <v>467</v>
      </c>
      <c r="F1644" s="67"/>
      <c r="G1644" s="22">
        <f t="shared" si="57"/>
        <v>220</v>
      </c>
    </row>
    <row r="1645" spans="1:7" x14ac:dyDescent="0.25">
      <c r="A1645" s="23" t="s">
        <v>146</v>
      </c>
      <c r="B1645" s="24">
        <v>916</v>
      </c>
      <c r="C1645" s="25" t="s">
        <v>68</v>
      </c>
      <c r="D1645" s="25" t="s">
        <v>84</v>
      </c>
      <c r="E1645" s="54" t="s">
        <v>259</v>
      </c>
      <c r="F1645" s="25"/>
      <c r="G1645" s="107">
        <f t="shared" si="57"/>
        <v>220</v>
      </c>
    </row>
    <row r="1646" spans="1:7" x14ac:dyDescent="0.25">
      <c r="A1646" s="189" t="s">
        <v>22</v>
      </c>
      <c r="B1646" s="32">
        <v>916</v>
      </c>
      <c r="C1646" s="193" t="s">
        <v>68</v>
      </c>
      <c r="D1646" s="193" t="s">
        <v>84</v>
      </c>
      <c r="E1646" s="53" t="s">
        <v>259</v>
      </c>
      <c r="F1646" s="18" t="s">
        <v>15</v>
      </c>
      <c r="G1646" s="29">
        <f t="shared" si="57"/>
        <v>220</v>
      </c>
    </row>
    <row r="1647" spans="1:7" ht="31.4" x14ac:dyDescent="0.25">
      <c r="A1647" s="189" t="s">
        <v>17</v>
      </c>
      <c r="B1647" s="32">
        <v>916</v>
      </c>
      <c r="C1647" s="193" t="s">
        <v>68</v>
      </c>
      <c r="D1647" s="193" t="s">
        <v>84</v>
      </c>
      <c r="E1647" s="53" t="s">
        <v>259</v>
      </c>
      <c r="F1647" s="18" t="s">
        <v>16</v>
      </c>
      <c r="G1647" s="29">
        <f t="shared" si="57"/>
        <v>220</v>
      </c>
    </row>
    <row r="1648" spans="1:7" ht="32.1" x14ac:dyDescent="0.3">
      <c r="A1648" s="190" t="s">
        <v>130</v>
      </c>
      <c r="B1648" s="50">
        <v>916</v>
      </c>
      <c r="C1648" s="193" t="s">
        <v>68</v>
      </c>
      <c r="D1648" s="193" t="s">
        <v>84</v>
      </c>
      <c r="E1648" s="53" t="s">
        <v>259</v>
      </c>
      <c r="F1648" s="193" t="s">
        <v>134</v>
      </c>
      <c r="G1648" s="29">
        <v>220</v>
      </c>
    </row>
    <row r="1649" spans="1:7" ht="16.399999999999999" x14ac:dyDescent="0.3">
      <c r="A1649" s="58" t="s">
        <v>7</v>
      </c>
      <c r="B1649" s="50">
        <v>916</v>
      </c>
      <c r="C1649" s="51" t="s">
        <v>68</v>
      </c>
      <c r="D1649" s="51" t="s">
        <v>84</v>
      </c>
      <c r="E1649" s="51" t="s">
        <v>382</v>
      </c>
      <c r="F1649" s="51"/>
      <c r="G1649" s="52">
        <f>G1650</f>
        <v>200</v>
      </c>
    </row>
    <row r="1650" spans="1:7" x14ac:dyDescent="0.25">
      <c r="A1650" s="40" t="s">
        <v>576</v>
      </c>
      <c r="B1650" s="20">
        <v>916</v>
      </c>
      <c r="C1650" s="21" t="s">
        <v>68</v>
      </c>
      <c r="D1650" s="21" t="s">
        <v>84</v>
      </c>
      <c r="E1650" s="48" t="s">
        <v>396</v>
      </c>
      <c r="F1650" s="67"/>
      <c r="G1650" s="22">
        <f t="shared" ref="G1650:G1651" si="58">G1651</f>
        <v>200</v>
      </c>
    </row>
    <row r="1651" spans="1:7" ht="16.399999999999999" x14ac:dyDescent="0.3">
      <c r="A1651" s="58" t="s">
        <v>182</v>
      </c>
      <c r="B1651" s="50">
        <v>916</v>
      </c>
      <c r="C1651" s="51" t="s">
        <v>68</v>
      </c>
      <c r="D1651" s="51" t="s">
        <v>84</v>
      </c>
      <c r="E1651" s="65" t="s">
        <v>397</v>
      </c>
      <c r="F1651" s="51"/>
      <c r="G1651" s="52">
        <f t="shared" si="58"/>
        <v>200</v>
      </c>
    </row>
    <row r="1652" spans="1:7" x14ac:dyDescent="0.25">
      <c r="A1652" s="59" t="s">
        <v>185</v>
      </c>
      <c r="B1652" s="24">
        <v>916</v>
      </c>
      <c r="C1652" s="25" t="s">
        <v>68</v>
      </c>
      <c r="D1652" s="25" t="s">
        <v>84</v>
      </c>
      <c r="E1652" s="54" t="s">
        <v>398</v>
      </c>
      <c r="F1652" s="25"/>
      <c r="G1652" s="107">
        <f>G1653</f>
        <v>200</v>
      </c>
    </row>
    <row r="1653" spans="1:7" x14ac:dyDescent="0.25">
      <c r="A1653" s="62" t="s">
        <v>22</v>
      </c>
      <c r="B1653" s="32">
        <v>916</v>
      </c>
      <c r="C1653" s="193" t="s">
        <v>68</v>
      </c>
      <c r="D1653" s="193" t="s">
        <v>84</v>
      </c>
      <c r="E1653" s="39" t="s">
        <v>398</v>
      </c>
      <c r="F1653" s="18" t="s">
        <v>15</v>
      </c>
      <c r="G1653" s="33">
        <f t="shared" ref="G1653:G1654" si="59">G1654</f>
        <v>200</v>
      </c>
    </row>
    <row r="1654" spans="1:7" ht="31.4" x14ac:dyDescent="0.25">
      <c r="A1654" s="62" t="s">
        <v>17</v>
      </c>
      <c r="B1654" s="32">
        <v>916</v>
      </c>
      <c r="C1654" s="193" t="s">
        <v>68</v>
      </c>
      <c r="D1654" s="193" t="s">
        <v>84</v>
      </c>
      <c r="E1654" s="39" t="s">
        <v>398</v>
      </c>
      <c r="F1654" s="18" t="s">
        <v>16</v>
      </c>
      <c r="G1654" s="33">
        <f t="shared" si="59"/>
        <v>200</v>
      </c>
    </row>
    <row r="1655" spans="1:7" ht="31.4" x14ac:dyDescent="0.25">
      <c r="A1655" s="35" t="s">
        <v>130</v>
      </c>
      <c r="B1655" s="32">
        <v>916</v>
      </c>
      <c r="C1655" s="193" t="s">
        <v>68</v>
      </c>
      <c r="D1655" s="193" t="s">
        <v>84</v>
      </c>
      <c r="E1655" s="39" t="s">
        <v>398</v>
      </c>
      <c r="F1655" s="193" t="s">
        <v>134</v>
      </c>
      <c r="G1655" s="33">
        <v>200</v>
      </c>
    </row>
    <row r="1656" spans="1:7" x14ac:dyDescent="0.25">
      <c r="A1656" s="38" t="s">
        <v>71</v>
      </c>
      <c r="B1656" s="20">
        <v>916</v>
      </c>
      <c r="C1656" s="21" t="s">
        <v>68</v>
      </c>
      <c r="D1656" s="21" t="s">
        <v>68</v>
      </c>
      <c r="E1656" s="39" t="s">
        <v>96</v>
      </c>
      <c r="F1656" s="18"/>
      <c r="G1656" s="22">
        <f>G1657+G1664</f>
        <v>43266</v>
      </c>
    </row>
    <row r="1657" spans="1:7" ht="31.4" x14ac:dyDescent="0.25">
      <c r="A1657" s="40" t="s">
        <v>511</v>
      </c>
      <c r="B1657" s="20">
        <v>916</v>
      </c>
      <c r="C1657" s="21" t="s">
        <v>68</v>
      </c>
      <c r="D1657" s="20" t="s">
        <v>68</v>
      </c>
      <c r="E1657" s="21" t="s">
        <v>314</v>
      </c>
      <c r="F1657" s="21"/>
      <c r="G1657" s="22">
        <f>G1658</f>
        <v>500</v>
      </c>
    </row>
    <row r="1658" spans="1:7" ht="16.399999999999999" x14ac:dyDescent="0.3">
      <c r="A1658" s="58" t="s">
        <v>7</v>
      </c>
      <c r="B1658" s="50">
        <v>916</v>
      </c>
      <c r="C1658" s="51" t="s">
        <v>68</v>
      </c>
      <c r="D1658" s="51" t="s">
        <v>68</v>
      </c>
      <c r="E1658" s="51" t="s">
        <v>382</v>
      </c>
      <c r="F1658" s="51"/>
      <c r="G1658" s="52">
        <f>G1659</f>
        <v>500</v>
      </c>
    </row>
    <row r="1659" spans="1:7" x14ac:dyDescent="0.25">
      <c r="A1659" s="40" t="s">
        <v>576</v>
      </c>
      <c r="B1659" s="20">
        <v>916</v>
      </c>
      <c r="C1659" s="21" t="s">
        <v>68</v>
      </c>
      <c r="D1659" s="21" t="s">
        <v>68</v>
      </c>
      <c r="E1659" s="48" t="s">
        <v>396</v>
      </c>
      <c r="F1659" s="67"/>
      <c r="G1659" s="22">
        <f t="shared" ref="G1659" si="60">G1660</f>
        <v>500</v>
      </c>
    </row>
    <row r="1660" spans="1:7" ht="16.399999999999999" x14ac:dyDescent="0.3">
      <c r="A1660" s="58" t="s">
        <v>182</v>
      </c>
      <c r="B1660" s="50">
        <v>916</v>
      </c>
      <c r="C1660" s="51" t="s">
        <v>68</v>
      </c>
      <c r="D1660" s="51" t="s">
        <v>68</v>
      </c>
      <c r="E1660" s="65" t="s">
        <v>397</v>
      </c>
      <c r="F1660" s="51"/>
      <c r="G1660" s="52">
        <f>G1661</f>
        <v>500</v>
      </c>
    </row>
    <row r="1661" spans="1:7" ht="31.4" x14ac:dyDescent="0.25">
      <c r="A1661" s="62" t="s">
        <v>18</v>
      </c>
      <c r="B1661" s="32">
        <v>916</v>
      </c>
      <c r="C1661" s="193" t="s">
        <v>68</v>
      </c>
      <c r="D1661" s="193" t="s">
        <v>68</v>
      </c>
      <c r="E1661" s="39" t="s">
        <v>398</v>
      </c>
      <c r="F1661" s="18" t="s">
        <v>20</v>
      </c>
      <c r="G1661" s="33">
        <f t="shared" ref="G1661:G1662" si="61">G1662</f>
        <v>500</v>
      </c>
    </row>
    <row r="1662" spans="1:7" x14ac:dyDescent="0.25">
      <c r="A1662" s="62" t="s">
        <v>25</v>
      </c>
      <c r="B1662" s="32">
        <v>916</v>
      </c>
      <c r="C1662" s="193" t="s">
        <v>68</v>
      </c>
      <c r="D1662" s="193" t="s">
        <v>68</v>
      </c>
      <c r="E1662" s="39" t="s">
        <v>398</v>
      </c>
      <c r="F1662" s="18" t="s">
        <v>26</v>
      </c>
      <c r="G1662" s="33">
        <f t="shared" si="61"/>
        <v>500</v>
      </c>
    </row>
    <row r="1663" spans="1:7" x14ac:dyDescent="0.25">
      <c r="A1663" s="62" t="s">
        <v>144</v>
      </c>
      <c r="B1663" s="32">
        <v>916</v>
      </c>
      <c r="C1663" s="193" t="s">
        <v>68</v>
      </c>
      <c r="D1663" s="193" t="s">
        <v>68</v>
      </c>
      <c r="E1663" s="39" t="s">
        <v>398</v>
      </c>
      <c r="F1663" s="18" t="s">
        <v>151</v>
      </c>
      <c r="G1663" s="33">
        <v>500</v>
      </c>
    </row>
    <row r="1664" spans="1:7" ht="31.4" x14ac:dyDescent="0.25">
      <c r="A1664" s="40" t="s">
        <v>515</v>
      </c>
      <c r="B1664" s="20">
        <v>916</v>
      </c>
      <c r="C1664" s="21" t="s">
        <v>68</v>
      </c>
      <c r="D1664" s="20" t="s">
        <v>68</v>
      </c>
      <c r="E1664" s="21" t="s">
        <v>405</v>
      </c>
      <c r="F1664" s="21"/>
      <c r="G1664" s="22">
        <f>G1665</f>
        <v>42766</v>
      </c>
    </row>
    <row r="1665" spans="1:7" ht="49.2" x14ac:dyDescent="0.3">
      <c r="A1665" s="58" t="s">
        <v>510</v>
      </c>
      <c r="B1665" s="50">
        <v>916</v>
      </c>
      <c r="C1665" s="51" t="s">
        <v>68</v>
      </c>
      <c r="D1665" s="51" t="s">
        <v>68</v>
      </c>
      <c r="E1665" s="51" t="s">
        <v>406</v>
      </c>
      <c r="F1665" s="51"/>
      <c r="G1665" s="52">
        <f>G1666</f>
        <v>42766</v>
      </c>
    </row>
    <row r="1666" spans="1:7" ht="32.1" x14ac:dyDescent="0.3">
      <c r="A1666" s="40" t="s">
        <v>407</v>
      </c>
      <c r="B1666" s="20">
        <v>916</v>
      </c>
      <c r="C1666" s="67" t="s">
        <v>68</v>
      </c>
      <c r="D1666" s="21" t="s">
        <v>68</v>
      </c>
      <c r="E1666" s="21" t="s">
        <v>408</v>
      </c>
      <c r="F1666" s="129"/>
      <c r="G1666" s="22">
        <f>G1667+G1677+G1681+G1688+G1692</f>
        <v>42766</v>
      </c>
    </row>
    <row r="1667" spans="1:7" x14ac:dyDescent="0.25">
      <c r="A1667" s="59" t="s">
        <v>97</v>
      </c>
      <c r="B1667" s="24">
        <v>916</v>
      </c>
      <c r="C1667" s="25" t="s">
        <v>68</v>
      </c>
      <c r="D1667" s="25" t="s">
        <v>68</v>
      </c>
      <c r="E1667" s="25" t="s">
        <v>409</v>
      </c>
      <c r="F1667" s="25"/>
      <c r="G1667" s="26">
        <f>G1668+G1671+G1674</f>
        <v>21173</v>
      </c>
    </row>
    <row r="1668" spans="1:7" x14ac:dyDescent="0.25">
      <c r="A1668" s="62" t="s">
        <v>22</v>
      </c>
      <c r="B1668" s="32">
        <v>916</v>
      </c>
      <c r="C1668" s="193" t="s">
        <v>68</v>
      </c>
      <c r="D1668" s="193" t="s">
        <v>68</v>
      </c>
      <c r="E1668" s="193" t="s">
        <v>409</v>
      </c>
      <c r="F1668" s="55" t="s">
        <v>15</v>
      </c>
      <c r="G1668" s="33">
        <f>G1669</f>
        <v>355</v>
      </c>
    </row>
    <row r="1669" spans="1:7" ht="31.4" x14ac:dyDescent="0.25">
      <c r="A1669" s="62" t="s">
        <v>17</v>
      </c>
      <c r="B1669" s="32">
        <v>916</v>
      </c>
      <c r="C1669" s="193" t="s">
        <v>68</v>
      </c>
      <c r="D1669" s="193" t="s">
        <v>68</v>
      </c>
      <c r="E1669" s="193" t="s">
        <v>409</v>
      </c>
      <c r="F1669" s="55" t="s">
        <v>16</v>
      </c>
      <c r="G1669" s="33">
        <f>G1670</f>
        <v>355</v>
      </c>
    </row>
    <row r="1670" spans="1:7" ht="31.4" x14ac:dyDescent="0.25">
      <c r="A1670" s="35" t="s">
        <v>194</v>
      </c>
      <c r="B1670" s="32">
        <v>916</v>
      </c>
      <c r="C1670" s="193" t="s">
        <v>68</v>
      </c>
      <c r="D1670" s="193" t="s">
        <v>68</v>
      </c>
      <c r="E1670" s="193" t="s">
        <v>409</v>
      </c>
      <c r="F1670" s="118" t="s">
        <v>134</v>
      </c>
      <c r="G1670" s="33">
        <v>355</v>
      </c>
    </row>
    <row r="1671" spans="1:7" x14ac:dyDescent="0.25">
      <c r="A1671" s="62" t="s">
        <v>23</v>
      </c>
      <c r="B1671" s="32">
        <v>916</v>
      </c>
      <c r="C1671" s="193" t="s">
        <v>68</v>
      </c>
      <c r="D1671" s="193" t="s">
        <v>68</v>
      </c>
      <c r="E1671" s="193" t="s">
        <v>409</v>
      </c>
      <c r="F1671" s="18" t="s">
        <v>24</v>
      </c>
      <c r="G1671" s="33">
        <f t="shared" ref="G1671:G1672" si="62">G1672</f>
        <v>1196</v>
      </c>
    </row>
    <row r="1672" spans="1:7" x14ac:dyDescent="0.25">
      <c r="A1672" s="62" t="s">
        <v>165</v>
      </c>
      <c r="B1672" s="32">
        <v>916</v>
      </c>
      <c r="C1672" s="193" t="s">
        <v>68</v>
      </c>
      <c r="D1672" s="193" t="s">
        <v>68</v>
      </c>
      <c r="E1672" s="193" t="s">
        <v>409</v>
      </c>
      <c r="F1672" s="18" t="s">
        <v>169</v>
      </c>
      <c r="G1672" s="33">
        <f t="shared" si="62"/>
        <v>1196</v>
      </c>
    </row>
    <row r="1673" spans="1:7" ht="31.4" x14ac:dyDescent="0.25">
      <c r="A1673" s="62" t="s">
        <v>214</v>
      </c>
      <c r="B1673" s="32">
        <v>916</v>
      </c>
      <c r="C1673" s="193" t="s">
        <v>68</v>
      </c>
      <c r="D1673" s="193" t="s">
        <v>68</v>
      </c>
      <c r="E1673" s="193" t="s">
        <v>409</v>
      </c>
      <c r="F1673" s="193" t="s">
        <v>170</v>
      </c>
      <c r="G1673" s="33">
        <f>1820-14-610</f>
        <v>1196</v>
      </c>
    </row>
    <row r="1674" spans="1:7" ht="31.4" x14ac:dyDescent="0.25">
      <c r="A1674" s="35" t="s">
        <v>18</v>
      </c>
      <c r="B1674" s="32">
        <v>916</v>
      </c>
      <c r="C1674" s="193" t="s">
        <v>68</v>
      </c>
      <c r="D1674" s="193" t="s">
        <v>68</v>
      </c>
      <c r="E1674" s="193" t="s">
        <v>409</v>
      </c>
      <c r="F1674" s="193" t="s">
        <v>20</v>
      </c>
      <c r="G1674" s="29">
        <f>G1675</f>
        <v>19622</v>
      </c>
    </row>
    <row r="1675" spans="1:7" x14ac:dyDescent="0.25">
      <c r="A1675" s="35" t="s">
        <v>25</v>
      </c>
      <c r="B1675" s="32">
        <v>916</v>
      </c>
      <c r="C1675" s="193" t="s">
        <v>68</v>
      </c>
      <c r="D1675" s="193" t="s">
        <v>68</v>
      </c>
      <c r="E1675" s="193" t="s">
        <v>409</v>
      </c>
      <c r="F1675" s="193" t="s">
        <v>26</v>
      </c>
      <c r="G1675" s="29">
        <f>G1676</f>
        <v>19622</v>
      </c>
    </row>
    <row r="1676" spans="1:7" x14ac:dyDescent="0.25">
      <c r="A1676" s="62" t="s">
        <v>144</v>
      </c>
      <c r="B1676" s="32">
        <v>916</v>
      </c>
      <c r="C1676" s="193" t="s">
        <v>68</v>
      </c>
      <c r="D1676" s="193" t="s">
        <v>68</v>
      </c>
      <c r="E1676" s="193" t="s">
        <v>409</v>
      </c>
      <c r="F1676" s="118" t="s">
        <v>151</v>
      </c>
      <c r="G1676" s="29">
        <f>18914+98+610</f>
        <v>19622</v>
      </c>
    </row>
    <row r="1677" spans="1:7" x14ac:dyDescent="0.25">
      <c r="A1677" s="59" t="s">
        <v>195</v>
      </c>
      <c r="B1677" s="24">
        <v>916</v>
      </c>
      <c r="C1677" s="25" t="s">
        <v>68</v>
      </c>
      <c r="D1677" s="25" t="s">
        <v>68</v>
      </c>
      <c r="E1677" s="25" t="s">
        <v>410</v>
      </c>
      <c r="F1677" s="25"/>
      <c r="G1677" s="26">
        <f>G1678</f>
        <v>8925</v>
      </c>
    </row>
    <row r="1678" spans="1:7" x14ac:dyDescent="0.25">
      <c r="A1678" s="62" t="s">
        <v>22</v>
      </c>
      <c r="B1678" s="32">
        <v>916</v>
      </c>
      <c r="C1678" s="193" t="s">
        <v>68</v>
      </c>
      <c r="D1678" s="193" t="s">
        <v>68</v>
      </c>
      <c r="E1678" s="193" t="s">
        <v>410</v>
      </c>
      <c r="F1678" s="55" t="s">
        <v>15</v>
      </c>
      <c r="G1678" s="29">
        <f>G1679</f>
        <v>8925</v>
      </c>
    </row>
    <row r="1679" spans="1:7" ht="31.4" x14ac:dyDescent="0.25">
      <c r="A1679" s="62" t="s">
        <v>17</v>
      </c>
      <c r="B1679" s="32">
        <v>916</v>
      </c>
      <c r="C1679" s="193" t="s">
        <v>68</v>
      </c>
      <c r="D1679" s="193" t="s">
        <v>68</v>
      </c>
      <c r="E1679" s="193" t="s">
        <v>410</v>
      </c>
      <c r="F1679" s="55" t="s">
        <v>16</v>
      </c>
      <c r="G1679" s="29">
        <f>G1680</f>
        <v>8925</v>
      </c>
    </row>
    <row r="1680" spans="1:7" ht="31.4" x14ac:dyDescent="0.25">
      <c r="A1680" s="35" t="s">
        <v>194</v>
      </c>
      <c r="B1680" s="32">
        <v>916</v>
      </c>
      <c r="C1680" s="193" t="s">
        <v>68</v>
      </c>
      <c r="D1680" s="193" t="s">
        <v>68</v>
      </c>
      <c r="E1680" s="193" t="s">
        <v>410</v>
      </c>
      <c r="F1680" s="118" t="s">
        <v>134</v>
      </c>
      <c r="G1680" s="29">
        <f>8911+14</f>
        <v>8925</v>
      </c>
    </row>
    <row r="1681" spans="1:7" ht="47.05" x14ac:dyDescent="0.25">
      <c r="A1681" s="59" t="s">
        <v>196</v>
      </c>
      <c r="B1681" s="24">
        <v>916</v>
      </c>
      <c r="C1681" s="25" t="s">
        <v>68</v>
      </c>
      <c r="D1681" s="25" t="s">
        <v>68</v>
      </c>
      <c r="E1681" s="25" t="s">
        <v>411</v>
      </c>
      <c r="F1681" s="25"/>
      <c r="G1681" s="26">
        <f>G1682+G1685</f>
        <v>450</v>
      </c>
    </row>
    <row r="1682" spans="1:7" x14ac:dyDescent="0.25">
      <c r="A1682" s="62" t="s">
        <v>22</v>
      </c>
      <c r="B1682" s="32">
        <v>916</v>
      </c>
      <c r="C1682" s="193" t="s">
        <v>68</v>
      </c>
      <c r="D1682" s="193" t="s">
        <v>68</v>
      </c>
      <c r="E1682" s="193" t="s">
        <v>411</v>
      </c>
      <c r="F1682" s="55" t="s">
        <v>15</v>
      </c>
      <c r="G1682" s="33">
        <f>G1683</f>
        <v>150</v>
      </c>
    </row>
    <row r="1683" spans="1:7" ht="31.4" x14ac:dyDescent="0.25">
      <c r="A1683" s="62" t="s">
        <v>17</v>
      </c>
      <c r="B1683" s="32">
        <v>916</v>
      </c>
      <c r="C1683" s="193" t="s">
        <v>68</v>
      </c>
      <c r="D1683" s="193" t="s">
        <v>68</v>
      </c>
      <c r="E1683" s="193" t="s">
        <v>411</v>
      </c>
      <c r="F1683" s="55" t="s">
        <v>16</v>
      </c>
      <c r="G1683" s="33">
        <f>G1684</f>
        <v>150</v>
      </c>
    </row>
    <row r="1684" spans="1:7" ht="31.4" x14ac:dyDescent="0.25">
      <c r="A1684" s="35" t="s">
        <v>194</v>
      </c>
      <c r="B1684" s="32">
        <v>916</v>
      </c>
      <c r="C1684" s="193" t="s">
        <v>68</v>
      </c>
      <c r="D1684" s="193" t="s">
        <v>68</v>
      </c>
      <c r="E1684" s="193" t="s">
        <v>411</v>
      </c>
      <c r="F1684" s="118" t="s">
        <v>134</v>
      </c>
      <c r="G1684" s="33">
        <v>150</v>
      </c>
    </row>
    <row r="1685" spans="1:7" ht="31.4" x14ac:dyDescent="0.25">
      <c r="A1685" s="62" t="s">
        <v>18</v>
      </c>
      <c r="B1685" s="32">
        <v>916</v>
      </c>
      <c r="C1685" s="193" t="s">
        <v>68</v>
      </c>
      <c r="D1685" s="193" t="s">
        <v>68</v>
      </c>
      <c r="E1685" s="193" t="s">
        <v>411</v>
      </c>
      <c r="F1685" s="118" t="s">
        <v>20</v>
      </c>
      <c r="G1685" s="33">
        <f>G1686</f>
        <v>300</v>
      </c>
    </row>
    <row r="1686" spans="1:7" x14ac:dyDescent="0.25">
      <c r="A1686" s="62" t="s">
        <v>25</v>
      </c>
      <c r="B1686" s="32">
        <v>916</v>
      </c>
      <c r="C1686" s="193" t="s">
        <v>68</v>
      </c>
      <c r="D1686" s="193" t="s">
        <v>68</v>
      </c>
      <c r="E1686" s="193" t="s">
        <v>411</v>
      </c>
      <c r="F1686" s="118" t="s">
        <v>26</v>
      </c>
      <c r="G1686" s="33">
        <f>G1687</f>
        <v>300</v>
      </c>
    </row>
    <row r="1687" spans="1:7" x14ac:dyDescent="0.25">
      <c r="A1687" s="62" t="s">
        <v>144</v>
      </c>
      <c r="B1687" s="32">
        <v>916</v>
      </c>
      <c r="C1687" s="193" t="s">
        <v>68</v>
      </c>
      <c r="D1687" s="193" t="s">
        <v>68</v>
      </c>
      <c r="E1687" s="193" t="s">
        <v>411</v>
      </c>
      <c r="F1687" s="118" t="s">
        <v>151</v>
      </c>
      <c r="G1687" s="33">
        <v>300</v>
      </c>
    </row>
    <row r="1688" spans="1:7" x14ac:dyDescent="0.25">
      <c r="A1688" s="59" t="s">
        <v>197</v>
      </c>
      <c r="B1688" s="24">
        <v>916</v>
      </c>
      <c r="C1688" s="25" t="s">
        <v>68</v>
      </c>
      <c r="D1688" s="25" t="s">
        <v>68</v>
      </c>
      <c r="E1688" s="25" t="s">
        <v>412</v>
      </c>
      <c r="F1688" s="25"/>
      <c r="G1688" s="26">
        <f>G1689</f>
        <v>832</v>
      </c>
    </row>
    <row r="1689" spans="1:7" ht="31.4" x14ac:dyDescent="0.25">
      <c r="A1689" s="62" t="s">
        <v>18</v>
      </c>
      <c r="B1689" s="32">
        <v>916</v>
      </c>
      <c r="C1689" s="193" t="s">
        <v>68</v>
      </c>
      <c r="D1689" s="193" t="s">
        <v>68</v>
      </c>
      <c r="E1689" s="193" t="s">
        <v>412</v>
      </c>
      <c r="F1689" s="118" t="s">
        <v>20</v>
      </c>
      <c r="G1689" s="33">
        <f>G1690</f>
        <v>832</v>
      </c>
    </row>
    <row r="1690" spans="1:7" x14ac:dyDescent="0.25">
      <c r="A1690" s="62" t="s">
        <v>25</v>
      </c>
      <c r="B1690" s="32">
        <v>916</v>
      </c>
      <c r="C1690" s="193" t="s">
        <v>68</v>
      </c>
      <c r="D1690" s="193" t="s">
        <v>68</v>
      </c>
      <c r="E1690" s="193" t="s">
        <v>412</v>
      </c>
      <c r="F1690" s="118" t="s">
        <v>26</v>
      </c>
      <c r="G1690" s="33">
        <f>G1691</f>
        <v>832</v>
      </c>
    </row>
    <row r="1691" spans="1:7" x14ac:dyDescent="0.25">
      <c r="A1691" s="62" t="s">
        <v>144</v>
      </c>
      <c r="B1691" s="32">
        <v>916</v>
      </c>
      <c r="C1691" s="193" t="s">
        <v>68</v>
      </c>
      <c r="D1691" s="193" t="s">
        <v>68</v>
      </c>
      <c r="E1691" s="193" t="s">
        <v>412</v>
      </c>
      <c r="F1691" s="118" t="s">
        <v>151</v>
      </c>
      <c r="G1691" s="33">
        <f>930-98</f>
        <v>832</v>
      </c>
    </row>
    <row r="1692" spans="1:7" x14ac:dyDescent="0.25">
      <c r="A1692" s="59" t="s">
        <v>742</v>
      </c>
      <c r="B1692" s="24">
        <v>916</v>
      </c>
      <c r="C1692" s="25" t="s">
        <v>68</v>
      </c>
      <c r="D1692" s="25" t="s">
        <v>68</v>
      </c>
      <c r="E1692" s="25" t="s">
        <v>743</v>
      </c>
      <c r="F1692" s="101"/>
      <c r="G1692" s="160">
        <f>G1693+G1696</f>
        <v>11386</v>
      </c>
    </row>
    <row r="1693" spans="1:7" x14ac:dyDescent="0.25">
      <c r="A1693" s="62" t="s">
        <v>22</v>
      </c>
      <c r="B1693" s="32">
        <v>916</v>
      </c>
      <c r="C1693" s="193" t="s">
        <v>68</v>
      </c>
      <c r="D1693" s="193" t="s">
        <v>68</v>
      </c>
      <c r="E1693" s="193" t="s">
        <v>743</v>
      </c>
      <c r="F1693" s="118" t="s">
        <v>15</v>
      </c>
      <c r="G1693" s="161">
        <f>G1694</f>
        <v>6503.4</v>
      </c>
    </row>
    <row r="1694" spans="1:7" ht="31.4" x14ac:dyDescent="0.25">
      <c r="A1694" s="62" t="s">
        <v>17</v>
      </c>
      <c r="B1694" s="32">
        <v>916</v>
      </c>
      <c r="C1694" s="193" t="s">
        <v>68</v>
      </c>
      <c r="D1694" s="193" t="s">
        <v>68</v>
      </c>
      <c r="E1694" s="193" t="s">
        <v>743</v>
      </c>
      <c r="F1694" s="118" t="s">
        <v>16</v>
      </c>
      <c r="G1694" s="161">
        <f>G1695</f>
        <v>6503.4</v>
      </c>
    </row>
    <row r="1695" spans="1:7" ht="31.4" x14ac:dyDescent="0.25">
      <c r="A1695" s="35" t="s">
        <v>194</v>
      </c>
      <c r="B1695" s="32">
        <v>916</v>
      </c>
      <c r="C1695" s="193" t="s">
        <v>68</v>
      </c>
      <c r="D1695" s="193" t="s">
        <v>68</v>
      </c>
      <c r="E1695" s="193" t="s">
        <v>743</v>
      </c>
      <c r="F1695" s="118" t="s">
        <v>134</v>
      </c>
      <c r="G1695" s="161">
        <f>0+7971-1467.6</f>
        <v>6503.4</v>
      </c>
    </row>
    <row r="1696" spans="1:7" ht="31.4" x14ac:dyDescent="0.25">
      <c r="A1696" s="62" t="s">
        <v>18</v>
      </c>
      <c r="B1696" s="32">
        <v>916</v>
      </c>
      <c r="C1696" s="193" t="s">
        <v>68</v>
      </c>
      <c r="D1696" s="193" t="s">
        <v>68</v>
      </c>
      <c r="E1696" s="193" t="s">
        <v>743</v>
      </c>
      <c r="F1696" s="118" t="s">
        <v>20</v>
      </c>
      <c r="G1696" s="161">
        <f>G1697</f>
        <v>4882.6000000000004</v>
      </c>
    </row>
    <row r="1697" spans="1:7" x14ac:dyDescent="0.25">
      <c r="A1697" s="62" t="s">
        <v>25</v>
      </c>
      <c r="B1697" s="32">
        <v>916</v>
      </c>
      <c r="C1697" s="193" t="s">
        <v>68</v>
      </c>
      <c r="D1697" s="193" t="s">
        <v>68</v>
      </c>
      <c r="E1697" s="193" t="s">
        <v>743</v>
      </c>
      <c r="F1697" s="118" t="s">
        <v>26</v>
      </c>
      <c r="G1697" s="161">
        <f>G1698</f>
        <v>4882.6000000000004</v>
      </c>
    </row>
    <row r="1698" spans="1:7" x14ac:dyDescent="0.25">
      <c r="A1698" s="62" t="s">
        <v>144</v>
      </c>
      <c r="B1698" s="32">
        <v>916</v>
      </c>
      <c r="C1698" s="193" t="s">
        <v>68</v>
      </c>
      <c r="D1698" s="193" t="s">
        <v>68</v>
      </c>
      <c r="E1698" s="193" t="s">
        <v>743</v>
      </c>
      <c r="F1698" s="118" t="s">
        <v>151</v>
      </c>
      <c r="G1698" s="161">
        <f>0+3415+1467.6</f>
        <v>4882.6000000000004</v>
      </c>
    </row>
    <row r="1699" spans="1:7" x14ac:dyDescent="0.25">
      <c r="A1699" s="38" t="s">
        <v>102</v>
      </c>
      <c r="B1699" s="20">
        <v>916</v>
      </c>
      <c r="C1699" s="21" t="s">
        <v>68</v>
      </c>
      <c r="D1699" s="21" t="s">
        <v>78</v>
      </c>
      <c r="E1699" s="39" t="s">
        <v>96</v>
      </c>
      <c r="F1699" s="18"/>
      <c r="G1699" s="22">
        <f>G1700+G1768</f>
        <v>125994</v>
      </c>
    </row>
    <row r="1700" spans="1:7" ht="31.4" x14ac:dyDescent="0.25">
      <c r="A1700" s="40" t="s">
        <v>511</v>
      </c>
      <c r="B1700" s="207">
        <v>916</v>
      </c>
      <c r="C1700" s="21" t="s">
        <v>68</v>
      </c>
      <c r="D1700" s="20" t="s">
        <v>78</v>
      </c>
      <c r="E1700" s="21" t="s">
        <v>314</v>
      </c>
      <c r="F1700" s="21"/>
      <c r="G1700" s="22">
        <f>G1701+G1708+G1719+G1732</f>
        <v>125823</v>
      </c>
    </row>
    <row r="1701" spans="1:7" ht="16.399999999999999" x14ac:dyDescent="0.3">
      <c r="A1701" s="204" t="s">
        <v>6</v>
      </c>
      <c r="B1701" s="212">
        <v>916</v>
      </c>
      <c r="C1701" s="206" t="s">
        <v>68</v>
      </c>
      <c r="D1701" s="51" t="s">
        <v>78</v>
      </c>
      <c r="E1701" s="51" t="s">
        <v>315</v>
      </c>
      <c r="F1701" s="51"/>
      <c r="G1701" s="52">
        <f t="shared" ref="G1701:G1704" si="63">G1702</f>
        <v>3339</v>
      </c>
    </row>
    <row r="1702" spans="1:7" ht="47.8" x14ac:dyDescent="0.3">
      <c r="A1702" s="47" t="s">
        <v>238</v>
      </c>
      <c r="B1702" s="210">
        <v>916</v>
      </c>
      <c r="C1702" s="162" t="s">
        <v>68</v>
      </c>
      <c r="D1702" s="162" t="s">
        <v>78</v>
      </c>
      <c r="E1702" s="48" t="s">
        <v>249</v>
      </c>
      <c r="F1702" s="155"/>
      <c r="G1702" s="156">
        <f t="shared" si="63"/>
        <v>3339</v>
      </c>
    </row>
    <row r="1703" spans="1:7" ht="47.05" x14ac:dyDescent="0.25">
      <c r="A1703" s="23" t="s">
        <v>205</v>
      </c>
      <c r="B1703" s="24">
        <v>916</v>
      </c>
      <c r="C1703" s="110" t="s">
        <v>68</v>
      </c>
      <c r="D1703" s="110" t="s">
        <v>78</v>
      </c>
      <c r="E1703" s="54" t="s">
        <v>254</v>
      </c>
      <c r="F1703" s="111"/>
      <c r="G1703" s="90">
        <f t="shared" si="63"/>
        <v>3339</v>
      </c>
    </row>
    <row r="1704" spans="1:7" ht="47.05" x14ac:dyDescent="0.25">
      <c r="A1704" s="189" t="s">
        <v>29</v>
      </c>
      <c r="B1704" s="24">
        <v>916</v>
      </c>
      <c r="C1704" s="193" t="s">
        <v>68</v>
      </c>
      <c r="D1704" s="193" t="s">
        <v>78</v>
      </c>
      <c r="E1704" s="53" t="s">
        <v>254</v>
      </c>
      <c r="F1704" s="193" t="s">
        <v>30</v>
      </c>
      <c r="G1704" s="33">
        <f t="shared" si="63"/>
        <v>3339</v>
      </c>
    </row>
    <row r="1705" spans="1:7" x14ac:dyDescent="0.25">
      <c r="A1705" s="189" t="s">
        <v>32</v>
      </c>
      <c r="B1705" s="32">
        <v>916</v>
      </c>
      <c r="C1705" s="193" t="s">
        <v>68</v>
      </c>
      <c r="D1705" s="193" t="s">
        <v>78</v>
      </c>
      <c r="E1705" s="53" t="s">
        <v>254</v>
      </c>
      <c r="F1705" s="193" t="s">
        <v>31</v>
      </c>
      <c r="G1705" s="33">
        <f>G1706+G1707</f>
        <v>3339</v>
      </c>
    </row>
    <row r="1706" spans="1:7" x14ac:dyDescent="0.25">
      <c r="A1706" s="189" t="s">
        <v>235</v>
      </c>
      <c r="B1706" s="32">
        <v>916</v>
      </c>
      <c r="C1706" s="193" t="s">
        <v>68</v>
      </c>
      <c r="D1706" s="193" t="s">
        <v>78</v>
      </c>
      <c r="E1706" s="53" t="s">
        <v>254</v>
      </c>
      <c r="F1706" s="193" t="s">
        <v>138</v>
      </c>
      <c r="G1706" s="33">
        <v>2565</v>
      </c>
    </row>
    <row r="1707" spans="1:7" ht="31.4" x14ac:dyDescent="0.25">
      <c r="A1707" s="190" t="s">
        <v>241</v>
      </c>
      <c r="B1707" s="32">
        <v>916</v>
      </c>
      <c r="C1707" s="193" t="s">
        <v>68</v>
      </c>
      <c r="D1707" s="193" t="s">
        <v>78</v>
      </c>
      <c r="E1707" s="53" t="s">
        <v>254</v>
      </c>
      <c r="F1707" s="193" t="s">
        <v>255</v>
      </c>
      <c r="G1707" s="33">
        <v>774</v>
      </c>
    </row>
    <row r="1708" spans="1:7" x14ac:dyDescent="0.25">
      <c r="A1708" s="40" t="s">
        <v>7</v>
      </c>
      <c r="B1708" s="20">
        <v>916</v>
      </c>
      <c r="C1708" s="21" t="s">
        <v>68</v>
      </c>
      <c r="D1708" s="21" t="s">
        <v>78</v>
      </c>
      <c r="E1708" s="48" t="s">
        <v>382</v>
      </c>
      <c r="F1708" s="67"/>
      <c r="G1708" s="22">
        <f>G1709</f>
        <v>12619</v>
      </c>
    </row>
    <row r="1709" spans="1:7" ht="16.399999999999999" x14ac:dyDescent="0.3">
      <c r="A1709" s="40" t="s">
        <v>576</v>
      </c>
      <c r="B1709" s="20">
        <v>916</v>
      </c>
      <c r="C1709" s="51" t="s">
        <v>68</v>
      </c>
      <c r="D1709" s="51" t="s">
        <v>78</v>
      </c>
      <c r="E1709" s="48" t="s">
        <v>396</v>
      </c>
      <c r="F1709" s="67"/>
      <c r="G1709" s="22">
        <f t="shared" ref="G1709" si="64">G1710</f>
        <v>12619</v>
      </c>
    </row>
    <row r="1710" spans="1:7" ht="16.399999999999999" x14ac:dyDescent="0.3">
      <c r="A1710" s="58" t="s">
        <v>182</v>
      </c>
      <c r="B1710" s="50">
        <v>916</v>
      </c>
      <c r="C1710" s="51" t="s">
        <v>68</v>
      </c>
      <c r="D1710" s="51" t="s">
        <v>78</v>
      </c>
      <c r="E1710" s="65" t="s">
        <v>397</v>
      </c>
      <c r="F1710" s="51"/>
      <c r="G1710" s="52">
        <f>G1711+G1715</f>
        <v>12619</v>
      </c>
    </row>
    <row r="1711" spans="1:7" x14ac:dyDescent="0.25">
      <c r="A1711" s="59" t="s">
        <v>185</v>
      </c>
      <c r="B1711" s="32">
        <v>916</v>
      </c>
      <c r="C1711" s="25" t="s">
        <v>68</v>
      </c>
      <c r="D1711" s="25" t="s">
        <v>78</v>
      </c>
      <c r="E1711" s="54" t="s">
        <v>398</v>
      </c>
      <c r="F1711" s="25"/>
      <c r="G1711" s="107">
        <f>G1712</f>
        <v>200</v>
      </c>
    </row>
    <row r="1712" spans="1:7" x14ac:dyDescent="0.25">
      <c r="A1712" s="62" t="s">
        <v>22</v>
      </c>
      <c r="B1712" s="32">
        <v>916</v>
      </c>
      <c r="C1712" s="193" t="s">
        <v>68</v>
      </c>
      <c r="D1712" s="193" t="s">
        <v>78</v>
      </c>
      <c r="E1712" s="39" t="s">
        <v>398</v>
      </c>
      <c r="F1712" s="18" t="s">
        <v>15</v>
      </c>
      <c r="G1712" s="33">
        <f t="shared" ref="G1712:G1713" si="65">G1713</f>
        <v>200</v>
      </c>
    </row>
    <row r="1713" spans="1:7" ht="31.4" x14ac:dyDescent="0.25">
      <c r="A1713" s="62" t="s">
        <v>17</v>
      </c>
      <c r="B1713" s="32">
        <v>916</v>
      </c>
      <c r="C1713" s="193" t="s">
        <v>68</v>
      </c>
      <c r="D1713" s="193" t="s">
        <v>78</v>
      </c>
      <c r="E1713" s="39" t="s">
        <v>398</v>
      </c>
      <c r="F1713" s="18" t="s">
        <v>16</v>
      </c>
      <c r="G1713" s="33">
        <f t="shared" si="65"/>
        <v>200</v>
      </c>
    </row>
    <row r="1714" spans="1:7" ht="31.4" x14ac:dyDescent="0.25">
      <c r="A1714" s="35" t="s">
        <v>130</v>
      </c>
      <c r="B1714" s="32">
        <v>916</v>
      </c>
      <c r="C1714" s="193" t="s">
        <v>68</v>
      </c>
      <c r="D1714" s="193" t="s">
        <v>78</v>
      </c>
      <c r="E1714" s="39" t="s">
        <v>398</v>
      </c>
      <c r="F1714" s="193" t="s">
        <v>134</v>
      </c>
      <c r="G1714" s="33">
        <v>200</v>
      </c>
    </row>
    <row r="1715" spans="1:7" x14ac:dyDescent="0.25">
      <c r="A1715" s="35" t="s">
        <v>498</v>
      </c>
      <c r="B1715" s="32">
        <v>916</v>
      </c>
      <c r="C1715" s="193" t="s">
        <v>68</v>
      </c>
      <c r="D1715" s="193" t="s">
        <v>78</v>
      </c>
      <c r="E1715" s="53" t="s">
        <v>499</v>
      </c>
      <c r="F1715" s="193"/>
      <c r="G1715" s="29">
        <f>+G1716</f>
        <v>12419</v>
      </c>
    </row>
    <row r="1716" spans="1:7" x14ac:dyDescent="0.25">
      <c r="A1716" s="62" t="s">
        <v>23</v>
      </c>
      <c r="B1716" s="32">
        <v>916</v>
      </c>
      <c r="C1716" s="193" t="s">
        <v>68</v>
      </c>
      <c r="D1716" s="193" t="s">
        <v>78</v>
      </c>
      <c r="E1716" s="39" t="s">
        <v>499</v>
      </c>
      <c r="F1716" s="193" t="s">
        <v>24</v>
      </c>
      <c r="G1716" s="33">
        <f>G1717</f>
        <v>12419</v>
      </c>
    </row>
    <row r="1717" spans="1:7" x14ac:dyDescent="0.25">
      <c r="A1717" s="62" t="s">
        <v>165</v>
      </c>
      <c r="B1717" s="32">
        <v>916</v>
      </c>
      <c r="C1717" s="193" t="s">
        <v>68</v>
      </c>
      <c r="D1717" s="193" t="s">
        <v>78</v>
      </c>
      <c r="E1717" s="39" t="s">
        <v>499</v>
      </c>
      <c r="F1717" s="193" t="s">
        <v>169</v>
      </c>
      <c r="G1717" s="33">
        <f>G1718</f>
        <v>12419</v>
      </c>
    </row>
    <row r="1718" spans="1:7" ht="31.4" x14ac:dyDescent="0.25">
      <c r="A1718" s="61" t="s">
        <v>166</v>
      </c>
      <c r="B1718" s="32">
        <v>916</v>
      </c>
      <c r="C1718" s="193" t="s">
        <v>68</v>
      </c>
      <c r="D1718" s="193" t="s">
        <v>78</v>
      </c>
      <c r="E1718" s="39" t="s">
        <v>499</v>
      </c>
      <c r="F1718" s="193" t="s">
        <v>170</v>
      </c>
      <c r="G1718" s="33">
        <f>7426+4993</f>
        <v>12419</v>
      </c>
    </row>
    <row r="1719" spans="1:7" ht="32.799999999999997" x14ac:dyDescent="0.3">
      <c r="A1719" s="58" t="s">
        <v>100</v>
      </c>
      <c r="B1719" s="50">
        <v>916</v>
      </c>
      <c r="C1719" s="51" t="s">
        <v>68</v>
      </c>
      <c r="D1719" s="51" t="s">
        <v>78</v>
      </c>
      <c r="E1719" s="51" t="s">
        <v>317</v>
      </c>
      <c r="F1719" s="51"/>
      <c r="G1719" s="52">
        <f>G1720+G1726</f>
        <v>370</v>
      </c>
    </row>
    <row r="1720" spans="1:7" ht="47.8" x14ac:dyDescent="0.3">
      <c r="A1720" s="40" t="s">
        <v>316</v>
      </c>
      <c r="B1720" s="20">
        <v>916</v>
      </c>
      <c r="C1720" s="21" t="s">
        <v>68</v>
      </c>
      <c r="D1720" s="21" t="s">
        <v>78</v>
      </c>
      <c r="E1720" s="48" t="s">
        <v>318</v>
      </c>
      <c r="F1720" s="67"/>
      <c r="G1720" s="52">
        <f t="shared" ref="G1720:G1721" si="66">G1721</f>
        <v>200</v>
      </c>
    </row>
    <row r="1721" spans="1:7" ht="16.399999999999999" x14ac:dyDescent="0.3">
      <c r="A1721" s="58" t="s">
        <v>189</v>
      </c>
      <c r="B1721" s="50">
        <v>916</v>
      </c>
      <c r="C1721" s="51" t="s">
        <v>68</v>
      </c>
      <c r="D1721" s="51" t="s">
        <v>78</v>
      </c>
      <c r="E1721" s="65" t="s">
        <v>399</v>
      </c>
      <c r="F1721" s="51"/>
      <c r="G1721" s="52">
        <f t="shared" si="66"/>
        <v>200</v>
      </c>
    </row>
    <row r="1722" spans="1:7" x14ac:dyDescent="0.25">
      <c r="A1722" s="59" t="s">
        <v>190</v>
      </c>
      <c r="B1722" s="32">
        <v>916</v>
      </c>
      <c r="C1722" s="25" t="s">
        <v>68</v>
      </c>
      <c r="D1722" s="25" t="s">
        <v>78</v>
      </c>
      <c r="E1722" s="54" t="s">
        <v>400</v>
      </c>
      <c r="F1722" s="25"/>
      <c r="G1722" s="107">
        <f>G1723</f>
        <v>200</v>
      </c>
    </row>
    <row r="1723" spans="1:7" x14ac:dyDescent="0.25">
      <c r="A1723" s="62" t="s">
        <v>22</v>
      </c>
      <c r="B1723" s="32">
        <v>916</v>
      </c>
      <c r="C1723" s="193" t="s">
        <v>68</v>
      </c>
      <c r="D1723" s="193" t="s">
        <v>78</v>
      </c>
      <c r="E1723" s="39" t="s">
        <v>400</v>
      </c>
      <c r="F1723" s="18" t="s">
        <v>15</v>
      </c>
      <c r="G1723" s="33">
        <f t="shared" ref="G1723:G1724" si="67">G1724</f>
        <v>200</v>
      </c>
    </row>
    <row r="1724" spans="1:7" ht="31.4" x14ac:dyDescent="0.25">
      <c r="A1724" s="62" t="s">
        <v>17</v>
      </c>
      <c r="B1724" s="32">
        <v>916</v>
      </c>
      <c r="C1724" s="193" t="s">
        <v>68</v>
      </c>
      <c r="D1724" s="193" t="s">
        <v>78</v>
      </c>
      <c r="E1724" s="39" t="s">
        <v>400</v>
      </c>
      <c r="F1724" s="18" t="s">
        <v>16</v>
      </c>
      <c r="G1724" s="33">
        <f t="shared" si="67"/>
        <v>200</v>
      </c>
    </row>
    <row r="1725" spans="1:7" ht="31.4" x14ac:dyDescent="0.25">
      <c r="A1725" s="35" t="s">
        <v>130</v>
      </c>
      <c r="B1725" s="32">
        <v>916</v>
      </c>
      <c r="C1725" s="193" t="s">
        <v>68</v>
      </c>
      <c r="D1725" s="193" t="s">
        <v>78</v>
      </c>
      <c r="E1725" s="39" t="s">
        <v>400</v>
      </c>
      <c r="F1725" s="193" t="s">
        <v>134</v>
      </c>
      <c r="G1725" s="33">
        <v>200</v>
      </c>
    </row>
    <row r="1726" spans="1:7" ht="47.05" x14ac:dyDescent="0.25">
      <c r="A1726" s="40" t="s">
        <v>316</v>
      </c>
      <c r="B1726" s="20">
        <v>916</v>
      </c>
      <c r="C1726" s="21" t="s">
        <v>68</v>
      </c>
      <c r="D1726" s="21" t="s">
        <v>78</v>
      </c>
      <c r="E1726" s="48" t="s">
        <v>402</v>
      </c>
      <c r="F1726" s="67"/>
      <c r="G1726" s="22">
        <f>G1727</f>
        <v>170</v>
      </c>
    </row>
    <row r="1727" spans="1:7" ht="28.55" customHeight="1" x14ac:dyDescent="0.3">
      <c r="A1727" s="58" t="s">
        <v>189</v>
      </c>
      <c r="B1727" s="50">
        <v>916</v>
      </c>
      <c r="C1727" s="51" t="s">
        <v>68</v>
      </c>
      <c r="D1727" s="51" t="s">
        <v>78</v>
      </c>
      <c r="E1727" s="65" t="s">
        <v>403</v>
      </c>
      <c r="F1727" s="51"/>
      <c r="G1727" s="52">
        <f>G1728</f>
        <v>170</v>
      </c>
    </row>
    <row r="1728" spans="1:7" x14ac:dyDescent="0.25">
      <c r="A1728" s="59" t="s">
        <v>190</v>
      </c>
      <c r="B1728" s="24">
        <v>916</v>
      </c>
      <c r="C1728" s="25" t="s">
        <v>68</v>
      </c>
      <c r="D1728" s="25" t="s">
        <v>78</v>
      </c>
      <c r="E1728" s="54" t="s">
        <v>404</v>
      </c>
      <c r="F1728" s="25"/>
      <c r="G1728" s="107">
        <f>G1729</f>
        <v>170</v>
      </c>
    </row>
    <row r="1729" spans="1:7" x14ac:dyDescent="0.25">
      <c r="A1729" s="62" t="s">
        <v>22</v>
      </c>
      <c r="B1729" s="32">
        <v>916</v>
      </c>
      <c r="C1729" s="193" t="s">
        <v>68</v>
      </c>
      <c r="D1729" s="193" t="s">
        <v>78</v>
      </c>
      <c r="E1729" s="39" t="s">
        <v>404</v>
      </c>
      <c r="F1729" s="18" t="s">
        <v>15</v>
      </c>
      <c r="G1729" s="33">
        <f t="shared" ref="G1729:G1730" si="68">G1730</f>
        <v>170</v>
      </c>
    </row>
    <row r="1730" spans="1:7" ht="31.4" x14ac:dyDescent="0.25">
      <c r="A1730" s="62" t="s">
        <v>17</v>
      </c>
      <c r="B1730" s="32">
        <v>916</v>
      </c>
      <c r="C1730" s="193" t="s">
        <v>68</v>
      </c>
      <c r="D1730" s="193" t="s">
        <v>78</v>
      </c>
      <c r="E1730" s="39" t="s">
        <v>404</v>
      </c>
      <c r="F1730" s="18" t="s">
        <v>16</v>
      </c>
      <c r="G1730" s="33">
        <f t="shared" si="68"/>
        <v>170</v>
      </c>
    </row>
    <row r="1731" spans="1:7" ht="31.4" x14ac:dyDescent="0.25">
      <c r="A1731" s="35" t="s">
        <v>130</v>
      </c>
      <c r="B1731" s="32">
        <v>916</v>
      </c>
      <c r="C1731" s="193" t="s">
        <v>68</v>
      </c>
      <c r="D1731" s="193" t="s">
        <v>78</v>
      </c>
      <c r="E1731" s="39" t="s">
        <v>404</v>
      </c>
      <c r="F1731" s="193" t="s">
        <v>134</v>
      </c>
      <c r="G1731" s="33">
        <v>170</v>
      </c>
    </row>
    <row r="1732" spans="1:7" ht="16.399999999999999" x14ac:dyDescent="0.3">
      <c r="A1732" s="58" t="s">
        <v>192</v>
      </c>
      <c r="B1732" s="50">
        <v>916</v>
      </c>
      <c r="C1732" s="51" t="s">
        <v>68</v>
      </c>
      <c r="D1732" s="51" t="s">
        <v>78</v>
      </c>
      <c r="E1732" s="51" t="s">
        <v>311</v>
      </c>
      <c r="F1732" s="51"/>
      <c r="G1732" s="52">
        <f>G1734+G1748+G1753</f>
        <v>109495</v>
      </c>
    </row>
    <row r="1733" spans="1:7" ht="32.1" x14ac:dyDescent="0.3">
      <c r="A1733" s="40" t="s">
        <v>310</v>
      </c>
      <c r="B1733" s="50">
        <v>916</v>
      </c>
      <c r="C1733" s="21" t="s">
        <v>68</v>
      </c>
      <c r="D1733" s="21" t="s">
        <v>78</v>
      </c>
      <c r="E1733" s="48" t="s">
        <v>328</v>
      </c>
      <c r="F1733" s="193"/>
      <c r="G1733" s="22">
        <f>G1734+G1748+G1753</f>
        <v>109495</v>
      </c>
    </row>
    <row r="1734" spans="1:7" x14ac:dyDescent="0.25">
      <c r="A1734" s="59" t="s">
        <v>729</v>
      </c>
      <c r="B1734" s="24">
        <v>916</v>
      </c>
      <c r="C1734" s="25" t="s">
        <v>68</v>
      </c>
      <c r="D1734" s="25" t="s">
        <v>78</v>
      </c>
      <c r="E1734" s="25" t="s">
        <v>413</v>
      </c>
      <c r="F1734" s="25"/>
      <c r="G1734" s="26">
        <f>G1735+G1740+G1744</f>
        <v>32471</v>
      </c>
    </row>
    <row r="1735" spans="1:7" ht="47.05" x14ac:dyDescent="0.25">
      <c r="A1735" s="35" t="s">
        <v>304</v>
      </c>
      <c r="B1735" s="32">
        <v>916</v>
      </c>
      <c r="C1735" s="193" t="s">
        <v>68</v>
      </c>
      <c r="D1735" s="193" t="s">
        <v>78</v>
      </c>
      <c r="E1735" s="193" t="s">
        <v>413</v>
      </c>
      <c r="F1735" s="193">
        <v>100</v>
      </c>
      <c r="G1735" s="33">
        <f>G1736</f>
        <v>29759</v>
      </c>
    </row>
    <row r="1736" spans="1:7" x14ac:dyDescent="0.25">
      <c r="A1736" s="35" t="s">
        <v>8</v>
      </c>
      <c r="B1736" s="32">
        <v>916</v>
      </c>
      <c r="C1736" s="193" t="s">
        <v>68</v>
      </c>
      <c r="D1736" s="193" t="s">
        <v>78</v>
      </c>
      <c r="E1736" s="193" t="s">
        <v>413</v>
      </c>
      <c r="F1736" s="193">
        <v>120</v>
      </c>
      <c r="G1736" s="33">
        <f>SUM(G1737:G1739)</f>
        <v>29759</v>
      </c>
    </row>
    <row r="1737" spans="1:7" x14ac:dyDescent="0.25">
      <c r="A1737" s="190" t="s">
        <v>480</v>
      </c>
      <c r="B1737" s="32">
        <v>916</v>
      </c>
      <c r="C1737" s="193" t="s">
        <v>68</v>
      </c>
      <c r="D1737" s="193" t="s">
        <v>78</v>
      </c>
      <c r="E1737" s="193" t="s">
        <v>413</v>
      </c>
      <c r="F1737" s="193" t="s">
        <v>132</v>
      </c>
      <c r="G1737" s="33">
        <f>16522+111+915</f>
        <v>17548</v>
      </c>
    </row>
    <row r="1738" spans="1:7" ht="31.4" x14ac:dyDescent="0.25">
      <c r="A1738" s="27" t="s">
        <v>129</v>
      </c>
      <c r="B1738" s="32">
        <v>916</v>
      </c>
      <c r="C1738" s="193" t="s">
        <v>68</v>
      </c>
      <c r="D1738" s="193" t="s">
        <v>78</v>
      </c>
      <c r="E1738" s="193" t="s">
        <v>413</v>
      </c>
      <c r="F1738" s="193" t="s">
        <v>133</v>
      </c>
      <c r="G1738" s="33">
        <f>5101+135</f>
        <v>5236</v>
      </c>
    </row>
    <row r="1739" spans="1:7" ht="31.4" x14ac:dyDescent="0.25">
      <c r="A1739" s="27" t="s">
        <v>221</v>
      </c>
      <c r="B1739" s="32">
        <v>916</v>
      </c>
      <c r="C1739" s="193" t="s">
        <v>68</v>
      </c>
      <c r="D1739" s="193" t="s">
        <v>78</v>
      </c>
      <c r="E1739" s="193" t="s">
        <v>413</v>
      </c>
      <c r="F1739" s="193" t="s">
        <v>224</v>
      </c>
      <c r="G1739" s="33">
        <f>6530+33+41+371</f>
        <v>6975</v>
      </c>
    </row>
    <row r="1740" spans="1:7" x14ac:dyDescent="0.25">
      <c r="A1740" s="35" t="s">
        <v>22</v>
      </c>
      <c r="B1740" s="32">
        <v>916</v>
      </c>
      <c r="C1740" s="193" t="s">
        <v>68</v>
      </c>
      <c r="D1740" s="193" t="s">
        <v>78</v>
      </c>
      <c r="E1740" s="193" t="s">
        <v>413</v>
      </c>
      <c r="F1740" s="193">
        <v>200</v>
      </c>
      <c r="G1740" s="33">
        <f>G1741</f>
        <v>2657</v>
      </c>
    </row>
    <row r="1741" spans="1:7" ht="31.4" x14ac:dyDescent="0.25">
      <c r="A1741" s="35" t="s">
        <v>17</v>
      </c>
      <c r="B1741" s="32">
        <v>916</v>
      </c>
      <c r="C1741" s="193" t="s">
        <v>68</v>
      </c>
      <c r="D1741" s="193" t="s">
        <v>78</v>
      </c>
      <c r="E1741" s="193" t="s">
        <v>413</v>
      </c>
      <c r="F1741" s="193">
        <v>240</v>
      </c>
      <c r="G1741" s="33">
        <f>G1742+G1743</f>
        <v>2657</v>
      </c>
    </row>
    <row r="1742" spans="1:7" x14ac:dyDescent="0.25">
      <c r="A1742" s="35" t="s">
        <v>565</v>
      </c>
      <c r="B1742" s="32">
        <v>916</v>
      </c>
      <c r="C1742" s="193" t="s">
        <v>68</v>
      </c>
      <c r="D1742" s="193" t="s">
        <v>78</v>
      </c>
      <c r="E1742" s="193" t="s">
        <v>413</v>
      </c>
      <c r="F1742" s="193" t="s">
        <v>566</v>
      </c>
      <c r="G1742" s="33">
        <v>667</v>
      </c>
    </row>
    <row r="1743" spans="1:7" ht="31.4" x14ac:dyDescent="0.25">
      <c r="A1743" s="35" t="s">
        <v>130</v>
      </c>
      <c r="B1743" s="32">
        <v>916</v>
      </c>
      <c r="C1743" s="193" t="s">
        <v>68</v>
      </c>
      <c r="D1743" s="193" t="s">
        <v>78</v>
      </c>
      <c r="E1743" s="193" t="s">
        <v>413</v>
      </c>
      <c r="F1743" s="193" t="s">
        <v>134</v>
      </c>
      <c r="G1743" s="33">
        <f>1911+129-50</f>
        <v>1990</v>
      </c>
    </row>
    <row r="1744" spans="1:7" x14ac:dyDescent="0.25">
      <c r="A1744" s="35" t="s">
        <v>13</v>
      </c>
      <c r="B1744" s="32">
        <v>916</v>
      </c>
      <c r="C1744" s="193" t="s">
        <v>68</v>
      </c>
      <c r="D1744" s="193" t="s">
        <v>78</v>
      </c>
      <c r="E1744" s="193" t="s">
        <v>413</v>
      </c>
      <c r="F1744" s="193">
        <v>800</v>
      </c>
      <c r="G1744" s="33">
        <f t="shared" ref="G1744" si="69">G1745</f>
        <v>55</v>
      </c>
    </row>
    <row r="1745" spans="1:7" x14ac:dyDescent="0.25">
      <c r="A1745" s="35" t="s">
        <v>34</v>
      </c>
      <c r="B1745" s="32">
        <v>916</v>
      </c>
      <c r="C1745" s="193" t="s">
        <v>68</v>
      </c>
      <c r="D1745" s="193" t="s">
        <v>78</v>
      </c>
      <c r="E1745" s="193" t="s">
        <v>413</v>
      </c>
      <c r="F1745" s="193">
        <v>850</v>
      </c>
      <c r="G1745" s="33">
        <f>G1746+G1747</f>
        <v>55</v>
      </c>
    </row>
    <row r="1746" spans="1:7" x14ac:dyDescent="0.25">
      <c r="A1746" s="35" t="s">
        <v>131</v>
      </c>
      <c r="B1746" s="32">
        <v>916</v>
      </c>
      <c r="C1746" s="193" t="s">
        <v>68</v>
      </c>
      <c r="D1746" s="193" t="s">
        <v>78</v>
      </c>
      <c r="E1746" s="193" t="s">
        <v>413</v>
      </c>
      <c r="F1746" s="193" t="s">
        <v>135</v>
      </c>
      <c r="G1746" s="33">
        <v>52</v>
      </c>
    </row>
    <row r="1747" spans="1:7" x14ac:dyDescent="0.25">
      <c r="A1747" s="163" t="s">
        <v>140</v>
      </c>
      <c r="B1747" s="32">
        <v>916</v>
      </c>
      <c r="C1747" s="193" t="s">
        <v>68</v>
      </c>
      <c r="D1747" s="193" t="s">
        <v>78</v>
      </c>
      <c r="E1747" s="193" t="s">
        <v>413</v>
      </c>
      <c r="F1747" s="193" t="s">
        <v>141</v>
      </c>
      <c r="G1747" s="33">
        <v>3</v>
      </c>
    </row>
    <row r="1748" spans="1:7" ht="16.399999999999999" x14ac:dyDescent="0.3">
      <c r="A1748" s="58" t="s">
        <v>193</v>
      </c>
      <c r="B1748" s="50">
        <v>916</v>
      </c>
      <c r="C1748" s="51" t="s">
        <v>68</v>
      </c>
      <c r="D1748" s="51" t="s">
        <v>78</v>
      </c>
      <c r="E1748" s="65" t="s">
        <v>312</v>
      </c>
      <c r="F1748" s="21"/>
      <c r="G1748" s="15">
        <f>G1749</f>
        <v>150</v>
      </c>
    </row>
    <row r="1749" spans="1:7" x14ac:dyDescent="0.25">
      <c r="A1749" s="59" t="s">
        <v>146</v>
      </c>
      <c r="B1749" s="24">
        <v>916</v>
      </c>
      <c r="C1749" s="25" t="s">
        <v>68</v>
      </c>
      <c r="D1749" s="25" t="s">
        <v>78</v>
      </c>
      <c r="E1749" s="54" t="s">
        <v>313</v>
      </c>
      <c r="F1749" s="25"/>
      <c r="G1749" s="107">
        <f>G1750</f>
        <v>150</v>
      </c>
    </row>
    <row r="1750" spans="1:7" x14ac:dyDescent="0.25">
      <c r="A1750" s="62" t="s">
        <v>22</v>
      </c>
      <c r="B1750" s="32">
        <v>916</v>
      </c>
      <c r="C1750" s="193" t="s">
        <v>68</v>
      </c>
      <c r="D1750" s="193" t="s">
        <v>78</v>
      </c>
      <c r="E1750" s="39" t="s">
        <v>313</v>
      </c>
      <c r="F1750" s="18" t="s">
        <v>15</v>
      </c>
      <c r="G1750" s="33">
        <f t="shared" ref="G1750:G1751" si="70">G1751</f>
        <v>150</v>
      </c>
    </row>
    <row r="1751" spans="1:7" ht="31.4" x14ac:dyDescent="0.25">
      <c r="A1751" s="62" t="s">
        <v>17</v>
      </c>
      <c r="B1751" s="32">
        <v>916</v>
      </c>
      <c r="C1751" s="193" t="s">
        <v>68</v>
      </c>
      <c r="D1751" s="193" t="s">
        <v>78</v>
      </c>
      <c r="E1751" s="39" t="s">
        <v>313</v>
      </c>
      <c r="F1751" s="18" t="s">
        <v>16</v>
      </c>
      <c r="G1751" s="33">
        <f t="shared" si="70"/>
        <v>150</v>
      </c>
    </row>
    <row r="1752" spans="1:7" x14ac:dyDescent="0.25">
      <c r="A1752" s="35" t="s">
        <v>565</v>
      </c>
      <c r="B1752" s="32">
        <v>916</v>
      </c>
      <c r="C1752" s="193" t="s">
        <v>68</v>
      </c>
      <c r="D1752" s="193" t="s">
        <v>78</v>
      </c>
      <c r="E1752" s="39" t="s">
        <v>313</v>
      </c>
      <c r="F1752" s="193" t="s">
        <v>566</v>
      </c>
      <c r="G1752" s="33">
        <v>150</v>
      </c>
    </row>
    <row r="1753" spans="1:7" ht="32.799999999999997" x14ac:dyDescent="0.3">
      <c r="A1753" s="58" t="s">
        <v>198</v>
      </c>
      <c r="B1753" s="50">
        <v>916</v>
      </c>
      <c r="C1753" s="51" t="s">
        <v>68</v>
      </c>
      <c r="D1753" s="51" t="s">
        <v>78</v>
      </c>
      <c r="E1753" s="51" t="s">
        <v>414</v>
      </c>
      <c r="F1753" s="51"/>
      <c r="G1753" s="151">
        <f>G1754+G1759+G1763</f>
        <v>76874</v>
      </c>
    </row>
    <row r="1754" spans="1:7" ht="47.05" x14ac:dyDescent="0.25">
      <c r="A1754" s="62" t="s">
        <v>29</v>
      </c>
      <c r="B1754" s="32">
        <v>916</v>
      </c>
      <c r="C1754" s="193" t="s">
        <v>68</v>
      </c>
      <c r="D1754" s="193" t="s">
        <v>78</v>
      </c>
      <c r="E1754" s="53" t="s">
        <v>414</v>
      </c>
      <c r="F1754" s="193" t="s">
        <v>30</v>
      </c>
      <c r="G1754" s="33">
        <f>G1755</f>
        <v>71683</v>
      </c>
    </row>
    <row r="1755" spans="1:7" x14ac:dyDescent="0.25">
      <c r="A1755" s="62" t="s">
        <v>32</v>
      </c>
      <c r="B1755" s="32">
        <v>916</v>
      </c>
      <c r="C1755" s="193" t="s">
        <v>68</v>
      </c>
      <c r="D1755" s="193" t="s">
        <v>78</v>
      </c>
      <c r="E1755" s="53" t="s">
        <v>414</v>
      </c>
      <c r="F1755" s="193" t="s">
        <v>31</v>
      </c>
      <c r="G1755" s="33">
        <f>SUM(G1756:G1758)</f>
        <v>71683</v>
      </c>
    </row>
    <row r="1756" spans="1:7" x14ac:dyDescent="0.25">
      <c r="A1756" s="190" t="s">
        <v>337</v>
      </c>
      <c r="B1756" s="32">
        <v>916</v>
      </c>
      <c r="C1756" s="193" t="s">
        <v>68</v>
      </c>
      <c r="D1756" s="193" t="s">
        <v>78</v>
      </c>
      <c r="E1756" s="53" t="s">
        <v>414</v>
      </c>
      <c r="F1756" s="193" t="s">
        <v>138</v>
      </c>
      <c r="G1756" s="33">
        <f>44042+1461+1090</f>
        <v>46593</v>
      </c>
    </row>
    <row r="1757" spans="1:7" x14ac:dyDescent="0.25">
      <c r="A1757" s="190" t="s">
        <v>137</v>
      </c>
      <c r="B1757" s="32">
        <v>916</v>
      </c>
      <c r="C1757" s="193" t="s">
        <v>68</v>
      </c>
      <c r="D1757" s="193" t="s">
        <v>78</v>
      </c>
      <c r="E1757" s="53" t="s">
        <v>414</v>
      </c>
      <c r="F1757" s="193" t="s">
        <v>139</v>
      </c>
      <c r="G1757" s="33">
        <f>9643-1400</f>
        <v>8243</v>
      </c>
    </row>
    <row r="1758" spans="1:7" ht="31.4" x14ac:dyDescent="0.25">
      <c r="A1758" s="190" t="s">
        <v>241</v>
      </c>
      <c r="B1758" s="32">
        <v>916</v>
      </c>
      <c r="C1758" s="193" t="s">
        <v>68</v>
      </c>
      <c r="D1758" s="193" t="s">
        <v>78</v>
      </c>
      <c r="E1758" s="53" t="s">
        <v>414</v>
      </c>
      <c r="F1758" s="193" t="s">
        <v>255</v>
      </c>
      <c r="G1758" s="33">
        <f>16203+334+310</f>
        <v>16847</v>
      </c>
    </row>
    <row r="1759" spans="1:7" x14ac:dyDescent="0.25">
      <c r="A1759" s="35" t="s">
        <v>22</v>
      </c>
      <c r="B1759" s="32">
        <v>916</v>
      </c>
      <c r="C1759" s="193" t="s">
        <v>68</v>
      </c>
      <c r="D1759" s="193" t="s">
        <v>78</v>
      </c>
      <c r="E1759" s="53" t="s">
        <v>414</v>
      </c>
      <c r="F1759" s="193">
        <v>200</v>
      </c>
      <c r="G1759" s="33">
        <f t="shared" ref="G1759" si="71">G1760</f>
        <v>5064</v>
      </c>
    </row>
    <row r="1760" spans="1:7" ht="31.4" x14ac:dyDescent="0.25">
      <c r="A1760" s="35" t="s">
        <v>17</v>
      </c>
      <c r="B1760" s="32">
        <v>916</v>
      </c>
      <c r="C1760" s="193" t="s">
        <v>68</v>
      </c>
      <c r="D1760" s="193" t="s">
        <v>78</v>
      </c>
      <c r="E1760" s="53" t="s">
        <v>414</v>
      </c>
      <c r="F1760" s="193">
        <v>240</v>
      </c>
      <c r="G1760" s="33">
        <f>G1761+G1762</f>
        <v>5064</v>
      </c>
    </row>
    <row r="1761" spans="1:7" x14ac:dyDescent="0.25">
      <c r="A1761" s="35" t="s">
        <v>565</v>
      </c>
      <c r="B1761" s="32">
        <v>916</v>
      </c>
      <c r="C1761" s="193" t="s">
        <v>68</v>
      </c>
      <c r="D1761" s="193" t="s">
        <v>78</v>
      </c>
      <c r="E1761" s="53" t="s">
        <v>414</v>
      </c>
      <c r="F1761" s="193" t="s">
        <v>566</v>
      </c>
      <c r="G1761" s="33">
        <f>1346+170</f>
        <v>1516</v>
      </c>
    </row>
    <row r="1762" spans="1:7" ht="31.4" x14ac:dyDescent="0.25">
      <c r="A1762" s="35" t="s">
        <v>130</v>
      </c>
      <c r="B1762" s="32">
        <v>916</v>
      </c>
      <c r="C1762" s="193" t="s">
        <v>68</v>
      </c>
      <c r="D1762" s="193" t="s">
        <v>78</v>
      </c>
      <c r="E1762" s="53" t="s">
        <v>414</v>
      </c>
      <c r="F1762" s="193" t="s">
        <v>134</v>
      </c>
      <c r="G1762" s="33">
        <f>3382+166</f>
        <v>3548</v>
      </c>
    </row>
    <row r="1763" spans="1:7" x14ac:dyDescent="0.25">
      <c r="A1763" s="35" t="s">
        <v>13</v>
      </c>
      <c r="B1763" s="32">
        <v>916</v>
      </c>
      <c r="C1763" s="193" t="s">
        <v>68</v>
      </c>
      <c r="D1763" s="193" t="s">
        <v>78</v>
      </c>
      <c r="E1763" s="53" t="s">
        <v>414</v>
      </c>
      <c r="F1763" s="193">
        <v>800</v>
      </c>
      <c r="G1763" s="33">
        <f t="shared" ref="G1763" si="72">G1764</f>
        <v>127</v>
      </c>
    </row>
    <row r="1764" spans="1:7" x14ac:dyDescent="0.25">
      <c r="A1764" s="35" t="s">
        <v>34</v>
      </c>
      <c r="B1764" s="32">
        <v>916</v>
      </c>
      <c r="C1764" s="193" t="s">
        <v>68</v>
      </c>
      <c r="D1764" s="193" t="s">
        <v>78</v>
      </c>
      <c r="E1764" s="53" t="s">
        <v>414</v>
      </c>
      <c r="F1764" s="193">
        <v>850</v>
      </c>
      <c r="G1764" s="33">
        <f>G1765+G1766+G1767</f>
        <v>127</v>
      </c>
    </row>
    <row r="1765" spans="1:7" x14ac:dyDescent="0.25">
      <c r="A1765" s="35" t="s">
        <v>131</v>
      </c>
      <c r="B1765" s="32">
        <v>916</v>
      </c>
      <c r="C1765" s="193" t="s">
        <v>68</v>
      </c>
      <c r="D1765" s="193" t="s">
        <v>78</v>
      </c>
      <c r="E1765" s="53" t="s">
        <v>414</v>
      </c>
      <c r="F1765" s="18" t="s">
        <v>135</v>
      </c>
      <c r="G1765" s="33">
        <f>119-2</f>
        <v>117</v>
      </c>
    </row>
    <row r="1766" spans="1:7" x14ac:dyDescent="0.25">
      <c r="A1766" s="62" t="s">
        <v>140</v>
      </c>
      <c r="B1766" s="32">
        <v>916</v>
      </c>
      <c r="C1766" s="193" t="s">
        <v>68</v>
      </c>
      <c r="D1766" s="193" t="s">
        <v>78</v>
      </c>
      <c r="E1766" s="53" t="s">
        <v>414</v>
      </c>
      <c r="F1766" s="18" t="s">
        <v>141</v>
      </c>
      <c r="G1766" s="33">
        <v>8</v>
      </c>
    </row>
    <row r="1767" spans="1:7" x14ac:dyDescent="0.25">
      <c r="A1767" s="190" t="s">
        <v>505</v>
      </c>
      <c r="B1767" s="32">
        <v>916</v>
      </c>
      <c r="C1767" s="193" t="s">
        <v>68</v>
      </c>
      <c r="D1767" s="193" t="s">
        <v>78</v>
      </c>
      <c r="E1767" s="53" t="s">
        <v>414</v>
      </c>
      <c r="F1767" s="193" t="s">
        <v>504</v>
      </c>
      <c r="G1767" s="29">
        <v>2</v>
      </c>
    </row>
    <row r="1768" spans="1:7" ht="31.4" x14ac:dyDescent="0.25">
      <c r="A1768" s="40" t="s">
        <v>516</v>
      </c>
      <c r="B1768" s="20">
        <v>916</v>
      </c>
      <c r="C1768" s="21" t="s">
        <v>68</v>
      </c>
      <c r="D1768" s="20" t="s">
        <v>78</v>
      </c>
      <c r="E1768" s="21" t="s">
        <v>227</v>
      </c>
      <c r="F1768" s="21"/>
      <c r="G1768" s="22">
        <f>G1769</f>
        <v>171</v>
      </c>
    </row>
    <row r="1769" spans="1:7" ht="16.399999999999999" x14ac:dyDescent="0.3">
      <c r="A1769" s="49" t="s">
        <v>583</v>
      </c>
      <c r="B1769" s="50">
        <v>916</v>
      </c>
      <c r="C1769" s="51" t="s">
        <v>68</v>
      </c>
      <c r="D1769" s="51" t="s">
        <v>78</v>
      </c>
      <c r="E1769" s="65" t="s">
        <v>587</v>
      </c>
      <c r="F1769" s="25"/>
      <c r="G1769" s="52">
        <f>G1770+G1775</f>
        <v>171</v>
      </c>
    </row>
    <row r="1770" spans="1:7" ht="34.6" customHeight="1" x14ac:dyDescent="0.25">
      <c r="A1770" s="47" t="s">
        <v>584</v>
      </c>
      <c r="B1770" s="20">
        <v>916</v>
      </c>
      <c r="C1770" s="67" t="s">
        <v>68</v>
      </c>
      <c r="D1770" s="21" t="s">
        <v>78</v>
      </c>
      <c r="E1770" s="48" t="s">
        <v>588</v>
      </c>
      <c r="F1770" s="67"/>
      <c r="G1770" s="22">
        <f>G1771</f>
        <v>91</v>
      </c>
    </row>
    <row r="1771" spans="1:7" ht="47.05" x14ac:dyDescent="0.25">
      <c r="A1771" s="23" t="s">
        <v>585</v>
      </c>
      <c r="B1771" s="24">
        <v>916</v>
      </c>
      <c r="C1771" s="25" t="s">
        <v>68</v>
      </c>
      <c r="D1771" s="25" t="s">
        <v>78</v>
      </c>
      <c r="E1771" s="54" t="s">
        <v>589</v>
      </c>
      <c r="F1771" s="25"/>
      <c r="G1771" s="26">
        <f>G1772</f>
        <v>91</v>
      </c>
    </row>
    <row r="1772" spans="1:7" x14ac:dyDescent="0.25">
      <c r="A1772" s="189" t="s">
        <v>22</v>
      </c>
      <c r="B1772" s="32">
        <v>916</v>
      </c>
      <c r="C1772" s="18" t="s">
        <v>68</v>
      </c>
      <c r="D1772" s="18" t="s">
        <v>78</v>
      </c>
      <c r="E1772" s="53" t="s">
        <v>589</v>
      </c>
      <c r="F1772" s="193" t="s">
        <v>15</v>
      </c>
      <c r="G1772" s="29">
        <f>G1773</f>
        <v>91</v>
      </c>
    </row>
    <row r="1773" spans="1:7" ht="31.4" x14ac:dyDescent="0.25">
      <c r="A1773" s="189" t="s">
        <v>17</v>
      </c>
      <c r="B1773" s="32">
        <v>916</v>
      </c>
      <c r="C1773" s="18" t="s">
        <v>68</v>
      </c>
      <c r="D1773" s="18" t="s">
        <v>78</v>
      </c>
      <c r="E1773" s="53" t="s">
        <v>589</v>
      </c>
      <c r="F1773" s="193" t="s">
        <v>16</v>
      </c>
      <c r="G1773" s="29">
        <f>G1774</f>
        <v>91</v>
      </c>
    </row>
    <row r="1774" spans="1:7" ht="31.4" x14ac:dyDescent="0.25">
      <c r="A1774" s="190" t="s">
        <v>130</v>
      </c>
      <c r="B1774" s="32">
        <v>916</v>
      </c>
      <c r="C1774" s="18" t="s">
        <v>68</v>
      </c>
      <c r="D1774" s="18" t="s">
        <v>78</v>
      </c>
      <c r="E1774" s="53" t="s">
        <v>589</v>
      </c>
      <c r="F1774" s="193" t="s">
        <v>134</v>
      </c>
      <c r="G1774" s="29">
        <f>130-39</f>
        <v>91</v>
      </c>
    </row>
    <row r="1775" spans="1:7" ht="31.4" x14ac:dyDescent="0.25">
      <c r="A1775" s="47" t="s">
        <v>226</v>
      </c>
      <c r="B1775" s="20">
        <v>916</v>
      </c>
      <c r="C1775" s="67" t="s">
        <v>68</v>
      </c>
      <c r="D1775" s="21" t="s">
        <v>78</v>
      </c>
      <c r="E1775" s="48" t="s">
        <v>590</v>
      </c>
      <c r="F1775" s="67"/>
      <c r="G1775" s="22">
        <f>G1776</f>
        <v>80</v>
      </c>
    </row>
    <row r="1776" spans="1:7" x14ac:dyDescent="0.25">
      <c r="A1776" s="23" t="s">
        <v>586</v>
      </c>
      <c r="B1776" s="24">
        <v>916</v>
      </c>
      <c r="C1776" s="25" t="s">
        <v>68</v>
      </c>
      <c r="D1776" s="25" t="s">
        <v>78</v>
      </c>
      <c r="E1776" s="54" t="s">
        <v>591</v>
      </c>
      <c r="F1776" s="25"/>
      <c r="G1776" s="26">
        <f>G1777</f>
        <v>80</v>
      </c>
    </row>
    <row r="1777" spans="1:7" x14ac:dyDescent="0.25">
      <c r="A1777" s="189" t="s">
        <v>22</v>
      </c>
      <c r="B1777" s="32">
        <v>916</v>
      </c>
      <c r="C1777" s="18" t="s">
        <v>68</v>
      </c>
      <c r="D1777" s="18" t="s">
        <v>78</v>
      </c>
      <c r="E1777" s="54" t="s">
        <v>591</v>
      </c>
      <c r="F1777" s="193" t="s">
        <v>15</v>
      </c>
      <c r="G1777" s="29">
        <f>G1778</f>
        <v>80</v>
      </c>
    </row>
    <row r="1778" spans="1:7" ht="31.4" x14ac:dyDescent="0.25">
      <c r="A1778" s="189" t="s">
        <v>17</v>
      </c>
      <c r="B1778" s="32">
        <v>916</v>
      </c>
      <c r="C1778" s="18" t="s">
        <v>68</v>
      </c>
      <c r="D1778" s="18" t="s">
        <v>78</v>
      </c>
      <c r="E1778" s="54" t="s">
        <v>591</v>
      </c>
      <c r="F1778" s="193" t="s">
        <v>16</v>
      </c>
      <c r="G1778" s="29">
        <f>G1779</f>
        <v>80</v>
      </c>
    </row>
    <row r="1779" spans="1:7" ht="31.4" x14ac:dyDescent="0.25">
      <c r="A1779" s="190" t="s">
        <v>130</v>
      </c>
      <c r="B1779" s="32">
        <v>916</v>
      </c>
      <c r="C1779" s="18" t="s">
        <v>68</v>
      </c>
      <c r="D1779" s="18" t="s">
        <v>78</v>
      </c>
      <c r="E1779" s="54" t="s">
        <v>591</v>
      </c>
      <c r="F1779" s="193" t="s">
        <v>134</v>
      </c>
      <c r="G1779" s="29">
        <v>80</v>
      </c>
    </row>
    <row r="1780" spans="1:7" ht="18.55" x14ac:dyDescent="0.3">
      <c r="A1780" s="36" t="s">
        <v>103</v>
      </c>
      <c r="B1780" s="20">
        <v>916</v>
      </c>
      <c r="C1780" s="37">
        <v>10</v>
      </c>
      <c r="D1780" s="37" t="s">
        <v>98</v>
      </c>
      <c r="E1780" s="37" t="s">
        <v>96</v>
      </c>
      <c r="F1780" s="37"/>
      <c r="G1780" s="83">
        <f>G1781+G1795</f>
        <v>94343</v>
      </c>
    </row>
    <row r="1781" spans="1:7" x14ac:dyDescent="0.25">
      <c r="A1781" s="38" t="s">
        <v>104</v>
      </c>
      <c r="B1781" s="20">
        <v>916</v>
      </c>
      <c r="C1781" s="21">
        <v>10</v>
      </c>
      <c r="D1781" s="21" t="s">
        <v>57</v>
      </c>
      <c r="E1781" s="39" t="s">
        <v>96</v>
      </c>
      <c r="F1781" s="18"/>
      <c r="G1781" s="22">
        <f>G1782</f>
        <v>3637</v>
      </c>
    </row>
    <row r="1782" spans="1:7" ht="31.4" x14ac:dyDescent="0.25">
      <c r="A1782" s="40" t="s">
        <v>517</v>
      </c>
      <c r="B1782" s="20">
        <v>916</v>
      </c>
      <c r="C1782" s="21" t="s">
        <v>107</v>
      </c>
      <c r="D1782" s="20" t="s">
        <v>57</v>
      </c>
      <c r="E1782" s="21" t="s">
        <v>415</v>
      </c>
      <c r="F1782" s="21"/>
      <c r="G1782" s="22">
        <f>G1783+G1789</f>
        <v>3637</v>
      </c>
    </row>
    <row r="1783" spans="1:7" x14ac:dyDescent="0.25">
      <c r="A1783" s="47" t="s">
        <v>710</v>
      </c>
      <c r="B1783" s="20">
        <v>916</v>
      </c>
      <c r="C1783" s="21">
        <v>10</v>
      </c>
      <c r="D1783" s="21" t="s">
        <v>57</v>
      </c>
      <c r="E1783" s="48" t="s">
        <v>535</v>
      </c>
      <c r="F1783" s="67"/>
      <c r="G1783" s="22">
        <f>G1784</f>
        <v>37</v>
      </c>
    </row>
    <row r="1784" spans="1:7" x14ac:dyDescent="0.25">
      <c r="A1784" s="47" t="s">
        <v>525</v>
      </c>
      <c r="B1784" s="20">
        <v>916</v>
      </c>
      <c r="C1784" s="21">
        <v>10</v>
      </c>
      <c r="D1784" s="21" t="s">
        <v>57</v>
      </c>
      <c r="E1784" s="48" t="s">
        <v>543</v>
      </c>
      <c r="F1784" s="67"/>
      <c r="G1784" s="22">
        <f>G1785</f>
        <v>37</v>
      </c>
    </row>
    <row r="1785" spans="1:7" ht="31.4" x14ac:dyDescent="0.25">
      <c r="A1785" s="59" t="s">
        <v>779</v>
      </c>
      <c r="B1785" s="24">
        <v>916</v>
      </c>
      <c r="C1785" s="25">
        <v>10</v>
      </c>
      <c r="D1785" s="25" t="s">
        <v>57</v>
      </c>
      <c r="E1785" s="54" t="s">
        <v>547</v>
      </c>
      <c r="F1785" s="111"/>
      <c r="G1785" s="26">
        <f>G1786</f>
        <v>37</v>
      </c>
    </row>
    <row r="1786" spans="1:7" x14ac:dyDescent="0.25">
      <c r="A1786" s="35" t="s">
        <v>23</v>
      </c>
      <c r="B1786" s="32">
        <v>916</v>
      </c>
      <c r="C1786" s="193">
        <v>10</v>
      </c>
      <c r="D1786" s="193" t="s">
        <v>57</v>
      </c>
      <c r="E1786" s="53" t="s">
        <v>547</v>
      </c>
      <c r="F1786" s="125">
        <v>300</v>
      </c>
      <c r="G1786" s="34">
        <f>G1787</f>
        <v>37</v>
      </c>
    </row>
    <row r="1787" spans="1:7" x14ac:dyDescent="0.25">
      <c r="A1787" s="35" t="s">
        <v>105</v>
      </c>
      <c r="B1787" s="32">
        <v>916</v>
      </c>
      <c r="C1787" s="193">
        <v>10</v>
      </c>
      <c r="D1787" s="193" t="s">
        <v>57</v>
      </c>
      <c r="E1787" s="53" t="s">
        <v>547</v>
      </c>
      <c r="F1787" s="125">
        <v>310</v>
      </c>
      <c r="G1787" s="34">
        <f>G1788</f>
        <v>37</v>
      </c>
    </row>
    <row r="1788" spans="1:7" ht="31.4" x14ac:dyDescent="0.25">
      <c r="A1788" s="35" t="s">
        <v>162</v>
      </c>
      <c r="B1788" s="32">
        <v>916</v>
      </c>
      <c r="C1788" s="193">
        <v>10</v>
      </c>
      <c r="D1788" s="193" t="s">
        <v>57</v>
      </c>
      <c r="E1788" s="53" t="s">
        <v>547</v>
      </c>
      <c r="F1788" s="125">
        <v>313</v>
      </c>
      <c r="G1788" s="34">
        <v>37</v>
      </c>
    </row>
    <row r="1789" spans="1:7" x14ac:dyDescent="0.25">
      <c r="A1789" s="47" t="s">
        <v>533</v>
      </c>
      <c r="B1789" s="20">
        <v>916</v>
      </c>
      <c r="C1789" s="21">
        <v>10</v>
      </c>
      <c r="D1789" s="21" t="s">
        <v>57</v>
      </c>
      <c r="E1789" s="48" t="s">
        <v>556</v>
      </c>
      <c r="F1789" s="63"/>
      <c r="G1789" s="88">
        <f>G1790</f>
        <v>3600</v>
      </c>
    </row>
    <row r="1790" spans="1:7" ht="47.05" x14ac:dyDescent="0.25">
      <c r="A1790" s="47" t="s">
        <v>534</v>
      </c>
      <c r="B1790" s="20">
        <v>916</v>
      </c>
      <c r="C1790" s="21">
        <v>10</v>
      </c>
      <c r="D1790" s="21" t="s">
        <v>57</v>
      </c>
      <c r="E1790" s="48" t="s">
        <v>557</v>
      </c>
      <c r="F1790" s="67"/>
      <c r="G1790" s="22">
        <f>G1791</f>
        <v>3600</v>
      </c>
    </row>
    <row r="1791" spans="1:7" ht="62.75" x14ac:dyDescent="0.25">
      <c r="A1791" s="59" t="s">
        <v>774</v>
      </c>
      <c r="B1791" s="24">
        <v>916</v>
      </c>
      <c r="C1791" s="25">
        <v>10</v>
      </c>
      <c r="D1791" s="25" t="s">
        <v>57</v>
      </c>
      <c r="E1791" s="54" t="s">
        <v>558</v>
      </c>
      <c r="F1791" s="111"/>
      <c r="G1791" s="90">
        <f>G1792</f>
        <v>3600</v>
      </c>
    </row>
    <row r="1792" spans="1:7" ht="31.4" x14ac:dyDescent="0.25">
      <c r="A1792" s="35" t="s">
        <v>18</v>
      </c>
      <c r="B1792" s="32">
        <v>916</v>
      </c>
      <c r="C1792" s="193">
        <v>10</v>
      </c>
      <c r="D1792" s="193" t="s">
        <v>57</v>
      </c>
      <c r="E1792" s="53" t="s">
        <v>558</v>
      </c>
      <c r="F1792" s="193" t="s">
        <v>20</v>
      </c>
      <c r="G1792" s="34">
        <f>G1793</f>
        <v>3600</v>
      </c>
    </row>
    <row r="1793" spans="1:7" x14ac:dyDescent="0.25">
      <c r="A1793" s="35" t="s">
        <v>25</v>
      </c>
      <c r="B1793" s="32">
        <v>916</v>
      </c>
      <c r="C1793" s="193">
        <v>10</v>
      </c>
      <c r="D1793" s="193" t="s">
        <v>57</v>
      </c>
      <c r="E1793" s="53" t="s">
        <v>558</v>
      </c>
      <c r="F1793" s="193" t="s">
        <v>26</v>
      </c>
      <c r="G1793" s="34">
        <f>G1794</f>
        <v>3600</v>
      </c>
    </row>
    <row r="1794" spans="1:7" x14ac:dyDescent="0.25">
      <c r="A1794" s="35" t="s">
        <v>144</v>
      </c>
      <c r="B1794" s="32">
        <v>916</v>
      </c>
      <c r="C1794" s="193">
        <v>10</v>
      </c>
      <c r="D1794" s="193" t="s">
        <v>57</v>
      </c>
      <c r="E1794" s="53" t="s">
        <v>558</v>
      </c>
      <c r="F1794" s="193" t="s">
        <v>151</v>
      </c>
      <c r="G1794" s="34">
        <v>3600</v>
      </c>
    </row>
    <row r="1795" spans="1:7" x14ac:dyDescent="0.25">
      <c r="A1795" s="38" t="s">
        <v>106</v>
      </c>
      <c r="B1795" s="20">
        <v>916</v>
      </c>
      <c r="C1795" s="21">
        <v>10</v>
      </c>
      <c r="D1795" s="21" t="s">
        <v>58</v>
      </c>
      <c r="E1795" s="39" t="s">
        <v>96</v>
      </c>
      <c r="F1795" s="18"/>
      <c r="G1795" s="22">
        <f>G1796</f>
        <v>90706</v>
      </c>
    </row>
    <row r="1796" spans="1:7" ht="31.4" x14ac:dyDescent="0.25">
      <c r="A1796" s="40" t="s">
        <v>511</v>
      </c>
      <c r="B1796" s="207">
        <v>916</v>
      </c>
      <c r="C1796" s="21" t="s">
        <v>107</v>
      </c>
      <c r="D1796" s="20" t="s">
        <v>58</v>
      </c>
      <c r="E1796" s="21" t="s">
        <v>314</v>
      </c>
      <c r="F1796" s="21"/>
      <c r="G1796" s="22">
        <f>G1797</f>
        <v>90706</v>
      </c>
    </row>
    <row r="1797" spans="1:7" ht="16.399999999999999" x14ac:dyDescent="0.3">
      <c r="A1797" s="204" t="s">
        <v>6</v>
      </c>
      <c r="B1797" s="212">
        <v>916</v>
      </c>
      <c r="C1797" s="206" t="s">
        <v>107</v>
      </c>
      <c r="D1797" s="51" t="s">
        <v>58</v>
      </c>
      <c r="E1797" s="51" t="s">
        <v>315</v>
      </c>
      <c r="F1797" s="51"/>
      <c r="G1797" s="52">
        <f>G1798+G1806</f>
        <v>90706</v>
      </c>
    </row>
    <row r="1798" spans="1:7" ht="47.05" x14ac:dyDescent="0.25">
      <c r="A1798" s="47" t="s">
        <v>236</v>
      </c>
      <c r="B1798" s="210">
        <v>916</v>
      </c>
      <c r="C1798" s="21" t="s">
        <v>107</v>
      </c>
      <c r="D1798" s="21" t="s">
        <v>58</v>
      </c>
      <c r="E1798" s="48" t="s">
        <v>243</v>
      </c>
      <c r="F1798" s="67"/>
      <c r="G1798" s="22">
        <f>G1799</f>
        <v>29494</v>
      </c>
    </row>
    <row r="1799" spans="1:7" ht="31.4" x14ac:dyDescent="0.25">
      <c r="A1799" s="23" t="s">
        <v>458</v>
      </c>
      <c r="B1799" s="24">
        <v>916</v>
      </c>
      <c r="C1799" s="25" t="s">
        <v>107</v>
      </c>
      <c r="D1799" s="25" t="s">
        <v>58</v>
      </c>
      <c r="E1799" s="54" t="s">
        <v>244</v>
      </c>
      <c r="F1799" s="193"/>
      <c r="G1799" s="26">
        <f>G1800+G1803</f>
        <v>29494</v>
      </c>
    </row>
    <row r="1800" spans="1:7" x14ac:dyDescent="0.25">
      <c r="A1800" s="189" t="s">
        <v>22</v>
      </c>
      <c r="B1800" s="32">
        <v>916</v>
      </c>
      <c r="C1800" s="193" t="s">
        <v>107</v>
      </c>
      <c r="D1800" s="193" t="s">
        <v>58</v>
      </c>
      <c r="E1800" s="53" t="s">
        <v>244</v>
      </c>
      <c r="F1800" s="18" t="s">
        <v>15</v>
      </c>
      <c r="G1800" s="33">
        <f>G1801</f>
        <v>294</v>
      </c>
    </row>
    <row r="1801" spans="1:7" ht="31.4" x14ac:dyDescent="0.25">
      <c r="A1801" s="189" t="s">
        <v>17</v>
      </c>
      <c r="B1801" s="32">
        <v>916</v>
      </c>
      <c r="C1801" s="193" t="s">
        <v>107</v>
      </c>
      <c r="D1801" s="193" t="s">
        <v>58</v>
      </c>
      <c r="E1801" s="53" t="s">
        <v>244</v>
      </c>
      <c r="F1801" s="18" t="s">
        <v>16</v>
      </c>
      <c r="G1801" s="33">
        <f>G1802</f>
        <v>294</v>
      </c>
    </row>
    <row r="1802" spans="1:7" ht="31.4" x14ac:dyDescent="0.25">
      <c r="A1802" s="190" t="s">
        <v>130</v>
      </c>
      <c r="B1802" s="32">
        <v>916</v>
      </c>
      <c r="C1802" s="193" t="s">
        <v>107</v>
      </c>
      <c r="D1802" s="193" t="s">
        <v>58</v>
      </c>
      <c r="E1802" s="53" t="s">
        <v>244</v>
      </c>
      <c r="F1802" s="193" t="s">
        <v>134</v>
      </c>
      <c r="G1802" s="33">
        <f>200+94</f>
        <v>294</v>
      </c>
    </row>
    <row r="1803" spans="1:7" x14ac:dyDescent="0.25">
      <c r="A1803" s="190" t="s">
        <v>23</v>
      </c>
      <c r="B1803" s="32">
        <v>916</v>
      </c>
      <c r="C1803" s="193" t="s">
        <v>107</v>
      </c>
      <c r="D1803" s="193" t="s">
        <v>58</v>
      </c>
      <c r="E1803" s="53" t="s">
        <v>244</v>
      </c>
      <c r="F1803" s="125">
        <v>300</v>
      </c>
      <c r="G1803" s="34">
        <f>G1804</f>
        <v>29200</v>
      </c>
    </row>
    <row r="1804" spans="1:7" x14ac:dyDescent="0.25">
      <c r="A1804" s="189" t="s">
        <v>105</v>
      </c>
      <c r="B1804" s="32">
        <v>916</v>
      </c>
      <c r="C1804" s="193" t="s">
        <v>107</v>
      </c>
      <c r="D1804" s="193" t="s">
        <v>58</v>
      </c>
      <c r="E1804" s="53" t="s">
        <v>244</v>
      </c>
      <c r="F1804" s="125">
        <v>310</v>
      </c>
      <c r="G1804" s="34">
        <f>G1805</f>
        <v>29200</v>
      </c>
    </row>
    <row r="1805" spans="1:7" ht="31.4" x14ac:dyDescent="0.25">
      <c r="A1805" s="189" t="s">
        <v>162</v>
      </c>
      <c r="B1805" s="32">
        <v>916</v>
      </c>
      <c r="C1805" s="193" t="s">
        <v>107</v>
      </c>
      <c r="D1805" s="193" t="s">
        <v>58</v>
      </c>
      <c r="E1805" s="53" t="s">
        <v>244</v>
      </c>
      <c r="F1805" s="125">
        <v>313</v>
      </c>
      <c r="G1805" s="34">
        <f>19800+9400</f>
        <v>29200</v>
      </c>
    </row>
    <row r="1806" spans="1:7" ht="47.05" x14ac:dyDescent="0.25">
      <c r="A1806" s="47" t="s">
        <v>238</v>
      </c>
      <c r="B1806" s="20">
        <v>916</v>
      </c>
      <c r="C1806" s="21" t="s">
        <v>107</v>
      </c>
      <c r="D1806" s="21" t="s">
        <v>58</v>
      </c>
      <c r="E1806" s="48" t="s">
        <v>249</v>
      </c>
      <c r="F1806" s="125"/>
      <c r="G1806" s="88">
        <f>G1807</f>
        <v>61212</v>
      </c>
    </row>
    <row r="1807" spans="1:7" ht="47.05" x14ac:dyDescent="0.25">
      <c r="A1807" s="23" t="s">
        <v>205</v>
      </c>
      <c r="B1807" s="24">
        <v>916</v>
      </c>
      <c r="C1807" s="25" t="s">
        <v>107</v>
      </c>
      <c r="D1807" s="25" t="s">
        <v>58</v>
      </c>
      <c r="E1807" s="54" t="s">
        <v>254</v>
      </c>
      <c r="F1807" s="111"/>
      <c r="G1807" s="90">
        <f>G1808+G1811</f>
        <v>61212</v>
      </c>
    </row>
    <row r="1808" spans="1:7" x14ac:dyDescent="0.25">
      <c r="A1808" s="189" t="s">
        <v>22</v>
      </c>
      <c r="B1808" s="32">
        <v>916</v>
      </c>
      <c r="C1808" s="193" t="s">
        <v>107</v>
      </c>
      <c r="D1808" s="193" t="s">
        <v>58</v>
      </c>
      <c r="E1808" s="53" t="s">
        <v>254</v>
      </c>
      <c r="F1808" s="18" t="s">
        <v>15</v>
      </c>
      <c r="G1808" s="33">
        <f>G1809</f>
        <v>595</v>
      </c>
    </row>
    <row r="1809" spans="1:7" ht="31.4" x14ac:dyDescent="0.25">
      <c r="A1809" s="189" t="s">
        <v>17</v>
      </c>
      <c r="B1809" s="32">
        <v>916</v>
      </c>
      <c r="C1809" s="193" t="s">
        <v>107</v>
      </c>
      <c r="D1809" s="193" t="s">
        <v>58</v>
      </c>
      <c r="E1809" s="53" t="s">
        <v>254</v>
      </c>
      <c r="F1809" s="18" t="s">
        <v>16</v>
      </c>
      <c r="G1809" s="33">
        <f>G1810</f>
        <v>595</v>
      </c>
    </row>
    <row r="1810" spans="1:7" ht="31.4" x14ac:dyDescent="0.25">
      <c r="A1810" s="190" t="s">
        <v>130</v>
      </c>
      <c r="B1810" s="32">
        <v>916</v>
      </c>
      <c r="C1810" s="193" t="s">
        <v>107</v>
      </c>
      <c r="D1810" s="193" t="s">
        <v>58</v>
      </c>
      <c r="E1810" s="53" t="s">
        <v>254</v>
      </c>
      <c r="F1810" s="193" t="s">
        <v>134</v>
      </c>
      <c r="G1810" s="33">
        <f>832-237</f>
        <v>595</v>
      </c>
    </row>
    <row r="1811" spans="1:7" x14ac:dyDescent="0.25">
      <c r="A1811" s="190" t="s">
        <v>23</v>
      </c>
      <c r="B1811" s="32">
        <v>916</v>
      </c>
      <c r="C1811" s="193" t="s">
        <v>107</v>
      </c>
      <c r="D1811" s="193" t="s">
        <v>58</v>
      </c>
      <c r="E1811" s="53" t="s">
        <v>254</v>
      </c>
      <c r="F1811" s="125">
        <v>300</v>
      </c>
      <c r="G1811" s="34">
        <f>G1812</f>
        <v>60617</v>
      </c>
    </row>
    <row r="1812" spans="1:7" x14ac:dyDescent="0.25">
      <c r="A1812" s="189" t="s">
        <v>105</v>
      </c>
      <c r="B1812" s="32">
        <v>916</v>
      </c>
      <c r="C1812" s="193" t="s">
        <v>107</v>
      </c>
      <c r="D1812" s="193" t="s">
        <v>58</v>
      </c>
      <c r="E1812" s="53" t="s">
        <v>254</v>
      </c>
      <c r="F1812" s="125">
        <v>310</v>
      </c>
      <c r="G1812" s="34">
        <f>G1813</f>
        <v>60617</v>
      </c>
    </row>
    <row r="1813" spans="1:7" ht="31.4" x14ac:dyDescent="0.25">
      <c r="A1813" s="189" t="s">
        <v>162</v>
      </c>
      <c r="B1813" s="32">
        <v>916</v>
      </c>
      <c r="C1813" s="193" t="s">
        <v>107</v>
      </c>
      <c r="D1813" s="193" t="s">
        <v>58</v>
      </c>
      <c r="E1813" s="53" t="s">
        <v>254</v>
      </c>
      <c r="F1813" s="125">
        <v>313</v>
      </c>
      <c r="G1813" s="34">
        <f>83174-22557</f>
        <v>60617</v>
      </c>
    </row>
    <row r="1814" spans="1:7" x14ac:dyDescent="0.25">
      <c r="A1814" s="27"/>
      <c r="B1814" s="32"/>
      <c r="C1814" s="193"/>
      <c r="D1814" s="193"/>
      <c r="E1814" s="53"/>
      <c r="F1814" s="63"/>
      <c r="G1814" s="121"/>
    </row>
    <row r="1815" spans="1:7" ht="18.55" x14ac:dyDescent="0.3">
      <c r="A1815" s="36" t="s">
        <v>765</v>
      </c>
      <c r="B1815" s="20">
        <v>917</v>
      </c>
      <c r="C1815" s="37"/>
      <c r="D1815" s="37"/>
      <c r="E1815" s="199"/>
      <c r="F1815" s="200"/>
      <c r="G1815" s="124">
        <f>G1816</f>
        <v>13916</v>
      </c>
    </row>
    <row r="1816" spans="1:7" ht="18.55" x14ac:dyDescent="0.3">
      <c r="A1816" s="36" t="s">
        <v>52</v>
      </c>
      <c r="B1816" s="20">
        <v>917</v>
      </c>
      <c r="C1816" s="37" t="s">
        <v>64</v>
      </c>
      <c r="D1816" s="37"/>
      <c r="E1816" s="37"/>
      <c r="F1816" s="37"/>
      <c r="G1816" s="83">
        <f>G1817</f>
        <v>13916</v>
      </c>
    </row>
    <row r="1817" spans="1:7" ht="31.4" x14ac:dyDescent="0.25">
      <c r="A1817" s="38" t="s">
        <v>60</v>
      </c>
      <c r="B1817" s="20">
        <v>917</v>
      </c>
      <c r="C1817" s="21" t="s">
        <v>64</v>
      </c>
      <c r="D1817" s="21" t="s">
        <v>61</v>
      </c>
      <c r="E1817" s="39"/>
      <c r="F1817" s="18"/>
      <c r="G1817" s="22">
        <f>G1818</f>
        <v>13916</v>
      </c>
    </row>
    <row r="1818" spans="1:7" x14ac:dyDescent="0.25">
      <c r="A1818" s="40" t="s">
        <v>88</v>
      </c>
      <c r="B1818" s="20">
        <v>917</v>
      </c>
      <c r="C1818" s="21" t="s">
        <v>64</v>
      </c>
      <c r="D1818" s="20" t="s">
        <v>61</v>
      </c>
      <c r="E1818" s="21" t="s">
        <v>222</v>
      </c>
      <c r="F1818" s="21"/>
      <c r="G1818" s="22">
        <f>G1819+G1832</f>
        <v>13916</v>
      </c>
    </row>
    <row r="1819" spans="1:7" x14ac:dyDescent="0.25">
      <c r="A1819" s="23" t="s">
        <v>1</v>
      </c>
      <c r="B1819" s="24">
        <v>917</v>
      </c>
      <c r="C1819" s="25" t="s">
        <v>53</v>
      </c>
      <c r="D1819" s="25" t="s">
        <v>61</v>
      </c>
      <c r="E1819" s="25" t="s">
        <v>223</v>
      </c>
      <c r="F1819" s="25"/>
      <c r="G1819" s="26">
        <f>G1820+G1825+G1829</f>
        <v>11971</v>
      </c>
    </row>
    <row r="1820" spans="1:7" ht="47.05" x14ac:dyDescent="0.25">
      <c r="A1820" s="27" t="s">
        <v>304</v>
      </c>
      <c r="B1820" s="32">
        <v>917</v>
      </c>
      <c r="C1820" s="193" t="s">
        <v>53</v>
      </c>
      <c r="D1820" s="193" t="s">
        <v>61</v>
      </c>
      <c r="E1820" s="193" t="s">
        <v>223</v>
      </c>
      <c r="F1820" s="193">
        <v>100</v>
      </c>
      <c r="G1820" s="29">
        <f t="shared" ref="G1820" si="73">G1821</f>
        <v>10434</v>
      </c>
    </row>
    <row r="1821" spans="1:7" x14ac:dyDescent="0.25">
      <c r="A1821" s="27" t="s">
        <v>8</v>
      </c>
      <c r="B1821" s="32">
        <v>917</v>
      </c>
      <c r="C1821" s="193" t="s">
        <v>53</v>
      </c>
      <c r="D1821" s="193" t="s">
        <v>61</v>
      </c>
      <c r="E1821" s="193" t="s">
        <v>223</v>
      </c>
      <c r="F1821" s="193">
        <v>120</v>
      </c>
      <c r="G1821" s="29">
        <f>G1822+G1823+G1824</f>
        <v>10434</v>
      </c>
    </row>
    <row r="1822" spans="1:7" x14ac:dyDescent="0.25">
      <c r="A1822" s="27" t="s">
        <v>480</v>
      </c>
      <c r="B1822" s="32">
        <v>917</v>
      </c>
      <c r="C1822" s="193" t="s">
        <v>53</v>
      </c>
      <c r="D1822" s="193" t="s">
        <v>61</v>
      </c>
      <c r="E1822" s="193" t="s">
        <v>223</v>
      </c>
      <c r="F1822" s="193" t="s">
        <v>132</v>
      </c>
      <c r="G1822" s="29">
        <v>6651</v>
      </c>
    </row>
    <row r="1823" spans="1:7" ht="31.4" x14ac:dyDescent="0.25">
      <c r="A1823" s="27" t="s">
        <v>129</v>
      </c>
      <c r="B1823" s="32">
        <v>917</v>
      </c>
      <c r="C1823" s="193" t="s">
        <v>53</v>
      </c>
      <c r="D1823" s="193" t="s">
        <v>61</v>
      </c>
      <c r="E1823" s="193" t="s">
        <v>223</v>
      </c>
      <c r="F1823" s="193" t="s">
        <v>133</v>
      </c>
      <c r="G1823" s="29">
        <v>1381</v>
      </c>
    </row>
    <row r="1824" spans="1:7" ht="31.4" x14ac:dyDescent="0.25">
      <c r="A1824" s="190" t="s">
        <v>221</v>
      </c>
      <c r="B1824" s="32">
        <v>917</v>
      </c>
      <c r="C1824" s="193" t="s">
        <v>53</v>
      </c>
      <c r="D1824" s="193" t="s">
        <v>61</v>
      </c>
      <c r="E1824" s="193" t="s">
        <v>223</v>
      </c>
      <c r="F1824" s="193" t="s">
        <v>224</v>
      </c>
      <c r="G1824" s="29">
        <v>2402</v>
      </c>
    </row>
    <row r="1825" spans="1:7" x14ac:dyDescent="0.25">
      <c r="A1825" s="27" t="s">
        <v>22</v>
      </c>
      <c r="B1825" s="32">
        <v>917</v>
      </c>
      <c r="C1825" s="193" t="s">
        <v>53</v>
      </c>
      <c r="D1825" s="193" t="s">
        <v>61</v>
      </c>
      <c r="E1825" s="193" t="s">
        <v>223</v>
      </c>
      <c r="F1825" s="193">
        <v>200</v>
      </c>
      <c r="G1825" s="29">
        <f>G1826</f>
        <v>1420</v>
      </c>
    </row>
    <row r="1826" spans="1:7" s="60" customFormat="1" ht="31.4" x14ac:dyDescent="0.25">
      <c r="A1826" s="27" t="s">
        <v>17</v>
      </c>
      <c r="B1826" s="32">
        <v>917</v>
      </c>
      <c r="C1826" s="193" t="s">
        <v>53</v>
      </c>
      <c r="D1826" s="193" t="s">
        <v>61</v>
      </c>
      <c r="E1826" s="193" t="s">
        <v>223</v>
      </c>
      <c r="F1826" s="193">
        <v>240</v>
      </c>
      <c r="G1826" s="29">
        <f>G1827+G1828</f>
        <v>1420</v>
      </c>
    </row>
    <row r="1827" spans="1:7" s="60" customFormat="1" x14ac:dyDescent="0.25">
      <c r="A1827" s="35" t="s">
        <v>565</v>
      </c>
      <c r="B1827" s="32">
        <v>917</v>
      </c>
      <c r="C1827" s="193" t="s">
        <v>53</v>
      </c>
      <c r="D1827" s="193" t="s">
        <v>61</v>
      </c>
      <c r="E1827" s="193" t="s">
        <v>223</v>
      </c>
      <c r="F1827" s="193" t="s">
        <v>566</v>
      </c>
      <c r="G1827" s="29">
        <v>750</v>
      </c>
    </row>
    <row r="1828" spans="1:7" s="60" customFormat="1" ht="31.4" x14ac:dyDescent="0.25">
      <c r="A1828" s="27" t="s">
        <v>130</v>
      </c>
      <c r="B1828" s="32">
        <v>917</v>
      </c>
      <c r="C1828" s="193" t="s">
        <v>53</v>
      </c>
      <c r="D1828" s="193" t="s">
        <v>61</v>
      </c>
      <c r="E1828" s="193" t="s">
        <v>223</v>
      </c>
      <c r="F1828" s="193" t="s">
        <v>134</v>
      </c>
      <c r="G1828" s="29">
        <v>670</v>
      </c>
    </row>
    <row r="1829" spans="1:7" s="60" customFormat="1" x14ac:dyDescent="0.25">
      <c r="A1829" s="27" t="s">
        <v>13</v>
      </c>
      <c r="B1829" s="32">
        <v>917</v>
      </c>
      <c r="C1829" s="193" t="s">
        <v>64</v>
      </c>
      <c r="D1829" s="193" t="s">
        <v>61</v>
      </c>
      <c r="E1829" s="193" t="s">
        <v>223</v>
      </c>
      <c r="F1829" s="193">
        <v>800</v>
      </c>
      <c r="G1829" s="29">
        <f t="shared" ref="G1829" si="74">G1830</f>
        <v>117</v>
      </c>
    </row>
    <row r="1830" spans="1:7" s="60" customFormat="1" x14ac:dyDescent="0.25">
      <c r="A1830" s="190" t="s">
        <v>34</v>
      </c>
      <c r="B1830" s="32">
        <v>917</v>
      </c>
      <c r="C1830" s="193" t="s">
        <v>53</v>
      </c>
      <c r="D1830" s="193" t="s">
        <v>61</v>
      </c>
      <c r="E1830" s="193" t="s">
        <v>223</v>
      </c>
      <c r="F1830" s="193">
        <v>850</v>
      </c>
      <c r="G1830" s="29">
        <f>G1831</f>
        <v>117</v>
      </c>
    </row>
    <row r="1831" spans="1:7" s="60" customFormat="1" x14ac:dyDescent="0.25">
      <c r="A1831" s="190" t="s">
        <v>131</v>
      </c>
      <c r="B1831" s="32">
        <v>917</v>
      </c>
      <c r="C1831" s="193" t="s">
        <v>53</v>
      </c>
      <c r="D1831" s="193" t="s">
        <v>61</v>
      </c>
      <c r="E1831" s="193" t="s">
        <v>223</v>
      </c>
      <c r="F1831" s="193" t="s">
        <v>135</v>
      </c>
      <c r="G1831" s="29">
        <v>117</v>
      </c>
    </row>
    <row r="1832" spans="1:7" s="60" customFormat="1" x14ac:dyDescent="0.25">
      <c r="A1832" s="23" t="s">
        <v>41</v>
      </c>
      <c r="B1832" s="24">
        <v>917</v>
      </c>
      <c r="C1832" s="25" t="s">
        <v>53</v>
      </c>
      <c r="D1832" s="25" t="s">
        <v>61</v>
      </c>
      <c r="E1832" s="25" t="s">
        <v>305</v>
      </c>
      <c r="F1832" s="25"/>
      <c r="G1832" s="26">
        <f>G1833</f>
        <v>1945</v>
      </c>
    </row>
    <row r="1833" spans="1:7" s="60" customFormat="1" ht="47.05" x14ac:dyDescent="0.25">
      <c r="A1833" s="27" t="s">
        <v>304</v>
      </c>
      <c r="B1833" s="32">
        <v>917</v>
      </c>
      <c r="C1833" s="193" t="s">
        <v>53</v>
      </c>
      <c r="D1833" s="193" t="s">
        <v>61</v>
      </c>
      <c r="E1833" s="193" t="s">
        <v>305</v>
      </c>
      <c r="F1833" s="193">
        <v>100</v>
      </c>
      <c r="G1833" s="29">
        <f>G1834</f>
        <v>1945</v>
      </c>
    </row>
    <row r="1834" spans="1:7" s="60" customFormat="1" x14ac:dyDescent="0.25">
      <c r="A1834" s="27" t="s">
        <v>8</v>
      </c>
      <c r="B1834" s="32">
        <v>917</v>
      </c>
      <c r="C1834" s="193" t="s">
        <v>53</v>
      </c>
      <c r="D1834" s="193" t="s">
        <v>61</v>
      </c>
      <c r="E1834" s="193" t="s">
        <v>305</v>
      </c>
      <c r="F1834" s="193">
        <v>120</v>
      </c>
      <c r="G1834" s="29">
        <f>G1835+G1836</f>
        <v>1945</v>
      </c>
    </row>
    <row r="1835" spans="1:7" s="60" customFormat="1" x14ac:dyDescent="0.25">
      <c r="A1835" s="190" t="s">
        <v>480</v>
      </c>
      <c r="B1835" s="32">
        <v>917</v>
      </c>
      <c r="C1835" s="193" t="s">
        <v>53</v>
      </c>
      <c r="D1835" s="193" t="s">
        <v>61</v>
      </c>
      <c r="E1835" s="193" t="s">
        <v>305</v>
      </c>
      <c r="F1835" s="193" t="s">
        <v>132</v>
      </c>
      <c r="G1835" s="29">
        <v>1571</v>
      </c>
    </row>
    <row r="1836" spans="1:7" s="60" customFormat="1" ht="31.4" x14ac:dyDescent="0.25">
      <c r="A1836" s="190" t="s">
        <v>221</v>
      </c>
      <c r="B1836" s="32">
        <v>917</v>
      </c>
      <c r="C1836" s="193" t="s">
        <v>53</v>
      </c>
      <c r="D1836" s="193" t="s">
        <v>61</v>
      </c>
      <c r="E1836" s="193" t="s">
        <v>305</v>
      </c>
      <c r="F1836" s="193" t="s">
        <v>224</v>
      </c>
      <c r="G1836" s="29">
        <v>374</v>
      </c>
    </row>
    <row r="1837" spans="1:7" s="60" customFormat="1" ht="18.55" x14ac:dyDescent="0.3">
      <c r="A1837" s="190"/>
      <c r="B1837" s="20"/>
      <c r="C1837" s="37"/>
      <c r="D1837" s="37"/>
      <c r="E1837" s="25"/>
      <c r="F1837" s="193"/>
      <c r="G1837" s="29"/>
    </row>
    <row r="1838" spans="1:7" s="60" customFormat="1" ht="37.1" x14ac:dyDescent="0.3">
      <c r="A1838" s="36" t="s">
        <v>766</v>
      </c>
      <c r="B1838" s="20">
        <v>919</v>
      </c>
      <c r="C1838" s="37"/>
      <c r="D1838" s="37"/>
      <c r="E1838" s="25"/>
      <c r="F1838" s="193"/>
      <c r="G1838" s="83">
        <f>G1839</f>
        <v>31670</v>
      </c>
    </row>
    <row r="1839" spans="1:7" s="60" customFormat="1" ht="18.55" x14ac:dyDescent="0.3">
      <c r="A1839" s="36" t="s">
        <v>52</v>
      </c>
      <c r="B1839" s="20">
        <v>919</v>
      </c>
      <c r="C1839" s="37" t="s">
        <v>64</v>
      </c>
      <c r="D1839" s="37"/>
      <c r="E1839" s="37"/>
      <c r="F1839" s="37"/>
      <c r="G1839" s="83">
        <f>G1840</f>
        <v>31670</v>
      </c>
    </row>
    <row r="1840" spans="1:7" s="60" customFormat="1" ht="31.4" x14ac:dyDescent="0.25">
      <c r="A1840" s="19" t="s">
        <v>60</v>
      </c>
      <c r="B1840" s="20">
        <v>919</v>
      </c>
      <c r="C1840" s="21" t="s">
        <v>53</v>
      </c>
      <c r="D1840" s="21" t="s">
        <v>61</v>
      </c>
      <c r="E1840" s="67"/>
      <c r="F1840" s="64"/>
      <c r="G1840" s="22">
        <f>G1841+G1868</f>
        <v>31670</v>
      </c>
    </row>
    <row r="1841" spans="1:7" s="60" customFormat="1" ht="31.4" x14ac:dyDescent="0.25">
      <c r="A1841" s="19" t="s">
        <v>516</v>
      </c>
      <c r="B1841" s="20">
        <v>919</v>
      </c>
      <c r="C1841" s="21" t="s">
        <v>53</v>
      </c>
      <c r="D1841" s="21" t="s">
        <v>61</v>
      </c>
      <c r="E1841" s="67" t="s">
        <v>227</v>
      </c>
      <c r="F1841" s="64"/>
      <c r="G1841" s="22">
        <f>G1842</f>
        <v>29940</v>
      </c>
    </row>
    <row r="1842" spans="1:7" s="60" customFormat="1" ht="16.399999999999999" x14ac:dyDescent="0.3">
      <c r="A1842" s="49" t="s">
        <v>583</v>
      </c>
      <c r="B1842" s="50">
        <v>919</v>
      </c>
      <c r="C1842" s="51" t="s">
        <v>53</v>
      </c>
      <c r="D1842" s="51" t="s">
        <v>61</v>
      </c>
      <c r="E1842" s="65" t="s">
        <v>587</v>
      </c>
      <c r="F1842" s="25"/>
      <c r="G1842" s="52">
        <f>G1843+G1848+G1853</f>
        <v>29940</v>
      </c>
    </row>
    <row r="1843" spans="1:7" s="60" customFormat="1" ht="40.450000000000003" customHeight="1" x14ac:dyDescent="0.25">
      <c r="A1843" s="47" t="s">
        <v>584</v>
      </c>
      <c r="B1843" s="20">
        <v>919</v>
      </c>
      <c r="C1843" s="21" t="s">
        <v>53</v>
      </c>
      <c r="D1843" s="21" t="s">
        <v>61</v>
      </c>
      <c r="E1843" s="48" t="s">
        <v>588</v>
      </c>
      <c r="F1843" s="67"/>
      <c r="G1843" s="22">
        <f>G1844</f>
        <v>89</v>
      </c>
    </row>
    <row r="1844" spans="1:7" s="60" customFormat="1" ht="47.05" x14ac:dyDescent="0.25">
      <c r="A1844" s="23" t="s">
        <v>585</v>
      </c>
      <c r="B1844" s="24">
        <v>919</v>
      </c>
      <c r="C1844" s="25" t="s">
        <v>64</v>
      </c>
      <c r="D1844" s="25" t="s">
        <v>61</v>
      </c>
      <c r="E1844" s="54" t="s">
        <v>589</v>
      </c>
      <c r="F1844" s="25"/>
      <c r="G1844" s="26">
        <f>G1845</f>
        <v>89</v>
      </c>
    </row>
    <row r="1845" spans="1:7" s="60" customFormat="1" x14ac:dyDescent="0.25">
      <c r="A1845" s="189" t="s">
        <v>22</v>
      </c>
      <c r="B1845" s="53">
        <v>919</v>
      </c>
      <c r="C1845" s="18" t="s">
        <v>53</v>
      </c>
      <c r="D1845" s="193" t="s">
        <v>61</v>
      </c>
      <c r="E1845" s="53" t="s">
        <v>589</v>
      </c>
      <c r="F1845" s="193" t="s">
        <v>15</v>
      </c>
      <c r="G1845" s="29">
        <f>G1846</f>
        <v>89</v>
      </c>
    </row>
    <row r="1846" spans="1:7" s="60" customFormat="1" ht="31.4" x14ac:dyDescent="0.25">
      <c r="A1846" s="189" t="s">
        <v>17</v>
      </c>
      <c r="B1846" s="53">
        <v>919</v>
      </c>
      <c r="C1846" s="193" t="s">
        <v>53</v>
      </c>
      <c r="D1846" s="193" t="s">
        <v>61</v>
      </c>
      <c r="E1846" s="53" t="s">
        <v>589</v>
      </c>
      <c r="F1846" s="193" t="s">
        <v>16</v>
      </c>
      <c r="G1846" s="29">
        <f>G1847</f>
        <v>89</v>
      </c>
    </row>
    <row r="1847" spans="1:7" s="60" customFormat="1" ht="31.4" x14ac:dyDescent="0.25">
      <c r="A1847" s="190" t="s">
        <v>130</v>
      </c>
      <c r="B1847" s="53">
        <v>919</v>
      </c>
      <c r="C1847" s="193" t="s">
        <v>53</v>
      </c>
      <c r="D1847" s="193" t="s">
        <v>61</v>
      </c>
      <c r="E1847" s="53" t="s">
        <v>589</v>
      </c>
      <c r="F1847" s="193" t="s">
        <v>134</v>
      </c>
      <c r="G1847" s="29">
        <f>108-19</f>
        <v>89</v>
      </c>
    </row>
    <row r="1848" spans="1:7" s="60" customFormat="1" ht="31.4" x14ac:dyDescent="0.25">
      <c r="A1848" s="47" t="s">
        <v>226</v>
      </c>
      <c r="B1848" s="48">
        <v>919</v>
      </c>
      <c r="C1848" s="21" t="s">
        <v>53</v>
      </c>
      <c r="D1848" s="21" t="s">
        <v>61</v>
      </c>
      <c r="E1848" s="48" t="s">
        <v>590</v>
      </c>
      <c r="F1848" s="67"/>
      <c r="G1848" s="22">
        <f>G1849</f>
        <v>45</v>
      </c>
    </row>
    <row r="1849" spans="1:7" s="60" customFormat="1" x14ac:dyDescent="0.25">
      <c r="A1849" s="23" t="s">
        <v>586</v>
      </c>
      <c r="B1849" s="24">
        <v>919</v>
      </c>
      <c r="C1849" s="25" t="s">
        <v>53</v>
      </c>
      <c r="D1849" s="25" t="s">
        <v>61</v>
      </c>
      <c r="E1849" s="54" t="s">
        <v>591</v>
      </c>
      <c r="F1849" s="25"/>
      <c r="G1849" s="26">
        <f>G1850</f>
        <v>45</v>
      </c>
    </row>
    <row r="1850" spans="1:7" s="60" customFormat="1" x14ac:dyDescent="0.25">
      <c r="A1850" s="189" t="s">
        <v>22</v>
      </c>
      <c r="B1850" s="53">
        <v>919</v>
      </c>
      <c r="C1850" s="193" t="s">
        <v>53</v>
      </c>
      <c r="D1850" s="193" t="s">
        <v>61</v>
      </c>
      <c r="E1850" s="53" t="s">
        <v>591</v>
      </c>
      <c r="F1850" s="193" t="s">
        <v>15</v>
      </c>
      <c r="G1850" s="29">
        <f>G1851</f>
        <v>45</v>
      </c>
    </row>
    <row r="1851" spans="1:7" s="60" customFormat="1" ht="31.4" x14ac:dyDescent="0.25">
      <c r="A1851" s="189" t="s">
        <v>17</v>
      </c>
      <c r="B1851" s="53">
        <v>919</v>
      </c>
      <c r="C1851" s="193" t="s">
        <v>64</v>
      </c>
      <c r="D1851" s="193" t="s">
        <v>61</v>
      </c>
      <c r="E1851" s="53" t="s">
        <v>591</v>
      </c>
      <c r="F1851" s="193" t="s">
        <v>16</v>
      </c>
      <c r="G1851" s="29">
        <f>G1852</f>
        <v>45</v>
      </c>
    </row>
    <row r="1852" spans="1:7" s="60" customFormat="1" ht="31.4" x14ac:dyDescent="0.25">
      <c r="A1852" s="190" t="s">
        <v>130</v>
      </c>
      <c r="B1852" s="53">
        <v>919</v>
      </c>
      <c r="C1852" s="18" t="s">
        <v>53</v>
      </c>
      <c r="D1852" s="193" t="s">
        <v>61</v>
      </c>
      <c r="E1852" s="53" t="s">
        <v>591</v>
      </c>
      <c r="F1852" s="193" t="s">
        <v>134</v>
      </c>
      <c r="G1852" s="29">
        <f>76-31</f>
        <v>45</v>
      </c>
    </row>
    <row r="1853" spans="1:7" s="60" customFormat="1" ht="31.4" x14ac:dyDescent="0.3">
      <c r="A1853" s="69" t="s">
        <v>604</v>
      </c>
      <c r="B1853" s="48">
        <v>919</v>
      </c>
      <c r="C1853" s="193" t="s">
        <v>53</v>
      </c>
      <c r="D1853" s="193" t="s">
        <v>61</v>
      </c>
      <c r="E1853" s="48" t="s">
        <v>605</v>
      </c>
      <c r="F1853" s="51"/>
      <c r="G1853" s="22">
        <f>G1854</f>
        <v>29806</v>
      </c>
    </row>
    <row r="1854" spans="1:7" s="60" customFormat="1" x14ac:dyDescent="0.25">
      <c r="A1854" s="23" t="s">
        <v>609</v>
      </c>
      <c r="B1854" s="24">
        <v>919</v>
      </c>
      <c r="C1854" s="25" t="s">
        <v>53</v>
      </c>
      <c r="D1854" s="25" t="s">
        <v>61</v>
      </c>
      <c r="E1854" s="54" t="s">
        <v>614</v>
      </c>
      <c r="F1854" s="25"/>
      <c r="G1854" s="29">
        <f>G1855+G1860+G1864</f>
        <v>29806</v>
      </c>
    </row>
    <row r="1855" spans="1:7" s="60" customFormat="1" ht="47.05" x14ac:dyDescent="0.25">
      <c r="A1855" s="27" t="s">
        <v>304</v>
      </c>
      <c r="B1855" s="32">
        <v>919</v>
      </c>
      <c r="C1855" s="193" t="s">
        <v>53</v>
      </c>
      <c r="D1855" s="193" t="s">
        <v>61</v>
      </c>
      <c r="E1855" s="53" t="s">
        <v>614</v>
      </c>
      <c r="F1855" s="193">
        <v>100</v>
      </c>
      <c r="G1855" s="29">
        <f>G1856</f>
        <v>28443</v>
      </c>
    </row>
    <row r="1856" spans="1:7" s="60" customFormat="1" x14ac:dyDescent="0.25">
      <c r="A1856" s="27" t="s">
        <v>8</v>
      </c>
      <c r="B1856" s="54">
        <v>919</v>
      </c>
      <c r="C1856" s="25" t="s">
        <v>53</v>
      </c>
      <c r="D1856" s="25" t="s">
        <v>61</v>
      </c>
      <c r="E1856" s="53" t="s">
        <v>614</v>
      </c>
      <c r="F1856" s="193">
        <v>120</v>
      </c>
      <c r="G1856" s="29">
        <f>G1857+G1858+G1859</f>
        <v>28443</v>
      </c>
    </row>
    <row r="1857" spans="1:7" s="60" customFormat="1" x14ac:dyDescent="0.25">
      <c r="A1857" s="27" t="s">
        <v>480</v>
      </c>
      <c r="B1857" s="53">
        <v>919</v>
      </c>
      <c r="C1857" s="193" t="s">
        <v>53</v>
      </c>
      <c r="D1857" s="193" t="s">
        <v>61</v>
      </c>
      <c r="E1857" s="53" t="s">
        <v>614</v>
      </c>
      <c r="F1857" s="193" t="s">
        <v>132</v>
      </c>
      <c r="G1857" s="29">
        <v>17804</v>
      </c>
    </row>
    <row r="1858" spans="1:7" s="60" customFormat="1" ht="31.4" x14ac:dyDescent="0.25">
      <c r="A1858" s="27" t="s">
        <v>129</v>
      </c>
      <c r="B1858" s="53">
        <v>919</v>
      </c>
      <c r="C1858" s="193" t="s">
        <v>64</v>
      </c>
      <c r="D1858" s="193" t="s">
        <v>61</v>
      </c>
      <c r="E1858" s="53" t="s">
        <v>614</v>
      </c>
      <c r="F1858" s="193" t="s">
        <v>133</v>
      </c>
      <c r="G1858" s="29">
        <v>4542</v>
      </c>
    </row>
    <row r="1859" spans="1:7" s="60" customFormat="1" ht="31.4" x14ac:dyDescent="0.25">
      <c r="A1859" s="190" t="s">
        <v>221</v>
      </c>
      <c r="B1859" s="53">
        <v>919</v>
      </c>
      <c r="C1859" s="18" t="s">
        <v>53</v>
      </c>
      <c r="D1859" s="193" t="s">
        <v>61</v>
      </c>
      <c r="E1859" s="53" t="s">
        <v>614</v>
      </c>
      <c r="F1859" s="193" t="s">
        <v>224</v>
      </c>
      <c r="G1859" s="29">
        <v>6097</v>
      </c>
    </row>
    <row r="1860" spans="1:7" s="60" customFormat="1" x14ac:dyDescent="0.25">
      <c r="A1860" s="27" t="s">
        <v>22</v>
      </c>
      <c r="B1860" s="28">
        <v>919</v>
      </c>
      <c r="C1860" s="193" t="s">
        <v>53</v>
      </c>
      <c r="D1860" s="193" t="s">
        <v>61</v>
      </c>
      <c r="E1860" s="53" t="s">
        <v>614</v>
      </c>
      <c r="F1860" s="193">
        <v>200</v>
      </c>
      <c r="G1860" s="29">
        <f>G1861</f>
        <v>1361</v>
      </c>
    </row>
    <row r="1861" spans="1:7" ht="31.4" x14ac:dyDescent="0.25">
      <c r="A1861" s="27" t="s">
        <v>17</v>
      </c>
      <c r="B1861" s="53">
        <v>919</v>
      </c>
      <c r="C1861" s="193" t="s">
        <v>53</v>
      </c>
      <c r="D1861" s="193" t="s">
        <v>61</v>
      </c>
      <c r="E1861" s="53" t="s">
        <v>614</v>
      </c>
      <c r="F1861" s="193">
        <v>240</v>
      </c>
      <c r="G1861" s="29">
        <f>G1862+G1863</f>
        <v>1361</v>
      </c>
    </row>
    <row r="1862" spans="1:7" x14ac:dyDescent="0.25">
      <c r="A1862" s="35" t="s">
        <v>565</v>
      </c>
      <c r="B1862" s="53">
        <v>919</v>
      </c>
      <c r="C1862" s="193" t="s">
        <v>53</v>
      </c>
      <c r="D1862" s="193" t="s">
        <v>61</v>
      </c>
      <c r="E1862" s="53" t="s">
        <v>614</v>
      </c>
      <c r="F1862" s="193" t="s">
        <v>566</v>
      </c>
      <c r="G1862" s="29">
        <f>844-60</f>
        <v>784</v>
      </c>
    </row>
    <row r="1863" spans="1:7" ht="31.4" x14ac:dyDescent="0.25">
      <c r="A1863" s="27" t="s">
        <v>130</v>
      </c>
      <c r="B1863" s="53">
        <v>919</v>
      </c>
      <c r="C1863" s="193" t="s">
        <v>53</v>
      </c>
      <c r="D1863" s="193" t="s">
        <v>61</v>
      </c>
      <c r="E1863" s="53" t="s">
        <v>614</v>
      </c>
      <c r="F1863" s="193" t="s">
        <v>134</v>
      </c>
      <c r="G1863" s="29">
        <f>677-100</f>
        <v>577</v>
      </c>
    </row>
    <row r="1864" spans="1:7" x14ac:dyDescent="0.25">
      <c r="A1864" s="27" t="s">
        <v>13</v>
      </c>
      <c r="B1864" s="53">
        <v>919</v>
      </c>
      <c r="C1864" s="193" t="s">
        <v>53</v>
      </c>
      <c r="D1864" s="193" t="s">
        <v>61</v>
      </c>
      <c r="E1864" s="53" t="s">
        <v>614</v>
      </c>
      <c r="F1864" s="193">
        <v>800</v>
      </c>
      <c r="G1864" s="29">
        <f>G1865</f>
        <v>2</v>
      </c>
    </row>
    <row r="1865" spans="1:7" x14ac:dyDescent="0.25">
      <c r="A1865" s="190" t="s">
        <v>34</v>
      </c>
      <c r="B1865" s="53">
        <v>919</v>
      </c>
      <c r="C1865" s="193" t="s">
        <v>53</v>
      </c>
      <c r="D1865" s="193" t="s">
        <v>61</v>
      </c>
      <c r="E1865" s="53" t="s">
        <v>614</v>
      </c>
      <c r="F1865" s="193">
        <v>850</v>
      </c>
      <c r="G1865" s="29">
        <f>G1866+G1867</f>
        <v>2</v>
      </c>
    </row>
    <row r="1866" spans="1:7" x14ac:dyDescent="0.25">
      <c r="A1866" s="190" t="s">
        <v>131</v>
      </c>
      <c r="B1866" s="53">
        <v>919</v>
      </c>
      <c r="C1866" s="193" t="s">
        <v>64</v>
      </c>
      <c r="D1866" s="193" t="s">
        <v>61</v>
      </c>
      <c r="E1866" s="53" t="s">
        <v>614</v>
      </c>
      <c r="F1866" s="193" t="s">
        <v>135</v>
      </c>
      <c r="G1866" s="29">
        <v>1</v>
      </c>
    </row>
    <row r="1867" spans="1:7" x14ac:dyDescent="0.25">
      <c r="A1867" s="190" t="s">
        <v>140</v>
      </c>
      <c r="B1867" s="53">
        <v>919</v>
      </c>
      <c r="C1867" s="193" t="s">
        <v>64</v>
      </c>
      <c r="D1867" s="193" t="s">
        <v>61</v>
      </c>
      <c r="E1867" s="53" t="s">
        <v>614</v>
      </c>
      <c r="F1867" s="193" t="s">
        <v>141</v>
      </c>
      <c r="G1867" s="29">
        <v>1</v>
      </c>
    </row>
    <row r="1868" spans="1:7" ht="47.05" x14ac:dyDescent="0.25">
      <c r="A1868" s="47" t="s">
        <v>730</v>
      </c>
      <c r="B1868" s="48">
        <v>919</v>
      </c>
      <c r="C1868" s="21" t="s">
        <v>53</v>
      </c>
      <c r="D1868" s="21" t="s">
        <v>61</v>
      </c>
      <c r="E1868" s="48" t="s">
        <v>617</v>
      </c>
      <c r="F1868" s="21"/>
      <c r="G1868" s="22">
        <f t="shared" ref="G1868:G1873" si="75">G1869</f>
        <v>1730</v>
      </c>
    </row>
    <row r="1869" spans="1:7" ht="49.2" x14ac:dyDescent="0.3">
      <c r="A1869" s="73" t="s">
        <v>230</v>
      </c>
      <c r="B1869" s="53">
        <v>919</v>
      </c>
      <c r="C1869" s="193" t="s">
        <v>53</v>
      </c>
      <c r="D1869" s="193" t="s">
        <v>61</v>
      </c>
      <c r="E1869" s="48" t="s">
        <v>658</v>
      </c>
      <c r="F1869" s="193"/>
      <c r="G1869" s="22">
        <f t="shared" si="75"/>
        <v>1730</v>
      </c>
    </row>
    <row r="1870" spans="1:7" ht="31.4" x14ac:dyDescent="0.25">
      <c r="A1870" s="47" t="s">
        <v>231</v>
      </c>
      <c r="B1870" s="53">
        <v>919</v>
      </c>
      <c r="C1870" s="193" t="s">
        <v>53</v>
      </c>
      <c r="D1870" s="193" t="s">
        <v>61</v>
      </c>
      <c r="E1870" s="48" t="s">
        <v>659</v>
      </c>
      <c r="F1870" s="193"/>
      <c r="G1870" s="26">
        <f t="shared" si="75"/>
        <v>1730</v>
      </c>
    </row>
    <row r="1871" spans="1:7" x14ac:dyDescent="0.25">
      <c r="A1871" s="23" t="s">
        <v>215</v>
      </c>
      <c r="B1871" s="53">
        <v>919</v>
      </c>
      <c r="C1871" s="18" t="s">
        <v>53</v>
      </c>
      <c r="D1871" s="18" t="s">
        <v>61</v>
      </c>
      <c r="E1871" s="25" t="s">
        <v>660</v>
      </c>
      <c r="F1871" s="193"/>
      <c r="G1871" s="29">
        <f t="shared" si="75"/>
        <v>1730</v>
      </c>
    </row>
    <row r="1872" spans="1:7" x14ac:dyDescent="0.25">
      <c r="A1872" s="189" t="s">
        <v>22</v>
      </c>
      <c r="B1872" s="53">
        <v>919</v>
      </c>
      <c r="C1872" s="193" t="s">
        <v>53</v>
      </c>
      <c r="D1872" s="193" t="s">
        <v>61</v>
      </c>
      <c r="E1872" s="193" t="s">
        <v>660</v>
      </c>
      <c r="F1872" s="193" t="s">
        <v>15</v>
      </c>
      <c r="G1872" s="26">
        <f t="shared" si="75"/>
        <v>1730</v>
      </c>
    </row>
    <row r="1873" spans="1:7" ht="31.4" x14ac:dyDescent="0.25">
      <c r="A1873" s="189" t="s">
        <v>17</v>
      </c>
      <c r="B1873" s="53">
        <v>919</v>
      </c>
      <c r="C1873" s="193" t="s">
        <v>53</v>
      </c>
      <c r="D1873" s="193" t="s">
        <v>61</v>
      </c>
      <c r="E1873" s="193" t="s">
        <v>660</v>
      </c>
      <c r="F1873" s="193" t="s">
        <v>16</v>
      </c>
      <c r="G1873" s="26">
        <f t="shared" si="75"/>
        <v>1730</v>
      </c>
    </row>
    <row r="1874" spans="1:7" x14ac:dyDescent="0.25">
      <c r="A1874" s="62" t="s">
        <v>653</v>
      </c>
      <c r="B1874" s="53">
        <v>919</v>
      </c>
      <c r="C1874" s="193" t="s">
        <v>53</v>
      </c>
      <c r="D1874" s="193" t="s">
        <v>61</v>
      </c>
      <c r="E1874" s="193" t="s">
        <v>660</v>
      </c>
      <c r="F1874" s="193" t="s">
        <v>566</v>
      </c>
      <c r="G1874" s="33">
        <v>1730</v>
      </c>
    </row>
    <row r="1875" spans="1:7" ht="18.55" x14ac:dyDescent="0.3">
      <c r="A1875" s="164"/>
      <c r="B1875" s="208"/>
      <c r="C1875" s="165"/>
      <c r="D1875" s="165"/>
      <c r="E1875" s="166"/>
      <c r="F1875" s="166"/>
      <c r="G1875" s="83">
        <f>G5+G62+G1099+G1381+G1815+G1839</f>
        <v>9442878.5700000003</v>
      </c>
    </row>
    <row r="1876" spans="1:7" s="196" customFormat="1" ht="18.55" x14ac:dyDescent="0.3">
      <c r="A1876" s="167"/>
      <c r="B1876" s="168"/>
      <c r="C1876" s="169"/>
      <c r="D1876" s="170"/>
      <c r="E1876" s="171"/>
      <c r="F1876" s="172"/>
      <c r="G1876" s="173"/>
    </row>
    <row r="1877" spans="1:7" s="196" customFormat="1" ht="37.450000000000003" customHeight="1" x14ac:dyDescent="0.3">
      <c r="A1877" s="174" t="s">
        <v>507</v>
      </c>
      <c r="B1877" s="213"/>
      <c r="C1877" s="175"/>
      <c r="D1877" s="176"/>
      <c r="E1877" s="176" t="s">
        <v>508</v>
      </c>
      <c r="F1877" s="172"/>
      <c r="G1877" s="173"/>
    </row>
    <row r="1879" spans="1:7" ht="18.55" x14ac:dyDescent="0.3">
      <c r="F1879" s="179"/>
      <c r="G1879" s="197"/>
    </row>
    <row r="1880" spans="1:7" ht="18.55" x14ac:dyDescent="0.3">
      <c r="F1880" s="179"/>
      <c r="G1880" s="180"/>
    </row>
    <row r="1881" spans="1:7" ht="18.55" x14ac:dyDescent="0.3">
      <c r="F1881" s="181"/>
      <c r="G1881" s="182"/>
    </row>
    <row r="1882" spans="1:7" ht="18.55" x14ac:dyDescent="0.3">
      <c r="A1882" s="4"/>
      <c r="C1882" s="4"/>
      <c r="D1882" s="4"/>
      <c r="E1882" s="4"/>
      <c r="F1882" s="16"/>
      <c r="G1882" s="183"/>
    </row>
    <row r="1883" spans="1:7" x14ac:dyDescent="0.25">
      <c r="A1883" s="4"/>
      <c r="C1883" s="4"/>
      <c r="D1883" s="4"/>
      <c r="E1883" s="4"/>
      <c r="F1883" s="4"/>
      <c r="G1883" s="184"/>
    </row>
    <row r="1884" spans="1:7" x14ac:dyDescent="0.25">
      <c r="A1884" s="4"/>
      <c r="C1884" s="4"/>
      <c r="D1884" s="4"/>
      <c r="E1884" s="4"/>
      <c r="F1884" s="4"/>
      <c r="G1884" s="184"/>
    </row>
    <row r="1885" spans="1:7" x14ac:dyDescent="0.25">
      <c r="A1885" s="4"/>
      <c r="C1885" s="4"/>
      <c r="D1885" s="4"/>
      <c r="E1885" s="4"/>
      <c r="F1885" s="4"/>
      <c r="G1885" s="184"/>
    </row>
    <row r="1886" spans="1:7" x14ac:dyDescent="0.25">
      <c r="A1886" s="4"/>
      <c r="C1886" s="4"/>
      <c r="D1886" s="4"/>
      <c r="E1886" s="4"/>
      <c r="F1886" s="4"/>
      <c r="G1886" s="184"/>
    </row>
    <row r="1887" spans="1:7" x14ac:dyDescent="0.25">
      <c r="A1887" s="4"/>
      <c r="C1887" s="4"/>
      <c r="D1887" s="4"/>
      <c r="E1887" s="4"/>
      <c r="F1887" s="4"/>
      <c r="G1887" s="184"/>
    </row>
  </sheetData>
  <autoFilter ref="A4:L1875"/>
  <mergeCells count="2">
    <mergeCell ref="A2:G2"/>
    <mergeCell ref="E1:G1"/>
  </mergeCells>
  <phoneticPr fontId="0" type="noConversion"/>
  <pageMargins left="0.78740157480314965" right="0.39370078740157483" top="0.78740157480314965" bottom="0.78740157480314965" header="0.15748031496062992" footer="0.23622047244094491"/>
  <pageSetup paperSize="9" scale="60" fitToHeight="50" orientation="portrait" blackAndWhite="1" r:id="rId1"/>
  <headerFooter alignWithMargins="0">
    <oddFooter>&amp;R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vt:lpstr>
      <vt:lpstr>'2017'!Заголовки_для_печати</vt:lpstr>
      <vt:lpstr>'2017'!Область_печати</vt:lpstr>
    </vt:vector>
  </TitlesOfParts>
  <Company>MinFin 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Татьяна</cp:lastModifiedBy>
  <cp:lastPrinted>2017-12-15T08:26:06Z</cp:lastPrinted>
  <dcterms:created xsi:type="dcterms:W3CDTF">2007-08-15T05:41:05Z</dcterms:created>
  <dcterms:modified xsi:type="dcterms:W3CDTF">2017-12-15T08:27:16Z</dcterms:modified>
</cp:coreProperties>
</file>