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defaultThemeVersion="124226"/>
  <mc:AlternateContent xmlns:mc="http://schemas.openxmlformats.org/markup-compatibility/2006">
    <mc:Choice Requires="x15">
      <x15ac:absPath xmlns:x15ac="http://schemas.microsoft.com/office/spreadsheetml/2010/11/ac" url="\\Nach\d\Мои документы\2017 г\1 Красногорский муниципальный район\Бюджет КМР 2017-2019\2 Уточнения бюджета 2017\10 Уточнение ноябрь 2017  с МФЦ\В СД КМР уточнение ноябрь 2017\"/>
    </mc:Choice>
  </mc:AlternateContent>
  <bookViews>
    <workbookView xWindow="135" yWindow="1380" windowWidth="15165" windowHeight="7575"/>
  </bookViews>
  <sheets>
    <sheet name="2017-11" sheetId="1" r:id="rId1"/>
  </sheets>
  <definedNames>
    <definedName name="_xlnm._FilterDatabase" localSheetId="0" hidden="1">'2017-11'!$A$4:$D$1366</definedName>
    <definedName name="_xlnm.Print_Titles" localSheetId="0">'2017-11'!$4:$4</definedName>
    <definedName name="_xlnm.Print_Area" localSheetId="0">'2017-11'!$A$1:$D$1369</definedName>
  </definedNames>
  <calcPr calcId="162913"/>
  <fileRecoveryPr autoRecover="0"/>
</workbook>
</file>

<file path=xl/calcChain.xml><?xml version="1.0" encoding="utf-8"?>
<calcChain xmlns="http://schemas.openxmlformats.org/spreadsheetml/2006/main">
  <c r="D1281" i="1" l="1"/>
  <c r="D1280" i="1"/>
  <c r="D1276" i="1"/>
  <c r="D1274" i="1"/>
  <c r="D786" i="1" l="1"/>
  <c r="D754" i="1" l="1"/>
  <c r="D742" i="1"/>
  <c r="D1349" i="1" l="1"/>
  <c r="D1078" i="1" l="1"/>
  <c r="D1077" i="1" s="1"/>
  <c r="D1145" i="1" l="1"/>
  <c r="D929" i="1" l="1"/>
  <c r="D923" i="1"/>
  <c r="D509" i="1"/>
  <c r="D1337" i="1" l="1"/>
  <c r="D1336" i="1"/>
  <c r="D1323" i="1"/>
  <c r="D1322" i="1"/>
  <c r="D1319" i="1"/>
  <c r="D1317" i="1"/>
  <c r="D1316" i="1"/>
  <c r="D571" i="1" l="1"/>
  <c r="D588" i="1"/>
  <c r="D605" i="1"/>
  <c r="D563" i="1"/>
  <c r="D610" i="1"/>
  <c r="D555" i="1"/>
  <c r="D1000" i="1" l="1"/>
  <c r="D999" i="1"/>
  <c r="D998" i="1"/>
  <c r="D768" i="1"/>
  <c r="D767" i="1" s="1"/>
  <c r="D765" i="1"/>
  <c r="D761" i="1"/>
  <c r="D760" i="1"/>
  <c r="D759" i="1"/>
  <c r="D1113" i="1" l="1"/>
  <c r="D1110" i="1"/>
  <c r="D1108" i="1"/>
  <c r="D881" i="1" l="1"/>
  <c r="D877" i="1"/>
  <c r="D876" i="1"/>
  <c r="D875" i="1"/>
  <c r="D263" i="1" l="1"/>
  <c r="D259" i="1"/>
  <c r="D257" i="1"/>
  <c r="D28" i="1" l="1"/>
  <c r="D969" i="1" l="1"/>
  <c r="D964" i="1"/>
  <c r="D963" i="1" s="1"/>
  <c r="D549" i="1" l="1"/>
  <c r="D385" i="1" l="1"/>
  <c r="D384" i="1"/>
  <c r="D383" i="1"/>
  <c r="D1045" i="1" l="1"/>
  <c r="D1044" i="1" s="1"/>
  <c r="D1043" i="1" s="1"/>
  <c r="D919" i="1" l="1"/>
  <c r="D918" i="1"/>
  <c r="D915" i="1"/>
  <c r="D914" i="1"/>
  <c r="D1116" i="1" l="1"/>
  <c r="D1279" i="1" l="1"/>
  <c r="D1222" i="1" l="1"/>
  <c r="D1221" i="1" s="1"/>
  <c r="D1220" i="1" s="1"/>
  <c r="D1218" i="1"/>
  <c r="D1217" i="1" s="1"/>
  <c r="D1216" i="1" s="1"/>
  <c r="D1207" i="1"/>
  <c r="D1211" i="1"/>
  <c r="D1356" i="1" l="1"/>
  <c r="D1355" i="1" s="1"/>
  <c r="D1354" i="1" s="1"/>
  <c r="D1081" i="1" l="1"/>
  <c r="D1080" i="1" s="1"/>
  <c r="D1076" i="1" s="1"/>
  <c r="D36" i="1" l="1"/>
  <c r="D281" i="1" l="1"/>
  <c r="D280" i="1"/>
  <c r="D279" i="1"/>
  <c r="D675" i="1"/>
  <c r="D672" i="1"/>
  <c r="D143" i="1"/>
  <c r="D223" i="1"/>
  <c r="D177" i="1"/>
  <c r="D165" i="1"/>
  <c r="D155" i="1"/>
  <c r="D151" i="1"/>
  <c r="D139" i="1"/>
  <c r="D125" i="1"/>
  <c r="D1196" i="1" l="1"/>
  <c r="D1195" i="1" s="1"/>
  <c r="D1194" i="1" s="1"/>
  <c r="D899" i="1" l="1"/>
  <c r="D887" i="1"/>
  <c r="D324" i="1" l="1"/>
  <c r="D323" i="1"/>
  <c r="D1103" i="1" l="1"/>
  <c r="D412" i="1" l="1"/>
  <c r="D415" i="1"/>
  <c r="D482" i="1"/>
  <c r="D485" i="1"/>
  <c r="D433" i="1"/>
  <c r="D436" i="1"/>
  <c r="D448" i="1"/>
  <c r="D451" i="1"/>
  <c r="D57" i="1" l="1"/>
  <c r="D402" i="1" l="1"/>
  <c r="D401" i="1"/>
  <c r="D398" i="1"/>
  <c r="D397" i="1"/>
  <c r="D396" i="1"/>
  <c r="D405" i="1"/>
  <c r="D374" i="1"/>
  <c r="D314" i="1"/>
  <c r="D1232" i="1"/>
  <c r="D87" i="1" l="1"/>
  <c r="D90" i="1"/>
  <c r="D98" i="1"/>
  <c r="D94" i="1"/>
  <c r="D75" i="1"/>
  <c r="D71" i="1"/>
  <c r="D856" i="1" l="1"/>
  <c r="D974" i="1" l="1"/>
  <c r="D978" i="1"/>
  <c r="D994" i="1"/>
  <c r="D1004" i="1"/>
  <c r="D1085" i="1" l="1"/>
  <c r="D1084" i="1" s="1"/>
  <c r="D1083" i="1" s="1"/>
  <c r="D1089" i="1"/>
  <c r="D1088" i="1" s="1"/>
  <c r="D1087" i="1" s="1"/>
  <c r="D584" i="1" l="1"/>
  <c r="D1261" i="1"/>
  <c r="D1262" i="1"/>
  <c r="D1239" i="1"/>
  <c r="D805" i="1"/>
  <c r="D780" i="1"/>
  <c r="D774" i="1" l="1"/>
  <c r="D775" i="1"/>
  <c r="D750" i="1"/>
  <c r="D904" i="1" l="1"/>
  <c r="D236" i="1" l="1"/>
  <c r="D284" i="1" l="1"/>
  <c r="D285" i="1"/>
  <c r="D681" i="1"/>
  <c r="D129" i="1"/>
  <c r="D121" i="1"/>
  <c r="D531" i="1" l="1"/>
  <c r="D539" i="1"/>
  <c r="D542" i="1"/>
  <c r="D66" i="1" l="1"/>
  <c r="D65" i="1" s="1"/>
  <c r="D64" i="1" s="1"/>
  <c r="D128" i="1" l="1"/>
  <c r="D127" i="1" s="1"/>
  <c r="D126" i="1" s="1"/>
  <c r="D429" i="1" l="1"/>
  <c r="D426" i="1"/>
  <c r="D525" i="1" l="1"/>
  <c r="D1175" i="1" l="1"/>
  <c r="D1174" i="1" s="1"/>
  <c r="D1173" i="1" s="1"/>
  <c r="D942" i="1" l="1"/>
  <c r="D941" i="1" s="1"/>
  <c r="D940" i="1" s="1"/>
  <c r="D460" i="1" l="1"/>
  <c r="D458" i="1"/>
  <c r="D1149" i="1" l="1"/>
  <c r="D1148" i="1" s="1"/>
  <c r="D1147" i="1" s="1"/>
  <c r="D168" i="1" l="1"/>
  <c r="D214" i="1" l="1"/>
  <c r="D213" i="1" s="1"/>
  <c r="D211" i="1"/>
  <c r="D210" i="1" s="1"/>
  <c r="D209" i="1" l="1"/>
  <c r="D1285" i="1" l="1"/>
  <c r="D1144" i="1" l="1"/>
  <c r="D917" i="1" l="1"/>
  <c r="D134" i="1" l="1"/>
  <c r="D132" i="1" s="1"/>
  <c r="D1012" i="1" l="1"/>
  <c r="D351" i="1" l="1"/>
  <c r="D350" i="1" s="1"/>
  <c r="D349" i="1" s="1"/>
  <c r="D345" i="1"/>
  <c r="D347" i="1"/>
  <c r="D344" i="1" l="1"/>
  <c r="D343" i="1" s="1"/>
  <c r="D136" i="1" l="1"/>
  <c r="D1345" i="1" l="1"/>
  <c r="D1343" i="1"/>
  <c r="D740" i="1" l="1"/>
  <c r="D764" i="1"/>
  <c r="D1008" i="1" l="1"/>
  <c r="D953" i="1"/>
  <c r="D957" i="1"/>
  <c r="D1021" i="1"/>
  <c r="D358" i="1" l="1"/>
  <c r="D1139" i="1" l="1"/>
  <c r="D190" i="1" l="1"/>
  <c r="D258" i="1"/>
  <c r="D173" i="1"/>
  <c r="D851" i="1" l="1"/>
  <c r="D850" i="1" s="1"/>
  <c r="D849" i="1" s="1"/>
  <c r="D147" i="1" l="1"/>
  <c r="D146" i="1" l="1"/>
  <c r="D145" i="1" s="1"/>
  <c r="D144" i="1" s="1"/>
  <c r="D53" i="1" l="1"/>
  <c r="D218" i="1" l="1"/>
  <c r="D217" i="1" s="1"/>
  <c r="D216" i="1" s="1"/>
  <c r="D1184" i="1" l="1"/>
  <c r="D1183" i="1" s="1"/>
  <c r="D1182" i="1" s="1"/>
  <c r="D1181" i="1" s="1"/>
  <c r="D1179" i="1"/>
  <c r="D1178" i="1" s="1"/>
  <c r="D1177" i="1" s="1"/>
  <c r="D1172" i="1" s="1"/>
  <c r="D523" i="1" l="1"/>
  <c r="D521" i="1"/>
  <c r="D855" i="1" l="1"/>
  <c r="D854" i="1" s="1"/>
  <c r="D853" i="1" s="1"/>
  <c r="D848" i="1" s="1"/>
  <c r="D1093" i="1" l="1"/>
  <c r="D1092" i="1" s="1"/>
  <c r="D866" i="1"/>
  <c r="D320" i="1" l="1"/>
  <c r="D318" i="1"/>
  <c r="D288" i="1" l="1"/>
  <c r="D287" i="1" l="1"/>
  <c r="D45" i="1" l="1"/>
  <c r="D15" i="1"/>
  <c r="D12" i="1"/>
  <c r="D1190" i="1" l="1"/>
  <c r="D1189" i="1" s="1"/>
  <c r="D1188" i="1" s="1"/>
  <c r="D1187" i="1" s="1"/>
  <c r="D1226" i="1" l="1"/>
  <c r="D1225" i="1" s="1"/>
  <c r="D1224" i="1" s="1"/>
  <c r="D1214" i="1" l="1"/>
  <c r="D1213" i="1" s="1"/>
  <c r="D1212" i="1" s="1"/>
  <c r="D1278" i="1" l="1"/>
  <c r="D1277" i="1" s="1"/>
  <c r="D570" i="1" l="1"/>
  <c r="D569" i="1" s="1"/>
  <c r="D568" i="1" s="1"/>
  <c r="D1258" i="1"/>
  <c r="D1257" i="1"/>
  <c r="D1256" i="1"/>
  <c r="D1074" i="1" l="1"/>
  <c r="D1073" i="1" s="1"/>
  <c r="D1072" i="1" s="1"/>
  <c r="D1003" i="1" l="1"/>
  <c r="D949" i="1" l="1"/>
  <c r="D773" i="1"/>
  <c r="D798" i="1" l="1"/>
  <c r="D797" i="1" s="1"/>
  <c r="D796" i="1" s="1"/>
  <c r="D936" i="1" l="1"/>
  <c r="D195" i="1" l="1"/>
  <c r="D194" i="1" s="1"/>
  <c r="D193" i="1" s="1"/>
  <c r="D79" i="1"/>
  <c r="D78" i="1" s="1"/>
  <c r="D77" i="1" s="1"/>
  <c r="D76" i="1" s="1"/>
  <c r="D82" i="1" l="1"/>
  <c r="D81" i="1" s="1"/>
  <c r="D62" i="1"/>
  <c r="D61" i="1" s="1"/>
  <c r="D44" i="1"/>
  <c r="D43" i="1" s="1"/>
  <c r="D42" i="1" s="1"/>
  <c r="D692" i="1" l="1"/>
  <c r="D699" i="1"/>
  <c r="D696" i="1"/>
  <c r="D301" i="1" l="1"/>
  <c r="D363" i="1" l="1"/>
  <c r="D304" i="1"/>
  <c r="D303" i="1" s="1"/>
  <c r="D302" i="1" s="1"/>
  <c r="D309" i="1" l="1"/>
  <c r="D167" i="1" l="1"/>
  <c r="D166" i="1" s="1"/>
  <c r="D327" i="1" l="1"/>
  <c r="D1157" i="1" l="1"/>
  <c r="D1156" i="1" s="1"/>
  <c r="D1155" i="1" s="1"/>
  <c r="D735" i="1" l="1"/>
  <c r="D733" i="1"/>
  <c r="D894" i="1" l="1"/>
  <c r="D891" i="1"/>
  <c r="D1070" i="1" l="1"/>
  <c r="D1069" i="1" s="1"/>
  <c r="D1068" i="1" s="1"/>
  <c r="D1112" i="1" l="1"/>
  <c r="D1171" i="1" l="1"/>
  <c r="D267" i="1"/>
  <c r="D265" i="1" s="1"/>
  <c r="D208" i="1"/>
  <c r="D791" i="1" l="1"/>
  <c r="D789" i="1"/>
  <c r="D1115" i="1" l="1"/>
  <c r="D1111" i="1"/>
  <c r="D1107" i="1"/>
  <c r="D1106" i="1" s="1"/>
  <c r="D1105" i="1" l="1"/>
  <c r="D1104" i="1" s="1"/>
  <c r="D388" i="1"/>
  <c r="D645" i="1"/>
  <c r="D638" i="1"/>
  <c r="D631" i="1"/>
  <c r="D1348" i="1" l="1"/>
  <c r="D1347" i="1" s="1"/>
  <c r="D1346" i="1" s="1"/>
  <c r="D1011" i="1" l="1"/>
  <c r="D1010" i="1" s="1"/>
  <c r="D1009" i="1" s="1"/>
  <c r="D1007" i="1"/>
  <c r="D717" i="1"/>
  <c r="D715" i="1"/>
  <c r="D712" i="1"/>
  <c r="D335" i="1" l="1"/>
  <c r="D334" i="1" s="1"/>
  <c r="D333" i="1" s="1"/>
  <c r="D658" i="1"/>
  <c r="D657" i="1" s="1"/>
  <c r="D656" i="1" s="1"/>
  <c r="D1201" i="1" l="1"/>
  <c r="D1052" i="1" l="1"/>
  <c r="D1051" i="1" s="1"/>
  <c r="D1053" i="1"/>
  <c r="D1153" i="1" l="1"/>
  <c r="D1152" i="1" s="1"/>
  <c r="D1151" i="1" s="1"/>
  <c r="D1049" i="1" l="1"/>
  <c r="D1048" i="1" s="1"/>
  <c r="D1047" i="1" s="1"/>
  <c r="D1102" i="1"/>
  <c r="D1101" i="1" s="1"/>
  <c r="D1100" i="1" s="1"/>
  <c r="D1098" i="1"/>
  <c r="D1097" i="1" s="1"/>
  <c r="D1091" i="1" s="1"/>
  <c r="D1066" i="1"/>
  <c r="D1065" i="1" s="1"/>
  <c r="D1064" i="1" s="1"/>
  <c r="D112" i="1" l="1"/>
  <c r="D111" i="1" s="1"/>
  <c r="D110" i="1" s="1"/>
  <c r="D109" i="1" s="1"/>
  <c r="D59" i="1" l="1"/>
  <c r="D58" i="1" s="1"/>
  <c r="D498" i="1" l="1"/>
  <c r="D533" i="1" l="1"/>
  <c r="D532" i="1" s="1"/>
  <c r="D993" i="1" l="1"/>
  <c r="D992" i="1" s="1"/>
  <c r="D991" i="1" s="1"/>
  <c r="D1265" i="1" l="1"/>
  <c r="D1063" i="1" l="1"/>
  <c r="D518" i="1" l="1"/>
  <c r="D707" i="1" l="1"/>
  <c r="D1131" i="1" l="1"/>
  <c r="D1352" i="1" l="1"/>
  <c r="D1351" i="1" s="1"/>
  <c r="D1350" i="1" s="1"/>
  <c r="D1325" i="1" l="1"/>
  <c r="D1342" i="1" l="1"/>
  <c r="D1341" i="1" s="1"/>
  <c r="D172" i="1" l="1"/>
  <c r="D171" i="1" s="1"/>
  <c r="D170" i="1" s="1"/>
  <c r="D1029" i="1" l="1"/>
  <c r="D1028" i="1" s="1"/>
  <c r="D890" i="1" l="1"/>
  <c r="D889" i="1" s="1"/>
  <c r="D559" i="1" l="1"/>
  <c r="D982" i="1" l="1"/>
  <c r="D617" i="1"/>
  <c r="D616" i="1" s="1"/>
  <c r="D615" i="1" s="1"/>
  <c r="D322" i="1" l="1"/>
  <c r="D39" i="1" l="1"/>
  <c r="D38" i="1" s="1"/>
  <c r="D37" i="1" s="1"/>
  <c r="D32" i="1"/>
  <c r="D24" i="1"/>
  <c r="D1200" i="1" l="1"/>
  <c r="D1199" i="1" s="1"/>
  <c r="D1198" i="1" s="1"/>
  <c r="D1295" i="1"/>
  <c r="D1193" i="1" l="1"/>
  <c r="D1192" i="1" s="1"/>
  <c r="D1238" i="1"/>
  <c r="D698" i="1" l="1"/>
  <c r="D697" i="1" s="1"/>
  <c r="D695" i="1"/>
  <c r="D694" i="1" s="1"/>
  <c r="D693" i="1" l="1"/>
  <c r="D814" i="1" l="1"/>
  <c r="D74" i="1"/>
  <c r="D827" i="1"/>
  <c r="D823" i="1"/>
  <c r="D819" i="1"/>
  <c r="D810" i="1"/>
  <c r="D794" i="1"/>
  <c r="D676" i="1"/>
  <c r="D650" i="1"/>
  <c r="D644" i="1"/>
  <c r="D637" i="1"/>
  <c r="D630" i="1"/>
  <c r="D604" i="1"/>
  <c r="D594" i="1"/>
  <c r="D524" i="1"/>
  <c r="D497" i="1"/>
  <c r="D492" i="1"/>
  <c r="D364" i="1"/>
  <c r="D160" i="1"/>
  <c r="D154" i="1"/>
  <c r="D93" i="1"/>
  <c r="D56" i="1"/>
  <c r="D18" i="1"/>
  <c r="D228" i="1" l="1"/>
  <c r="D231" i="1"/>
  <c r="D230" i="1" s="1"/>
  <c r="D229" i="1" s="1"/>
  <c r="D135" i="1" l="1"/>
  <c r="D599" i="1" l="1"/>
  <c r="D598" i="1" s="1"/>
  <c r="D484" i="1" l="1"/>
  <c r="D483" i="1" s="1"/>
  <c r="D508" i="1"/>
  <c r="D507" i="1" s="1"/>
  <c r="D1206" i="1" l="1"/>
  <c r="D1205" i="1" s="1"/>
  <c r="D1204" i="1" s="1"/>
  <c r="D1210" i="1"/>
  <c r="D1209" i="1" s="1"/>
  <c r="D1208" i="1" s="1"/>
  <c r="D1231" i="1"/>
  <c r="D1230" i="1" s="1"/>
  <c r="D1203" i="1" l="1"/>
  <c r="D1229" i="1"/>
  <c r="D1228" i="1" s="1"/>
  <c r="D1311" i="1"/>
  <c r="D1202" i="1" l="1"/>
  <c r="D981" i="1" l="1"/>
  <c r="D879" i="1" l="1"/>
  <c r="D1294" i="1" l="1"/>
  <c r="D1293" i="1" s="1"/>
  <c r="D1292" i="1" s="1"/>
  <c r="D1291" i="1" s="1"/>
  <c r="D1288" i="1"/>
  <c r="D1287" i="1" s="1"/>
  <c r="D1284" i="1"/>
  <c r="D1283" i="1" s="1"/>
  <c r="D1273" i="1"/>
  <c r="D1272" i="1" s="1"/>
  <c r="D1271" i="1" s="1"/>
  <c r="D1282" i="1" l="1"/>
  <c r="D1270" i="1" s="1"/>
  <c r="D1269" i="1" l="1"/>
  <c r="D1268" i="1" s="1"/>
  <c r="D1267" i="1" s="1"/>
  <c r="D404" i="1"/>
  <c r="D403" i="1" s="1"/>
  <c r="D400" i="1"/>
  <c r="D399" i="1" s="1"/>
  <c r="D395" i="1"/>
  <c r="D394" i="1" s="1"/>
  <c r="D392" i="1"/>
  <c r="D391" i="1" s="1"/>
  <c r="D390" i="1" s="1"/>
  <c r="D387" i="1"/>
  <c r="D386" i="1" s="1"/>
  <c r="D382" i="1"/>
  <c r="D381" i="1" s="1"/>
  <c r="D377" i="1"/>
  <c r="D376" i="1" s="1"/>
  <c r="D375" i="1" s="1"/>
  <c r="D373" i="1"/>
  <c r="D372" i="1" s="1"/>
  <c r="D371" i="1" s="1"/>
  <c r="D368" i="1"/>
  <c r="D367" i="1" s="1"/>
  <c r="D366" i="1" s="1"/>
  <c r="D362" i="1"/>
  <c r="D361" i="1" s="1"/>
  <c r="D359" i="1"/>
  <c r="D357" i="1"/>
  <c r="D356" i="1" s="1"/>
  <c r="D341" i="1"/>
  <c r="D339" i="1"/>
  <c r="D331" i="1"/>
  <c r="D330" i="1" s="1"/>
  <c r="D328" i="1"/>
  <c r="D326" i="1"/>
  <c r="D321" i="1"/>
  <c r="D317" i="1"/>
  <c r="D316" i="1" s="1"/>
  <c r="D313" i="1"/>
  <c r="D312" i="1" s="1"/>
  <c r="D311" i="1" s="1"/>
  <c r="D308" i="1"/>
  <c r="D307" i="1" s="1"/>
  <c r="D306" i="1" s="1"/>
  <c r="D300" i="1"/>
  <c r="D299" i="1" s="1"/>
  <c r="D298" i="1" s="1"/>
  <c r="D296" i="1"/>
  <c r="D295" i="1" s="1"/>
  <c r="D294" i="1" s="1"/>
  <c r="D293" i="1" l="1"/>
  <c r="D370" i="1"/>
  <c r="D325" i="1"/>
  <c r="D315" i="1" s="1"/>
  <c r="D310" i="1" s="1"/>
  <c r="D380" i="1"/>
  <c r="D393" i="1"/>
  <c r="D338" i="1"/>
  <c r="D337" i="1" s="1"/>
  <c r="D355" i="1"/>
  <c r="D354" i="1" s="1"/>
  <c r="D292" i="1" l="1"/>
  <c r="D353" i="1"/>
  <c r="D379" i="1"/>
  <c r="D291" i="1" l="1"/>
  <c r="D1264" i="1"/>
  <c r="D1263" i="1" s="1"/>
  <c r="D1260" i="1"/>
  <c r="D1259" i="1" s="1"/>
  <c r="D1255" i="1"/>
  <c r="D1254" i="1" s="1"/>
  <c r="D1251" i="1"/>
  <c r="D1250" i="1" s="1"/>
  <c r="D1249" i="1" s="1"/>
  <c r="D1247" i="1"/>
  <c r="D1246" i="1" s="1"/>
  <c r="D1245" i="1" s="1"/>
  <c r="D1243" i="1"/>
  <c r="D1242" i="1" s="1"/>
  <c r="D1241" i="1" s="1"/>
  <c r="D1237" i="1"/>
  <c r="D1236" i="1" s="1"/>
  <c r="D1023" i="1"/>
  <c r="D1022" i="1" s="1"/>
  <c r="D1020" i="1"/>
  <c r="D1019" i="1" s="1"/>
  <c r="D1016" i="1"/>
  <c r="D1015" i="1" s="1"/>
  <c r="D1014" i="1" s="1"/>
  <c r="D1006" i="1"/>
  <c r="D1005" i="1" s="1"/>
  <c r="D1002" i="1"/>
  <c r="D1001" i="1" s="1"/>
  <c r="D989" i="1"/>
  <c r="D988" i="1" s="1"/>
  <c r="D987" i="1" s="1"/>
  <c r="D985" i="1"/>
  <c r="D984" i="1" s="1"/>
  <c r="D983" i="1" s="1"/>
  <c r="D980" i="1"/>
  <c r="D979" i="1" s="1"/>
  <c r="D977" i="1"/>
  <c r="D976" i="1" s="1"/>
  <c r="D975" i="1" s="1"/>
  <c r="D973" i="1"/>
  <c r="D972" i="1" s="1"/>
  <c r="D971" i="1" s="1"/>
  <c r="D968" i="1"/>
  <c r="D967" i="1" s="1"/>
  <c r="D962" i="1" s="1"/>
  <c r="D960" i="1"/>
  <c r="D959" i="1" s="1"/>
  <c r="D958" i="1" s="1"/>
  <c r="D956" i="1"/>
  <c r="D955" i="1" s="1"/>
  <c r="D954" i="1" s="1"/>
  <c r="D952" i="1"/>
  <c r="D951" i="1" s="1"/>
  <c r="D950" i="1" s="1"/>
  <c r="D948" i="1"/>
  <c r="D947" i="1" s="1"/>
  <c r="D946" i="1" s="1"/>
  <c r="D804" i="1"/>
  <c r="D803" i="1" s="1"/>
  <c r="D802" i="1" s="1"/>
  <c r="D801" i="1" s="1"/>
  <c r="D800" i="1" s="1"/>
  <c r="D793" i="1"/>
  <c r="D792" i="1" s="1"/>
  <c r="D790" i="1"/>
  <c r="D788" i="1"/>
  <c r="D785" i="1"/>
  <c r="D784" i="1" s="1"/>
  <c r="D779" i="1"/>
  <c r="D778" i="1" s="1"/>
  <c r="D777" i="1" s="1"/>
  <c r="D776" i="1" s="1"/>
  <c r="D772" i="1"/>
  <c r="D771" i="1" s="1"/>
  <c r="D770" i="1" s="1"/>
  <c r="D766" i="1"/>
  <c r="D763" i="1"/>
  <c r="D762" i="1" s="1"/>
  <c r="D758" i="1"/>
  <c r="D757" i="1" s="1"/>
  <c r="D753" i="1"/>
  <c r="D752" i="1" s="1"/>
  <c r="D751" i="1" s="1"/>
  <c r="D749" i="1"/>
  <c r="D748" i="1" s="1"/>
  <c r="D747" i="1" s="1"/>
  <c r="D744" i="1"/>
  <c r="D743" i="1" s="1"/>
  <c r="D739" i="1"/>
  <c r="D738" i="1" s="1"/>
  <c r="D734" i="1"/>
  <c r="D732" i="1"/>
  <c r="D729" i="1"/>
  <c r="D728" i="1" s="1"/>
  <c r="D724" i="1"/>
  <c r="D723" i="1" s="1"/>
  <c r="D721" i="1"/>
  <c r="D720" i="1" s="1"/>
  <c r="D716" i="1"/>
  <c r="D714" i="1"/>
  <c r="D711" i="1"/>
  <c r="D710" i="1" s="1"/>
  <c r="D706" i="1"/>
  <c r="D705" i="1" s="1"/>
  <c r="D704" i="1" s="1"/>
  <c r="D621" i="1"/>
  <c r="D620" i="1" s="1"/>
  <c r="D619" i="1" s="1"/>
  <c r="D613" i="1"/>
  <c r="D612" i="1" s="1"/>
  <c r="D611" i="1" s="1"/>
  <c r="D609" i="1"/>
  <c r="D608" i="1" s="1"/>
  <c r="D607" i="1" s="1"/>
  <c r="D602" i="1"/>
  <c r="D592" i="1"/>
  <c r="D591" i="1" s="1"/>
  <c r="D590" i="1" s="1"/>
  <c r="D589" i="1" s="1"/>
  <c r="D587" i="1"/>
  <c r="D586" i="1" s="1"/>
  <c r="D585" i="1" s="1"/>
  <c r="D583" i="1"/>
  <c r="D582" i="1" s="1"/>
  <c r="D581" i="1" s="1"/>
  <c r="D578" i="1"/>
  <c r="D577" i="1" s="1"/>
  <c r="D576" i="1" s="1"/>
  <c r="D574" i="1"/>
  <c r="D573" i="1" s="1"/>
  <c r="D572" i="1" s="1"/>
  <c r="D566" i="1"/>
  <c r="D565" i="1" s="1"/>
  <c r="D564" i="1" s="1"/>
  <c r="D562" i="1"/>
  <c r="D561" i="1" s="1"/>
  <c r="D560" i="1" s="1"/>
  <c r="D558" i="1"/>
  <c r="D557" i="1" s="1"/>
  <c r="D556" i="1" s="1"/>
  <c r="D554" i="1"/>
  <c r="D553" i="1" s="1"/>
  <c r="D552" i="1" s="1"/>
  <c r="D580" i="1" l="1"/>
  <c r="D551" i="1"/>
  <c r="D606" i="1"/>
  <c r="D703" i="1"/>
  <c r="D713" i="1"/>
  <c r="D709" i="1" s="1"/>
  <c r="D708" i="1" s="1"/>
  <c r="D997" i="1"/>
  <c r="D996" i="1" s="1"/>
  <c r="D995" i="1" s="1"/>
  <c r="D970" i="1" s="1"/>
  <c r="D787" i="1"/>
  <c r="D783" i="1" s="1"/>
  <c r="D719" i="1"/>
  <c r="D718" i="1" s="1"/>
  <c r="D731" i="1"/>
  <c r="D727" i="1" s="1"/>
  <c r="D726" i="1" s="1"/>
  <c r="D1253" i="1"/>
  <c r="D1235" i="1" s="1"/>
  <c r="D1234" i="1" s="1"/>
  <c r="D756" i="1"/>
  <c r="D755" i="1" s="1"/>
  <c r="D746" i="1"/>
  <c r="D601" i="1"/>
  <c r="D1018" i="1"/>
  <c r="D1013" i="1" s="1"/>
  <c r="D945" i="1"/>
  <c r="D737" i="1"/>
  <c r="D769" i="1"/>
  <c r="D1321" i="1"/>
  <c r="D1305" i="1"/>
  <c r="D1304" i="1" s="1"/>
  <c r="D1303" i="1" s="1"/>
  <c r="D1301" i="1"/>
  <c r="D1300" i="1" s="1"/>
  <c r="D1299" i="1" s="1"/>
  <c r="D782" i="1" l="1"/>
  <c r="D781" i="1" s="1"/>
  <c r="D597" i="1"/>
  <c r="D596" i="1" s="1"/>
  <c r="D550" i="1" s="1"/>
  <c r="D702" i="1"/>
  <c r="D1298" i="1"/>
  <c r="D1297" i="1" s="1"/>
  <c r="D944" i="1"/>
  <c r="D736" i="1"/>
  <c r="D701" i="1" l="1"/>
  <c r="D913" i="1"/>
  <c r="D912" i="1" s="1"/>
  <c r="D1041" i="1" l="1"/>
  <c r="D1040" i="1" s="1"/>
  <c r="D1039" i="1" s="1"/>
  <c r="D1037" i="1"/>
  <c r="D1036" i="1" s="1"/>
  <c r="D1035" i="1" s="1"/>
  <c r="D1163" i="1" l="1"/>
  <c r="D1162" i="1" s="1"/>
  <c r="D1161" i="1" s="1"/>
  <c r="D1160" i="1" s="1"/>
  <c r="D1138" i="1"/>
  <c r="D1137" i="1" s="1"/>
  <c r="D1130" i="1"/>
  <c r="D1129" i="1" s="1"/>
  <c r="D1135" i="1"/>
  <c r="D1134" i="1" s="1"/>
  <c r="D1133" i="1" s="1"/>
  <c r="D1127" i="1"/>
  <c r="D1126" i="1" s="1"/>
  <c r="D1125" i="1" s="1"/>
  <c r="D865" i="1" l="1"/>
  <c r="D864" i="1" s="1"/>
  <c r="D1143" i="1" l="1"/>
  <c r="D1142" i="1" s="1"/>
  <c r="D261" i="1" l="1"/>
  <c r="D283" i="1"/>
  <c r="D200" i="1" l="1"/>
  <c r="D23" i="1" l="1"/>
  <c r="D142" i="1" l="1"/>
  <c r="D908" i="1" l="1"/>
  <c r="D907" i="1" s="1"/>
  <c r="D878" i="1"/>
  <c r="D903" i="1"/>
  <c r="D902" i="1" s="1"/>
  <c r="D901" i="1" s="1"/>
  <c r="D928" i="1"/>
  <c r="D927" i="1" s="1"/>
  <c r="D922" i="1"/>
  <c r="D921" i="1" s="1"/>
  <c r="D916" i="1"/>
  <c r="D935" i="1"/>
  <c r="D934" i="1" s="1"/>
  <c r="D906" i="1" l="1"/>
  <c r="D893" i="1" l="1"/>
  <c r="D892" i="1" s="1"/>
  <c r="D888" i="1" s="1"/>
  <c r="D898" i="1"/>
  <c r="D897" i="1" s="1"/>
  <c r="D896" i="1" s="1"/>
  <c r="D895" i="1" s="1"/>
  <c r="D886" i="1"/>
  <c r="D885" i="1" s="1"/>
  <c r="D884" i="1" s="1"/>
  <c r="D874" i="1"/>
  <c r="D873" i="1" s="1"/>
  <c r="D872" i="1" s="1"/>
  <c r="D862" i="1"/>
  <c r="D861" i="1" s="1"/>
  <c r="D860" i="1" s="1"/>
  <c r="D859" i="1" s="1"/>
  <c r="D858" i="1" s="1"/>
  <c r="D883" i="1" l="1"/>
  <c r="D871" i="1"/>
  <c r="D870" i="1"/>
  <c r="D1123" i="1"/>
  <c r="D1122" i="1" s="1"/>
  <c r="D1121" i="1" s="1"/>
  <c r="D1120" i="1" s="1"/>
  <c r="D1119" i="1" l="1"/>
  <c r="D648" i="1"/>
  <c r="D647" i="1" s="1"/>
  <c r="D662" i="1"/>
  <c r="D646" i="1" l="1"/>
  <c r="D643" i="1"/>
  <c r="D641" i="1" l="1"/>
  <c r="D640" i="1" s="1"/>
  <c r="D639" i="1" s="1"/>
  <c r="D548" i="1" l="1"/>
  <c r="D547" i="1" s="1"/>
  <c r="D546" i="1" s="1"/>
  <c r="D545" i="1" s="1"/>
  <c r="D543" i="1"/>
  <c r="D541" i="1"/>
  <c r="D538" i="1"/>
  <c r="D537" i="1" s="1"/>
  <c r="D530" i="1"/>
  <c r="D529" i="1" s="1"/>
  <c r="D528" i="1" s="1"/>
  <c r="D527" i="1" s="1"/>
  <c r="D540" i="1" l="1"/>
  <c r="D536" i="1" s="1"/>
  <c r="D535" i="1" s="1"/>
  <c r="D526" i="1" s="1"/>
  <c r="D505" i="1" l="1"/>
  <c r="D504" i="1" s="1"/>
  <c r="D502" i="1"/>
  <c r="D501" i="1" s="1"/>
  <c r="D500" i="1" l="1"/>
  <c r="D499" i="1" s="1"/>
  <c r="D442" i="1"/>
  <c r="D441" i="1" s="1"/>
  <c r="D439" i="1"/>
  <c r="D438" i="1" s="1"/>
  <c r="D435" i="1"/>
  <c r="D434" i="1" s="1"/>
  <c r="D432" i="1"/>
  <c r="D431" i="1" s="1"/>
  <c r="D428" i="1"/>
  <c r="D427" i="1" s="1"/>
  <c r="D425" i="1"/>
  <c r="D424" i="1" s="1"/>
  <c r="D437" i="1" l="1"/>
  <c r="D423" i="1"/>
  <c r="D430" i="1"/>
  <c r="D846" i="1" l="1"/>
  <c r="D845" i="1" s="1"/>
  <c r="D844" i="1" s="1"/>
  <c r="D189" i="1" l="1"/>
  <c r="D188" i="1" s="1"/>
  <c r="D187" i="1" s="1"/>
  <c r="D164" i="1" l="1"/>
  <c r="D163" i="1" s="1"/>
  <c r="D162" i="1" s="1"/>
  <c r="D1310" i="1" l="1"/>
  <c r="D1309" i="1" s="1"/>
  <c r="D1032" i="1" l="1"/>
  <c r="D1027" i="1" s="1"/>
  <c r="D1026" i="1" s="1"/>
  <c r="D1033" i="1"/>
  <c r="D1315" i="1" l="1"/>
  <c r="D1062" i="1"/>
  <c r="D1061" i="1" s="1"/>
  <c r="D1060" i="1" s="1"/>
  <c r="D1058" i="1" l="1"/>
  <c r="D1057" i="1" s="1"/>
  <c r="D1056" i="1" s="1"/>
  <c r="D1055" i="1" s="1"/>
  <c r="D1025" i="1" l="1"/>
  <c r="D809" i="1"/>
  <c r="D808" i="1" s="1"/>
  <c r="D839" i="1" l="1"/>
  <c r="D838" i="1" s="1"/>
  <c r="D102" i="1" l="1"/>
  <c r="D101" i="1" s="1"/>
  <c r="D286" i="1" l="1"/>
  <c r="D282" i="1"/>
  <c r="D278" i="1"/>
  <c r="D277" i="1" s="1"/>
  <c r="D274" i="1"/>
  <c r="D273" i="1" s="1"/>
  <c r="D271" i="1"/>
  <c r="D270" i="1" s="1"/>
  <c r="D264" i="1"/>
  <c r="D260" i="1"/>
  <c r="D256" i="1"/>
  <c r="D255" i="1" s="1"/>
  <c r="D244" i="1"/>
  <c r="D243" i="1" s="1"/>
  <c r="D241" i="1"/>
  <c r="D240" i="1" s="1"/>
  <c r="D248" i="1"/>
  <c r="D247" i="1" s="1"/>
  <c r="D246" i="1" s="1"/>
  <c r="D235" i="1"/>
  <c r="D234" i="1" s="1"/>
  <c r="D233" i="1" s="1"/>
  <c r="D227" i="1"/>
  <c r="D226" i="1" s="1"/>
  <c r="D225" i="1" s="1"/>
  <c r="D222" i="1"/>
  <c r="D221" i="1" s="1"/>
  <c r="D220" i="1" s="1"/>
  <c r="D207" i="1"/>
  <c r="D206" i="1" s="1"/>
  <c r="D204" i="1"/>
  <c r="D203" i="1" s="1"/>
  <c r="D199" i="1"/>
  <c r="D198" i="1" s="1"/>
  <c r="D197" i="1" s="1"/>
  <c r="D185" i="1"/>
  <c r="D184" i="1" s="1"/>
  <c r="D182" i="1"/>
  <c r="D181" i="1" s="1"/>
  <c r="D176" i="1"/>
  <c r="D175" i="1" s="1"/>
  <c r="D174" i="1" s="1"/>
  <c r="D158" i="1"/>
  <c r="D153" i="1"/>
  <c r="D152" i="1" s="1"/>
  <c r="D150" i="1"/>
  <c r="D149" i="1"/>
  <c r="D148" i="1" s="1"/>
  <c r="D141" i="1"/>
  <c r="D140" i="1" s="1"/>
  <c r="D138" i="1"/>
  <c r="D137" i="1" s="1"/>
  <c r="D131" i="1"/>
  <c r="D124" i="1"/>
  <c r="D123" i="1" s="1"/>
  <c r="D122" i="1" s="1"/>
  <c r="D120" i="1"/>
  <c r="D119" i="1" s="1"/>
  <c r="D118" i="1" s="1"/>
  <c r="D115" i="1"/>
  <c r="D114" i="1" s="1"/>
  <c r="D113" i="1" s="1"/>
  <c r="D157" i="1" l="1"/>
  <c r="D156" i="1" s="1"/>
  <c r="D224" i="1"/>
  <c r="D130" i="1"/>
  <c r="D117" i="1" s="1"/>
  <c r="D202" i="1"/>
  <c r="D201" i="1" s="1"/>
  <c r="D276" i="1"/>
  <c r="D254" i="1"/>
  <c r="D269" i="1"/>
  <c r="D268" i="1" s="1"/>
  <c r="D180" i="1"/>
  <c r="D239" i="1"/>
  <c r="D238" i="1" s="1"/>
  <c r="D108" i="1" l="1"/>
  <c r="D192" i="1"/>
  <c r="D179" i="1"/>
  <c r="D178" i="1" s="1"/>
  <c r="D237" i="1"/>
  <c r="D252" i="1"/>
  <c r="D253" i="1"/>
  <c r="D107" i="1" l="1"/>
  <c r="D191" i="1"/>
  <c r="D86" i="1" l="1"/>
  <c r="D85" i="1" s="1"/>
  <c r="D89" i="1"/>
  <c r="D88" i="1" s="1"/>
  <c r="D14" i="1"/>
  <c r="D13" i="1" s="1"/>
  <c r="D11" i="1"/>
  <c r="D10" i="1" s="1"/>
  <c r="D80" i="1" l="1"/>
  <c r="D9" i="1"/>
  <c r="D105" i="1" l="1"/>
  <c r="D104" i="1" s="1"/>
  <c r="D97" i="1"/>
  <c r="D96" i="1" s="1"/>
  <c r="D95" i="1" s="1"/>
  <c r="D92" i="1"/>
  <c r="D91" i="1" s="1"/>
  <c r="D73" i="1"/>
  <c r="D72" i="1" s="1"/>
  <c r="D70" i="1"/>
  <c r="D69" i="1" s="1"/>
  <c r="D68" i="1" s="1"/>
  <c r="D55" i="1"/>
  <c r="D54" i="1" s="1"/>
  <c r="D52" i="1"/>
  <c r="D51" i="1" s="1"/>
  <c r="D50" i="1" s="1"/>
  <c r="D48" i="1"/>
  <c r="D47" i="1" s="1"/>
  <c r="D46" i="1" s="1"/>
  <c r="D35" i="1"/>
  <c r="D34" i="1" s="1"/>
  <c r="D33" i="1" s="1"/>
  <c r="D31" i="1"/>
  <c r="D30" i="1" s="1"/>
  <c r="D29" i="1" s="1"/>
  <c r="D27" i="1"/>
  <c r="D26" i="1" s="1"/>
  <c r="D25" i="1" s="1"/>
  <c r="D22" i="1"/>
  <c r="D21" i="1" s="1"/>
  <c r="D17" i="1"/>
  <c r="D16" i="1" s="1"/>
  <c r="D8" i="1" s="1"/>
  <c r="D41" i="1" l="1"/>
  <c r="D20" i="1"/>
  <c r="D7" i="1" s="1"/>
  <c r="D100" i="1"/>
  <c r="D99" i="1" s="1"/>
  <c r="D6" i="1" l="1"/>
  <c r="D5" i="1" s="1"/>
  <c r="D635" i="1"/>
  <c r="D661" i="1" l="1"/>
  <c r="D660" i="1" s="1"/>
  <c r="D813" i="1" l="1"/>
  <c r="D812" i="1" s="1"/>
  <c r="D807" i="1" s="1"/>
  <c r="D818" i="1"/>
  <c r="D817" i="1" s="1"/>
  <c r="D1335" i="1" l="1"/>
  <c r="D1330" i="1"/>
  <c r="D1168" i="1" l="1"/>
  <c r="D1167" i="1" s="1"/>
  <c r="D1166" i="1" s="1"/>
  <c r="D1165" i="1" s="1"/>
  <c r="D1159" i="1" s="1"/>
  <c r="D1118" i="1" s="1"/>
  <c r="D671" i="1" l="1"/>
  <c r="D670" i="1" s="1"/>
  <c r="D459" i="1" l="1"/>
  <c r="D1186" i="1" l="1"/>
  <c r="D1170" i="1" s="1"/>
  <c r="D522" i="1"/>
  <c r="D520" i="1"/>
  <c r="D517" i="1"/>
  <c r="D516" i="1" s="1"/>
  <c r="D496" i="1"/>
  <c r="D495" i="1" s="1"/>
  <c r="D491" i="1"/>
  <c r="D489" i="1"/>
  <c r="D488" i="1" s="1"/>
  <c r="D481" i="1"/>
  <c r="D480" i="1" s="1"/>
  <c r="D479" i="1" s="1"/>
  <c r="D477" i="1"/>
  <c r="D476" i="1"/>
  <c r="D474" i="1"/>
  <c r="D473" i="1" s="1"/>
  <c r="D470" i="1"/>
  <c r="D469" i="1" s="1"/>
  <c r="D468" i="1" s="1"/>
  <c r="D466" i="1"/>
  <c r="D465" i="1" s="1"/>
  <c r="D463" i="1"/>
  <c r="D462" i="1" s="1"/>
  <c r="D457" i="1"/>
  <c r="D456" i="1" s="1"/>
  <c r="D454" i="1"/>
  <c r="D453" i="1" s="1"/>
  <c r="D450" i="1"/>
  <c r="D449" i="1" s="1"/>
  <c r="D447" i="1"/>
  <c r="D446" i="1" s="1"/>
  <c r="D421" i="1"/>
  <c r="D420" i="1" s="1"/>
  <c r="D418" i="1"/>
  <c r="D417" i="1" s="1"/>
  <c r="D414" i="1"/>
  <c r="D413" i="1" s="1"/>
  <c r="D411" i="1"/>
  <c r="D410" i="1" s="1"/>
  <c r="D452" i="1" l="1"/>
  <c r="D472" i="1"/>
  <c r="D487" i="1"/>
  <c r="D486" i="1" s="1"/>
  <c r="D519" i="1"/>
  <c r="D515" i="1" s="1"/>
  <c r="D514" i="1" s="1"/>
  <c r="D513" i="1" s="1"/>
  <c r="D445" i="1"/>
  <c r="D461" i="1"/>
  <c r="D494" i="1"/>
  <c r="D416" i="1"/>
  <c r="D409" i="1"/>
  <c r="D674" i="1"/>
  <c r="D673" i="1" s="1"/>
  <c r="D668" i="1"/>
  <c r="D680" i="1"/>
  <c r="D679" i="1" s="1"/>
  <c r="D678" i="1" s="1"/>
  <c r="D684" i="1"/>
  <c r="D683" i="1" s="1"/>
  <c r="D687" i="1"/>
  <c r="D686" i="1" s="1"/>
  <c r="D691" i="1"/>
  <c r="D444" i="1" l="1"/>
  <c r="D408" i="1"/>
  <c r="D407" i="1" l="1"/>
  <c r="D406" i="1" s="1"/>
  <c r="D654" i="1"/>
  <c r="D653" i="1" s="1"/>
  <c r="D652" i="1" s="1"/>
  <c r="D634" i="1"/>
  <c r="D633" i="1" s="1"/>
  <c r="D628" i="1"/>
  <c r="D627" i="1" s="1"/>
  <c r="D626" i="1" s="1"/>
  <c r="D625" i="1" s="1"/>
  <c r="D632" i="1" l="1"/>
  <c r="D624" i="1" s="1"/>
  <c r="D1320" i="1" l="1"/>
  <c r="D1329" i="1"/>
  <c r="D1362" i="1"/>
  <c r="D1314" i="1" l="1"/>
  <c r="D1324" i="1"/>
  <c r="D1313" i="1" l="1"/>
  <c r="D842" i="1" l="1"/>
  <c r="D835" i="1"/>
  <c r="D833" i="1"/>
  <c r="D841" i="1" l="1"/>
  <c r="D837" i="1" s="1"/>
  <c r="D832" i="1"/>
  <c r="D831" i="1" l="1"/>
  <c r="D830" i="1" s="1"/>
  <c r="D829" i="1" s="1"/>
  <c r="D1360" i="1"/>
  <c r="D938" i="1"/>
  <c r="D1334" i="1" l="1"/>
  <c r="D1333" i="1" s="1"/>
  <c r="D1359" i="1" l="1"/>
  <c r="D1358" i="1" s="1"/>
  <c r="D937" i="1"/>
  <c r="D933" i="1" s="1"/>
  <c r="D900" i="1" s="1"/>
  <c r="D1344" i="1"/>
  <c r="D1340" i="1" s="1"/>
  <c r="D1339" i="1" s="1"/>
  <c r="D882" i="1" l="1"/>
  <c r="D857" i="1" s="1"/>
  <c r="D1338" i="1"/>
  <c r="D1328" i="1"/>
  <c r="D1308" i="1" s="1"/>
  <c r="D1365" i="1" l="1"/>
  <c r="D690" i="1"/>
  <c r="D689" i="1" s="1"/>
  <c r="D667" i="1"/>
  <c r="D666" i="1" s="1"/>
  <c r="D682" i="1" l="1"/>
  <c r="D665" i="1" s="1"/>
  <c r="D664" i="1" l="1"/>
  <c r="D623" i="1" s="1"/>
  <c r="D826" i="1"/>
  <c r="D825" i="1" s="1"/>
  <c r="D822" i="1"/>
  <c r="D821" i="1" s="1"/>
  <c r="D816" i="1" l="1"/>
  <c r="D806" i="1" s="1"/>
  <c r="D1307" i="1" s="1"/>
  <c r="D1366" i="1" l="1"/>
</calcChain>
</file>

<file path=xl/sharedStrings.xml><?xml version="1.0" encoding="utf-8"?>
<sst xmlns="http://schemas.openxmlformats.org/spreadsheetml/2006/main" count="3473" uniqueCount="824">
  <si>
    <t>630</t>
  </si>
  <si>
    <t>Центральный аппарат</t>
  </si>
  <si>
    <t>Резервные средства</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</si>
  <si>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</si>
  <si>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Организация предоставления гражданам субсидий на оплату жилого помещения и коммунальных услуг</t>
  </si>
  <si>
    <t>Обеспечение предоставления гражданам субсидий на оплату жилого помещения и коммунальных услуг</t>
  </si>
  <si>
    <t>Подпрограмма  "Дошкольное образование"</t>
  </si>
  <si>
    <t>310</t>
  </si>
  <si>
    <t>Расходы на выплаты персоналу государственных (муниципальных) органов</t>
  </si>
  <si>
    <t xml:space="preserve">Наименования </t>
  </si>
  <si>
    <t>ЦСР</t>
  </si>
  <si>
    <t>ВР</t>
  </si>
  <si>
    <t>810</t>
  </si>
  <si>
    <t>Иные бюджетные ассигнования</t>
  </si>
  <si>
    <t>800</t>
  </si>
  <si>
    <t>200</t>
  </si>
  <si>
    <t>240</t>
  </si>
  <si>
    <t>Иные закупки товаров, работ и услуг для обеспечения государственных (муниципальных) нужд</t>
  </si>
  <si>
    <t>Предоставление субсидий бюджетным, автономным учреждениям и иным некоммерческим организациям</t>
  </si>
  <si>
    <t xml:space="preserve">Субсидии автономным учреждениям </t>
  </si>
  <si>
    <t>600</t>
  </si>
  <si>
    <t>620</t>
  </si>
  <si>
    <t>Закупка товаров, работ и услуг для государственных (муниципальных) нужд</t>
  </si>
  <si>
    <t>Социальное обеспечение и иные выплаты населению</t>
  </si>
  <si>
    <t>300</t>
  </si>
  <si>
    <t xml:space="preserve">Субсидии бюджетным учреждениям </t>
  </si>
  <si>
    <t>610</t>
  </si>
  <si>
    <t xml:space="preserve">Обеспечение деятельности библиотек </t>
  </si>
  <si>
    <t>Субсидии некоммерческим организациям (за исключением государственных (муниципальных) учреждений)</t>
  </si>
  <si>
    <t>Стипендии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</si>
  <si>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</si>
  <si>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</si>
  <si>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110</t>
  </si>
  <si>
    <t>Расходы на выплаты персоналу казенных учреждений</t>
  </si>
  <si>
    <t>850</t>
  </si>
  <si>
    <t>Уплата налогов, сборов и иных платежей</t>
  </si>
  <si>
    <t xml:space="preserve">Бюджетные инвестиции </t>
  </si>
  <si>
    <t>400</t>
  </si>
  <si>
    <t>340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</si>
  <si>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</si>
  <si>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Публичные нормативные социальные выплаты гражданам</t>
  </si>
  <si>
    <t xml:space="preserve">В С Е Г О   Р А С Х О Д О В </t>
  </si>
  <si>
    <t>Сумма                    (тыс. рублей)</t>
  </si>
  <si>
    <t>Обеспечение деятельности дворцов и домов культуры</t>
  </si>
  <si>
    <t>Комплектование книжных фондов</t>
  </si>
  <si>
    <t>Совершенствование и развитие библиотечного дела</t>
  </si>
  <si>
    <t xml:space="preserve">Мероприятия в сфере культуры </t>
  </si>
  <si>
    <t>Оказание финансовой поддержки социально-ориентированным некоммерческим организациям</t>
  </si>
  <si>
    <t>Руководство и управление в сфере установленных функций органов местного самоуправления</t>
  </si>
  <si>
    <t>Глава муниципального образования</t>
  </si>
  <si>
    <t xml:space="preserve">Председатель Контрольно-счетной палаты </t>
  </si>
  <si>
    <t xml:space="preserve">Итого по муниципальным программам </t>
  </si>
  <si>
    <t>Мероприятия по мобилизационной подготовке</t>
  </si>
  <si>
    <t xml:space="preserve">Мероприятия в рамках реализации наказов избирателей </t>
  </si>
  <si>
    <t>Поддержка субъектов малого и среднего предпринимательства в области подготовки, переподготовки и повышения квалификации кадров</t>
  </si>
  <si>
    <t>Организация и проведение мероприятий в сфере культуры</t>
  </si>
  <si>
    <t>Обеспечение деятельности МКУ "Многофункциональный центр предоставления государственных и муниципальных услуг"</t>
  </si>
  <si>
    <t>Техническая инвентаризация и оценка рыночной стоимости объектов и права аренды нежилых помещений</t>
  </si>
  <si>
    <t>Организация безопасности детского и молодёжного отдыха</t>
  </si>
  <si>
    <t>Подпрограмма "Молодое поколение"</t>
  </si>
  <si>
    <t>Единовременное пособие при рождении ребёнка</t>
  </si>
  <si>
    <t>Бюджетные инвестиции</t>
  </si>
  <si>
    <t>Организация отдыха детей и молодежи</t>
  </si>
  <si>
    <t>Организация занятости детей и молодежи</t>
  </si>
  <si>
    <t xml:space="preserve">Другие непрограммные расходы  </t>
  </si>
  <si>
    <t>Субсидии некоммерческих организациям (за исключением государственных (муниципальных) учреждений)</t>
  </si>
  <si>
    <t>120</t>
  </si>
  <si>
    <t>Создание и обеспечение условий для деятельности организаций, образующих инфраструктуру поддержки субъектов малого и среднего предпринимательства</t>
  </si>
  <si>
    <t>Премии и гранты</t>
  </si>
  <si>
    <t>350</t>
  </si>
  <si>
    <t>Доплаты к пенсии неработающим гражданам, занимавшим высшие руководящие должности в исполкоме Красногорского горсовета более 5 лет, ушедшим на пенсию по старости до 01.09.1995г.</t>
  </si>
  <si>
    <t>Кадровое обеспечение учреждений,  организовывающих отдых, оздоровление, занятость детей и молодёжи, подготовка специалистов по организации отдыха, оздоровления, занятости детей и молодёжи</t>
  </si>
  <si>
    <t>Государственная поддержка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</si>
  <si>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Начальник финансового управления</t>
  </si>
  <si>
    <t>Н.А.Гереш</t>
  </si>
  <si>
    <t>Заместитель председателя Совета депутатов муниципального района</t>
  </si>
  <si>
    <t>Приобретение, формирование, постановка на государственный кадастровый учет земельных участков</t>
  </si>
  <si>
    <t>Фонд оплаты труда государственных (муниципальных) органов и взносы по обязательному социальному страхованию</t>
  </si>
  <si>
    <t>121</t>
  </si>
  <si>
    <t>Иные выплаты персоналу государственных (муниципальных) органов, за исключением фонда оплаты труда</t>
  </si>
  <si>
    <t>122</t>
  </si>
  <si>
    <t>Прочая закупка товаров, работ и услуг для обеспечения государственных (муниципальных) нужд</t>
  </si>
  <si>
    <t>244</t>
  </si>
  <si>
    <t>Уплата налога на имущество организаций и земельного налога</t>
  </si>
  <si>
    <t>851</t>
  </si>
  <si>
    <t>Уплата прочих налогов, сборов</t>
  </si>
  <si>
    <t>852</t>
  </si>
  <si>
    <t>Субсидии бюджетным учреждениям на иные цели</t>
  </si>
  <si>
    <t>612</t>
  </si>
  <si>
    <t>Субсидии автономным учреждениям на иные цели</t>
  </si>
  <si>
    <t>622</t>
  </si>
  <si>
    <t>Подпрограмма "Развитие архивного дела"</t>
  </si>
  <si>
    <t>111</t>
  </si>
  <si>
    <t>112</t>
  </si>
  <si>
    <t>Иные выплаты персоналу казенных учреждений, за исключением фонда оплаты труда</t>
  </si>
  <si>
    <t>870</t>
  </si>
  <si>
    <t>Подпрограмма "Управление муниципальным имуществом и земельными ресурсами"</t>
  </si>
  <si>
    <t>Содержание кладбищ</t>
  </si>
  <si>
    <t>Ремонт зданий, благоустройство территорий и укрепление материально-технической базы  муниципальных дошкольных образовательных учреждений</t>
  </si>
  <si>
    <t>Прочие мероприятия в области образования</t>
  </si>
  <si>
    <t>Бюджетные инвестиции в объекты капитального строительства государственной (муниципальной) собственности</t>
  </si>
  <si>
    <t>414</t>
  </si>
  <si>
    <t>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</si>
  <si>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деятельности дошкольных образовательных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</si>
  <si>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</si>
  <si>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</si>
  <si>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Итого внепрограммных расходов</t>
  </si>
  <si>
    <t xml:space="preserve">Прочая закупка товаров, работ и услуг для обеспечения государственных (муниципальных) нужд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</si>
  <si>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</si>
  <si>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</si>
  <si>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Уплата налогов на имущество организаций и земельного налога</t>
  </si>
  <si>
    <t>Иные выплаты персоналу государственных (муниципальных) органов за исключением фонда оплаты труда</t>
  </si>
  <si>
    <t xml:space="preserve">Обеспечение деятельности методических центров, централизованных бухгалтерий в области культуры   </t>
  </si>
  <si>
    <t xml:space="preserve">Фонд оплаты труда государственных (муниципальных) органов и взносы по обязательному социальному страхованию </t>
  </si>
  <si>
    <t>Совершенствование и развитие объектов культурного наследия</t>
  </si>
  <si>
    <t>Обеспечение деятельности объектов культурного наследия</t>
  </si>
  <si>
    <t>Подпрограмма  "Общее образование"</t>
  </si>
  <si>
    <t>Мероприятия в области общего образования</t>
  </si>
  <si>
    <t>Ремонт зданий, благоустройство территорий и укрепление материально-технической базы  муниципальных образовательных учреждений</t>
  </si>
  <si>
    <t xml:space="preserve">Обеспечение учащихся питанием </t>
  </si>
  <si>
    <t>Прочие мероприятия в области общего образования</t>
  </si>
  <si>
    <t>Финансовое обеспечение получения гражданами дошкольного, начального общего, основного общего и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</si>
  <si>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 прошедших государственную аккредитацию</t>
  </si>
  <si>
    <t xml:space="preserve">Обеспечение деятельности школ-детских садов, школ начальных, неполных средних и средних     </t>
  </si>
  <si>
    <t>Подпрограмма "Дополнительное образование, воспитание и социализация детей в сфере образования"</t>
  </si>
  <si>
    <t>Мероприятия в области дополнительного образования</t>
  </si>
  <si>
    <t>Прочие мероприятия в области дополнительного образования</t>
  </si>
  <si>
    <t>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t>
  </si>
  <si>
    <t>Обеспечение деятельности учреждений по внешкольной работе с детьми, подведомственных Управлению образования</t>
  </si>
  <si>
    <t>Подпрограмма "Обеспечение реализации программы"</t>
  </si>
  <si>
    <t>Мероприятия в области образования</t>
  </si>
  <si>
    <t xml:space="preserve">Обеспечение деятельности методических центров, централизованных бухгалтерий в области образования   </t>
  </si>
  <si>
    <t>Иные пенсии, социальные доплаты к пенсиям</t>
  </si>
  <si>
    <t>Оказание материальной помощи отдельным категориям граждан на возмещение расходов по зубопротезированию</t>
  </si>
  <si>
    <t>Социальные выплаты гражданам, кроме публичных нормативных социальных выплат</t>
  </si>
  <si>
    <t>313</t>
  </si>
  <si>
    <t>Размещение информации о деятельности органов местного самоуправления в СМИ</t>
  </si>
  <si>
    <t>Социальная реклама</t>
  </si>
  <si>
    <t>Обеспечение деятельности  МКУ "ЕДДС"</t>
  </si>
  <si>
    <t>Подпрограмма "Обеспечение жильём детей-сирот и детей, оставшихся без попечения родителей, а также лиц из их числа"</t>
  </si>
  <si>
    <t>Бюджетные инвестиции на приобретение объектов недвижимого имущества в государственную (муниципальную) собственность</t>
  </si>
  <si>
    <t>Мероприятия в области охраны окружающей среды</t>
  </si>
  <si>
    <t>Ремонт и развитие материально-технической базы в муниципальных спортивно-оздоровительных учреждениях</t>
  </si>
  <si>
    <t>Субсидии автономным учреждениям</t>
  </si>
  <si>
    <t>Мероприятия в рамках реализации наказов избирателей</t>
  </si>
  <si>
    <t>Пособия, компенсации и иные социальные выплаты гражданам, кроме публичных нормативных обязательств</t>
  </si>
  <si>
    <t>Организация сбора и вывоза бытовых отходов и мусора</t>
  </si>
  <si>
    <t>Подпрограмма "Профилактика преступлений и иных правонарушений"</t>
  </si>
  <si>
    <t>Содержание автомобильных дорог общего пользования</t>
  </si>
  <si>
    <t>Содержание внутриквартальных дорог</t>
  </si>
  <si>
    <t>ПИР и строительство детского сада на 280 мест по ул. Лесная</t>
  </si>
  <si>
    <t>ПИР и строительство детского сада на 340 мест по ул. Большая Комсомольская,д.13</t>
  </si>
  <si>
    <t>ПИР и строительство детского сада на 320 мест по ул. Пионерская, д. 25</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</si>
  <si>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</si>
  <si>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Пособия, компенсации, меры социальной поддержки по публичным нормативным обязательствам</t>
  </si>
  <si>
    <t>Использование и сохранение объектов культурного наследия</t>
  </si>
  <si>
    <t>Мероприятия по развитию информационно-коммуникационных технологий</t>
  </si>
  <si>
    <t>НДС с сумм оплаты права на установку и эксплуатацию рекламных конструкций и платы за установку и эксплуатацию рекламных конструкций</t>
  </si>
  <si>
    <t>Бюджетные инвестиции в строительство общеобразовательных учреждений муниципальной собственности</t>
  </si>
  <si>
    <t>Мероприятия по предупреждению чрезвычайных ситуаций</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</si>
  <si>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</si>
  <si>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320</t>
  </si>
  <si>
    <t>321</t>
  </si>
  <si>
    <t xml:space="preserve">Осуществление государственных полномочий в соответствии с Законом МО №107/2014-ОЗ </t>
  </si>
  <si>
    <t>410</t>
  </si>
  <si>
    <t>Социальная поддержка беременных женщин, кормящих матерей, детей в  возрасте до трех лет</t>
  </si>
  <si>
    <t>Подпрограмма "Содействие развитию предпринимательства и привлечению инвестиций"</t>
  </si>
  <si>
    <t>Нормативно-правовое и организационное обеспечение развития малого и среднего предпринимательства</t>
  </si>
  <si>
    <t>Обеспечение деятельности МКУ "Красногорский центр торгов"</t>
  </si>
  <si>
    <t>Обеспечение подвоза обучающихся к месту обучения в муниципальные общеобразовательные организации в Московской области, расположенные в сельской местности</t>
  </si>
  <si>
    <t>09 0 00 00000</t>
  </si>
  <si>
    <t>09 0 01 00000</t>
  </si>
  <si>
    <t>Приобретение, установка, замена  энергосберегающих светильников и  энергосберегающих ламп</t>
  </si>
  <si>
    <t>09 0 01 00020</t>
  </si>
  <si>
    <t>09 0 01 00030</t>
  </si>
  <si>
    <t>Приобретение, установка, замена приборов и узлов  учета коммунальных ресурсов, выполнение поверки приборов учета, работ по диспетчеризации приборов и узлов учета</t>
  </si>
  <si>
    <t>10 2 00 00000</t>
  </si>
  <si>
    <t>Основное мероприятие "Развитие похоронного дела в Красногорском муниципальном районе"</t>
  </si>
  <si>
    <t>Транспортировка умерших в морг</t>
  </si>
  <si>
    <t>119</t>
  </si>
  <si>
    <t>Взносы по обязательному социальному страхованию на выплаты по оплате труда работников и иные выплаты работникам казенных учреждений</t>
  </si>
  <si>
    <t>Основное мероприятие "Совершенствование профессионального развития сотрудников"</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</si>
  <si>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</si>
  <si>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</si>
  <si>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11 0 00 00000</t>
  </si>
  <si>
    <t>11 0 01 00000</t>
  </si>
  <si>
    <t>Основное мероприятие "Организация транспортного обслуживания населения Красногорского муниципального района"</t>
  </si>
  <si>
    <t>11 0 01 00010</t>
  </si>
  <si>
    <t>11 0 02 00000</t>
  </si>
  <si>
    <t>Основное мероприятие "Развитие дорожно-транспортной сети"</t>
  </si>
  <si>
    <t>11 0 02 00020</t>
  </si>
  <si>
    <t>11 0 02 00030</t>
  </si>
  <si>
    <t>Ремонт автомобильных дорог общего пользования</t>
  </si>
  <si>
    <t>11 0 02 00040</t>
  </si>
  <si>
    <t>Обеспечение деятельности МКУ "Красногорская дорожная служба"</t>
  </si>
  <si>
    <t>11 0 02 00590</t>
  </si>
  <si>
    <t>Основное мероприятие "Безопасность дорожного движения"</t>
  </si>
  <si>
    <t>11 0 03 00000</t>
  </si>
  <si>
    <t>11 0 03 00010</t>
  </si>
  <si>
    <t>Мероприятия по обеспечению безопасности дорожного движения</t>
  </si>
  <si>
    <t>11 0 03 00020</t>
  </si>
  <si>
    <t>Организация транспортного обслуживания по маршрутам регулярных перевозок</t>
  </si>
  <si>
    <t>11 0 01 00020</t>
  </si>
  <si>
    <t>11 0 01 00030</t>
  </si>
  <si>
    <t>11 0 01 62270</t>
  </si>
  <si>
    <t>Организация перевозок учащихся из сельских населенных пунктов в муниципальные общеобразовательные учреждения</t>
  </si>
  <si>
    <t>Обновление парка "школьных" автобусов</t>
  </si>
  <si>
    <t>11 0 01 00040</t>
  </si>
  <si>
    <t>Предоставление транспортных услуг по перевозке организованных групп населения для участия в общественных, праздничных мероприятиях</t>
  </si>
  <si>
    <t>12 0 00 00000</t>
  </si>
  <si>
    <t>Основное мероприятие "Улучшение снабжения населения услугами теплоснабжения, водоснабжения и водоотведения"</t>
  </si>
  <si>
    <t>12 0 02 00000</t>
  </si>
  <si>
    <t>12 0 02 00010</t>
  </si>
  <si>
    <t>12 0 03 00000</t>
  </si>
  <si>
    <t>Основное мероприятие "Улучшение качества и комфорта проживания на территории муниципального района"</t>
  </si>
  <si>
    <t>Основное мероприятие "Создание условий для энергосбережения в бюджетной сфере  муниципального района"</t>
  </si>
  <si>
    <t>10 0 00 00000</t>
  </si>
  <si>
    <t>95 0 00 00000</t>
  </si>
  <si>
    <t>95 0 00 04000</t>
  </si>
  <si>
    <t>95 0 00 05000</t>
  </si>
  <si>
    <t>95 0 00 10000</t>
  </si>
  <si>
    <t>99 0 00 00000</t>
  </si>
  <si>
    <t>99 0 00 02000</t>
  </si>
  <si>
    <t>99 0 00 20000</t>
  </si>
  <si>
    <t>08 0 00 00000</t>
  </si>
  <si>
    <t>08 0 01 00000</t>
  </si>
  <si>
    <t>08 0 01 00010</t>
  </si>
  <si>
    <t>08 0 02 00000</t>
  </si>
  <si>
    <t>08 0 02 00020</t>
  </si>
  <si>
    <t>08 0 02 00030</t>
  </si>
  <si>
    <t>13 0 00 00000</t>
  </si>
  <si>
    <t>Основное мероприятие "Мониторинг окружающей среды"</t>
  </si>
  <si>
    <t>Основное мероприятие "Экологическое образование, воспитание и информирование населения о состоянии окружающей среды"</t>
  </si>
  <si>
    <t>10 3 00 00000</t>
  </si>
  <si>
    <t>Основное мероприятие "Развитие сферы муниципальных закупок для обеспечения муниципальных нужд Красногорского муниципального района"</t>
  </si>
  <si>
    <t>Основное мероприятие "Подготовка градостроительной документации для обеспечения территориального развития муниципального района"</t>
  </si>
  <si>
    <t>Основное мероприятие "Внедрение и использование информационно-коммуникационных технологий"</t>
  </si>
  <si>
    <t>Основное мероприятие "Повышение качества использования муниципального имущества и земельных ресурсов"</t>
  </si>
  <si>
    <t>14 0 00 00000</t>
  </si>
  <si>
    <t>Основное мероприятие "Предоставление жилых помещений детям-сиротам и детям, оставшимся без попечения родителей, а также лиц из их числа"</t>
  </si>
  <si>
    <t>14 4 01 00000</t>
  </si>
  <si>
    <t>14 4 00 00000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</si>
  <si>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</si>
  <si>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99 0 00 01000</t>
  </si>
  <si>
    <t xml:space="preserve">Финансово - имущественная поддержка субъектов малого и среднего предпринимательства </t>
  </si>
  <si>
    <t>04 0 00 00000</t>
  </si>
  <si>
    <t>02 0 00 00000</t>
  </si>
  <si>
    <t>06 0 00 00000</t>
  </si>
  <si>
    <t>06 1 00 00000</t>
  </si>
  <si>
    <t>06 2 00 00000</t>
  </si>
  <si>
    <t>06 2 01 00000</t>
  </si>
  <si>
    <t>06 1 01 00010</t>
  </si>
  <si>
    <t>Основное мероприятие "Поддержка молодёжных творческих инициатив "</t>
  </si>
  <si>
    <t>Мероприятия по поддержке молодёжных творческих инициатив</t>
  </si>
  <si>
    <t>06 2 01 00010</t>
  </si>
  <si>
    <t>06 2 01 00040</t>
  </si>
  <si>
    <t>Основное мероприятие "Организация свободного времени детей и молодёжи через различные формы отдыха и занятости"</t>
  </si>
  <si>
    <t>06 2 01 00030</t>
  </si>
  <si>
    <t>06 2 01 00020</t>
  </si>
  <si>
    <t>Основное мероприятие "Организация досуга и предоставление услуг в сфере культуры"</t>
  </si>
  <si>
    <t>02 0 01 01000</t>
  </si>
  <si>
    <t>02 0 01 01010</t>
  </si>
  <si>
    <t>02 0 01 01020</t>
  </si>
  <si>
    <t>02 0 01 01590</t>
  </si>
  <si>
    <t>02 0 01 02000</t>
  </si>
  <si>
    <t>02 0 01 02590</t>
  </si>
  <si>
    <t>Основное мероприятие "Сохранение и развитие народной культуры, использование и популяризация объектов культурного наследия"</t>
  </si>
  <si>
    <t>02 0 02 00000</t>
  </si>
  <si>
    <t>02 0 01 00000</t>
  </si>
  <si>
    <t>Создание условий для обеспечения населения услугами культуры и организация досуга</t>
  </si>
  <si>
    <t>Развитие библиотечного дела</t>
  </si>
  <si>
    <t>02 0 02 03000</t>
  </si>
  <si>
    <t>02 0 02 03010</t>
  </si>
  <si>
    <t>02 0 02 05000</t>
  </si>
  <si>
    <t>02 0 02 05010</t>
  </si>
  <si>
    <t>02 0 02 05890</t>
  </si>
  <si>
    <t>02 0 01 20000</t>
  </si>
  <si>
    <t>06 1 01 00000</t>
  </si>
  <si>
    <t>15 0 00 00000</t>
  </si>
  <si>
    <t>15 0 01 00000</t>
  </si>
  <si>
    <t>15 0 01 00010</t>
  </si>
  <si>
    <t>15 0 02 00000</t>
  </si>
  <si>
    <t>15 0 02 00020</t>
  </si>
  <si>
    <t>06 1 02 00000</t>
  </si>
  <si>
    <t>01 0 00 00000</t>
  </si>
  <si>
    <t>01 1 00 00000</t>
  </si>
  <si>
    <t>01 1 01 00000</t>
  </si>
  <si>
    <t>01 1 01 21020</t>
  </si>
  <si>
    <t>01 1 01 40000</t>
  </si>
  <si>
    <t>01 1 01 40010</t>
  </si>
  <si>
    <t>01 1 01 40020</t>
  </si>
  <si>
    <t>01 1 01 40030</t>
  </si>
  <si>
    <t>01 1 01 40040</t>
  </si>
  <si>
    <t xml:space="preserve">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</si>
  <si>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01 1 02 00000</t>
  </si>
  <si>
    <t>01 1 02 20000</t>
  </si>
  <si>
    <t>01 1 02 21010</t>
  </si>
  <si>
    <t>01 1 02 21020</t>
  </si>
  <si>
    <t>01 1 02 62110</t>
  </si>
  <si>
    <t>01 1 02 62120</t>
  </si>
  <si>
    <t>01 1 02 62330</t>
  </si>
  <si>
    <t>01 1 02 71590</t>
  </si>
  <si>
    <t>01 1 03 21110</t>
  </si>
  <si>
    <t>Основное мероприятие: "Развитие сети дошкольных образовательных учреждений и создание условий для реализации федерального государственного образовательного стандарта"</t>
  </si>
  <si>
    <t>Обеспечение государственной поддержки негосударственных частных дошкольных образовательных организаций в Красногорском муниципальном районе с целью возмещения расходов на присмотр и уход, содержание имущества и арендную плату за использование помещений</t>
  </si>
  <si>
    <t>Основное мероприятие: " Повышение эффективности деятельности дошкольных образовательных учреждений"</t>
  </si>
  <si>
    <t>01 1 02 62140</t>
  </si>
  <si>
    <t>Содержание и поддержка созданных мест в негосударственных частных дошкольных образовательных учреждениях</t>
  </si>
  <si>
    <t>Основное мероприятие "Ликвидация очередности в дошкольные образовательные учреждения и развитие инфраструктуры дошкольного образования"</t>
  </si>
  <si>
    <t>Фонд оплаты труда казенных учреждений</t>
  </si>
  <si>
    <t>Фонд оплаты труда государственных (муниципальных) органов</t>
  </si>
  <si>
    <t>Основное мероприятие "Обеспечение реализации федеральных государственных образовательных стандартов общего образования и повышение эффективности деятельности муниципальных образовательных учреждений"</t>
  </si>
  <si>
    <t>01 2 01 00000</t>
  </si>
  <si>
    <t>01 2 01 20000</t>
  </si>
  <si>
    <t>01 2 01 21000</t>
  </si>
  <si>
    <t>01 2 01 21010</t>
  </si>
  <si>
    <t>01 2 01 21020</t>
  </si>
  <si>
    <t>01 2 01 21110</t>
  </si>
  <si>
    <t>01 2 01 40010</t>
  </si>
  <si>
    <t>01 2 01 62200</t>
  </si>
  <si>
    <t>01 2 01 62210</t>
  </si>
  <si>
    <t>01 2 01 62220</t>
  </si>
  <si>
    <t>01 2 01 72590</t>
  </si>
  <si>
    <t>01 2 02 00000</t>
  </si>
  <si>
    <t>01 2 02 21000</t>
  </si>
  <si>
    <t>01 2 02 21110</t>
  </si>
  <si>
    <t>01 3 00 00000</t>
  </si>
  <si>
    <t>Основное мероприятие "Развитие инфраструктуры, кадрового потенциала учреждений дополнительного образования и повышение охвата детей услугами дополнительного образования "</t>
  </si>
  <si>
    <t>01 3 01 00000</t>
  </si>
  <si>
    <t>01 3 01 20000</t>
  </si>
  <si>
    <t>01 3 01 21000</t>
  </si>
  <si>
    <t>01 3 01 21110</t>
  </si>
  <si>
    <t xml:space="preserve">Фонд оплаты труда казенных учреждений </t>
  </si>
  <si>
    <t>01 3 01 73590</t>
  </si>
  <si>
    <t>Содержание учреждений по внешкольной работе с детьми в области культуры</t>
  </si>
  <si>
    <t>01 3 01 77000</t>
  </si>
  <si>
    <t>Мероприятия в учреждениях по внешкольной работе с детьми в области культуры</t>
  </si>
  <si>
    <t>01 3 01 77010</t>
  </si>
  <si>
    <t>Обеспечение деятельности учреждений по внешкольной работе с детьми в области культуры</t>
  </si>
  <si>
    <t>01 3 01 77590</t>
  </si>
  <si>
    <t>01 3 02 00000</t>
  </si>
  <si>
    <t>01 3 02 60680</t>
  </si>
  <si>
    <t xml:space="preserve">Фонд оплаты труда государственных (муниципальных) органов </t>
  </si>
  <si>
    <t>01 3 02 21000</t>
  </si>
  <si>
    <t>01 3 02 21110</t>
  </si>
  <si>
    <t>01 4 00 00000</t>
  </si>
  <si>
    <t>Основное мероприятие "Повышение качества и эффективности муниципальных услуг в системе образования"</t>
  </si>
  <si>
    <t>01 4 01 04000</t>
  </si>
  <si>
    <t>01 4 01 21100</t>
  </si>
  <si>
    <t>01 4 01 21110</t>
  </si>
  <si>
    <t>01 4 01 75590</t>
  </si>
  <si>
    <t>01 2 00 00000</t>
  </si>
  <si>
    <t>Основное мероприятие "Создание условий для оказания медицинской помощи населению Красногорского муниципального района"</t>
  </si>
  <si>
    <t>Основное мероприятие "Социальная поддержка отдельных категорий работников государственных лечебных учреждений Московской области, расположенных на территории Красногорского муниципального района"</t>
  </si>
  <si>
    <t>Оказание мер социальной поддержки отдельных категорий работников государственных лечебных учреждений Московской области, расположенных на территории Красногорского муниципального района</t>
  </si>
  <si>
    <t>Основное мероприятие "Социальная поддержка беременных женщин, кормящих матерей, детей в возрасте до трех лет"</t>
  </si>
  <si>
    <t>05 0 00 00000</t>
  </si>
  <si>
    <t>Основное мероприятие "Укрепление материально-технической базы для занятий физической культурой и спортом"</t>
  </si>
  <si>
    <t>05 0 01 00000</t>
  </si>
  <si>
    <t>05 0 01 00010</t>
  </si>
  <si>
    <t>05 0 01 20000</t>
  </si>
  <si>
    <t>Основное мероприятие "Создание условий для привлечения жителей к занятиям физической культуры и спортом"</t>
  </si>
  <si>
    <t>05 0 02 00000</t>
  </si>
  <si>
    <t>05 0 02 00010</t>
  </si>
  <si>
    <t>05 0 02 00590</t>
  </si>
  <si>
    <t>Основное мероприятие "Создание условий для занятий физической культурой и спортом для граждан с ограниченными возможностями здоровья"</t>
  </si>
  <si>
    <t>05 0 03 00000</t>
  </si>
  <si>
    <t>Поддержка и обеспечение подготовки спортивных команд, проведение соревнований для граждан с ограниченными возможностями здоровья</t>
  </si>
  <si>
    <t>05 0 03 00010</t>
  </si>
  <si>
    <t>Основное мероприятие "Содействие развитию спорта высших достижений"</t>
  </si>
  <si>
    <t>05 0 05 00000</t>
  </si>
  <si>
    <t>Поддержка и обеспечение подготовки спортивных команд, поддержка спортсменов, участие в областных, российских, международных соревнованиях</t>
  </si>
  <si>
    <t>05 0 05 00010</t>
  </si>
  <si>
    <t>07 0 00 00000</t>
  </si>
  <si>
    <t xml:space="preserve">07 1 00 00000 </t>
  </si>
  <si>
    <t>Основное мероприятие "Профилактика преступлений и иных правонарушений"</t>
  </si>
  <si>
    <t>07 1 01 00000</t>
  </si>
  <si>
    <t>Внедрение современных средств наблюдения и оповещения, обеспечение оперативного принятия решения</t>
  </si>
  <si>
    <t>07 1 01 00010</t>
  </si>
  <si>
    <t>Основное мероприятие "Профилактика безнадзорности, наркомании, токсикомании, алкоголизма, правонарушений, преступлений среди несовершеннолетних"</t>
  </si>
  <si>
    <t>07 1 03 00000</t>
  </si>
  <si>
    <t>Обеспечение занятости и проведение профилактических мероприятий среди несовершеннолетних</t>
  </si>
  <si>
    <t>07 1 03 00010</t>
  </si>
  <si>
    <t>07 1 04 00000</t>
  </si>
  <si>
    <t>Обеспечение антитеррористической защищенности объектов с массовым пребыванием людей</t>
  </si>
  <si>
    <t>07 1 04 00010</t>
  </si>
  <si>
    <t>07 2 00 00000</t>
  </si>
  <si>
    <t>07 2 01 00000</t>
  </si>
  <si>
    <t>07 2 01 00010</t>
  </si>
  <si>
    <t>07 2 01 00020</t>
  </si>
  <si>
    <t>07 2 02 00000</t>
  </si>
  <si>
    <t>07 2 03 00000</t>
  </si>
  <si>
    <t>Развитие туризма</t>
  </si>
  <si>
    <t>02 0 02 03020</t>
  </si>
  <si>
    <t>01 4 01 00000</t>
  </si>
  <si>
    <t>12 0 03 00020</t>
  </si>
  <si>
    <t>Разработка проектов организации дорожного движения на дорогах общего пользования</t>
  </si>
  <si>
    <t>Выплата компенсации родителям в связи со снятием с очереди в дошкольные образовательные учреждения</t>
  </si>
  <si>
    <t>Обеспечение деятельности учреждений в области физической культуры и спорта</t>
  </si>
  <si>
    <t>Основное мероприятие "Гражданско-патриотическое и духовно-нравственное воспитание детей и молодёжи "</t>
  </si>
  <si>
    <t>Основное мероприятие "Профилактика терроризма и экстремизма"</t>
  </si>
  <si>
    <t>01 1 01 21030</t>
  </si>
  <si>
    <t>01 1 03 00000</t>
  </si>
  <si>
    <t>Ремонт внутриквартальных дорог</t>
  </si>
  <si>
    <t>11 0 02 00060</t>
  </si>
  <si>
    <t>Обеспечение деятельности МКУ "Красногорская похоронная служба"</t>
  </si>
  <si>
    <t>ПИР и строительство детского сада с бассейном  на 240  мест в п. Нахабино по ул. Братьев Волковых</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</si>
  <si>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</si>
  <si>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05 0 01 00030</t>
  </si>
  <si>
    <t>07 2 02 00010</t>
  </si>
  <si>
    <t>Проектирование и строительство физкультурно-оздоровительного комплекса с искусственным льдом</t>
  </si>
  <si>
    <t>02 0 01 02020</t>
  </si>
  <si>
    <t xml:space="preserve"> Капитальные вложения в объекты государственной (муниципальной) собственности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</si>
  <si>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</si>
  <si>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Капитальные вложения в объекты недвижимого имущества муниципальной собственности</t>
  </si>
  <si>
    <t>Уход за захоронениями малоимущих граждан</t>
  </si>
  <si>
    <t>Замена, обслуживание и ремонт внутриквартирного газового оборудования</t>
  </si>
  <si>
    <t>12 0 03 00030</t>
  </si>
  <si>
    <t>123</t>
  </si>
  <si>
    <t>Представительские расходы</t>
  </si>
  <si>
    <t>95 0 00 02000</t>
  </si>
  <si>
    <t>Обеспечение безопасности людей на водных объектах</t>
  </si>
  <si>
    <t>01 2 01 62230</t>
  </si>
  <si>
    <t>Проезд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</si>
  <si>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01 2 02 21200</t>
  </si>
  <si>
    <t xml:space="preserve">Пособия, компенсации и иные социальные выплаты гражданам, кроме публичных нормативных обязательств </t>
  </si>
  <si>
    <t>Компенсация части арендной платы за наем жилых помещений педагогическим работникам</t>
  </si>
  <si>
    <t>09 0 01 00040</t>
  </si>
  <si>
    <t xml:space="preserve">Установка АУУ системами теплоснабжения и ИТП </t>
  </si>
  <si>
    <t>Бюджетные инвестиции в строительство и приобретение детских дошкольных учреждений муниципальной собственности</t>
  </si>
  <si>
    <t>853</t>
  </si>
  <si>
    <t>Уплата иных платежей</t>
  </si>
  <si>
    <t>Погребение по гарантированному перечню услуг</t>
  </si>
  <si>
    <t>Проектирование, реконструкция, строительство, техническое обслуживание и ремонт объектов инженерной инфраструктуры</t>
  </si>
  <si>
    <t>Распределение бюджетных ассигнований по целевым статьям (муниципальным программам Красногорского муниципального района и непрограммным направлениям деятельности), группам и подгруппам видов расходов классификации расходов бюджета Красногорского муниципального района на 2017 год</t>
  </si>
  <si>
    <t>Основное мероприятие "Оказание материальной помощи гражданам"</t>
  </si>
  <si>
    <t>Оказание единовременной материальной помощи малоимущим пенсионерам (старше 60 лет); малоимущим инвалидам; малоимущим многодетным семьям; малоимущим неполным семьям;  малоимущим семьям, имеющим детей-инвалидов</t>
  </si>
  <si>
    <t>04 1 00 00000</t>
  </si>
  <si>
    <t>04 1 01 00000</t>
  </si>
  <si>
    <t>04 1 01 00010</t>
  </si>
  <si>
    <t>04 1  01 00010</t>
  </si>
  <si>
    <t>04 1 01 00020</t>
  </si>
  <si>
    <t>04 1 01 00030</t>
  </si>
  <si>
    <t>04 1 01 00040</t>
  </si>
  <si>
    <t>Оказание материальной помощи отдельным категориям граждан на частичное возмещение расходов по приобретению лекарственных средств, специального лечебного питания, изделий медицинского назначения и расходных материалов для помп</t>
  </si>
  <si>
    <t>04 1 01 00050</t>
  </si>
  <si>
    <t>Оказание материальной помощи отдельным категориям граждан на возмещение расходов по слухопротезированию</t>
  </si>
  <si>
    <t>04 1 02 00000</t>
  </si>
  <si>
    <t>Основное мероприятие "Предоставление мер социальной поддержки"</t>
  </si>
  <si>
    <t>04 1 02 00010</t>
  </si>
  <si>
    <t>04 1 02 00020</t>
  </si>
  <si>
    <t>04 1 02 00030</t>
  </si>
  <si>
    <t>04 1 02 00040</t>
  </si>
  <si>
    <t xml:space="preserve">Единовременная выплата участникам и инвалидам Великой Отечественной Войны;  лицам, награждённым знаком "Жителю блокадного Ленинграда" ;бывшим несовершеннолетним узникам концлагерей, гетто, других мест принудительного содержания, созданных фашистами и их союзниками в период Второй мировой войны; вдовам(вдовцам) участников Великой Отечественной войны, не вступившим в повторный брак, в связи с празднованием годовщины Победы в Великой Отечественной войне 1941-1945гг. </t>
  </si>
  <si>
    <t>04 1 02 00050</t>
  </si>
  <si>
    <t>04 1 02 00060</t>
  </si>
  <si>
    <t>Основное мероприятие "Организация социально-культурных мероприятий для социально незащищенных категорий населения"</t>
  </si>
  <si>
    <t>04 1 03 00000</t>
  </si>
  <si>
    <t>Мероприятия для социально незащищенных категорий населения"</t>
  </si>
  <si>
    <t>Основное мероприятие "Поддержка общественных организаций, объединяющих граждан социально незащищенных категорий"</t>
  </si>
  <si>
    <t>04 1 04 00000</t>
  </si>
  <si>
    <t>04 1 05 00000</t>
  </si>
  <si>
    <t>Основное мероприятие "Предоставление субсидий по оплате жилого помещения и коммунальных услуг"</t>
  </si>
  <si>
    <t>04 1 05 61410</t>
  </si>
  <si>
    <t>04 1 05 61420</t>
  </si>
  <si>
    <t>Подпрограмма "Доступная среда"</t>
  </si>
  <si>
    <t>04 2 01 00000</t>
  </si>
  <si>
    <t>04 2 00 00000</t>
  </si>
  <si>
    <t>04 1 03 00010</t>
  </si>
  <si>
    <t>Основное мероприятие "Повышение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t>
  </si>
  <si>
    <t>04 2 01 00010</t>
  </si>
  <si>
    <t>04 3 00 00000</t>
  </si>
  <si>
    <t>04 1 04 00010</t>
  </si>
  <si>
    <t>06 1 02 00010</t>
  </si>
  <si>
    <t>Мероприятия по вовлечению молодых граждан в работу молодёжных общественных организаций и добровольческую деятельность</t>
  </si>
  <si>
    <t>Подпрограмма "Организация отдыха, оздоровления, занятости детей и молодёжи Красногорского муниципального района в свободное от учёбы время в 2017-2021 годах"</t>
  </si>
  <si>
    <t>Обеспечение деятельности учреждения по работе с молодёжью</t>
  </si>
  <si>
    <t>Мероприятия по увеличению числа специалистов занятых в сфере работы с молодёжью</t>
  </si>
  <si>
    <t>16 0 00 00000</t>
  </si>
  <si>
    <t>Муниципальная программа  Красногорского муниципального района на 2017-2021 годы "Территориальное развитие"</t>
  </si>
  <si>
    <t>Муниципальная программа  Красногорского муниципального района на 2017-2021 годы "Земельно-имущественные отношения и охрана окружающей среды"</t>
  </si>
  <si>
    <t>Муниципальная программа  Красногорского муниципального района на 2017-2021 годы "Эффективное управление"</t>
  </si>
  <si>
    <t>17 0 00 00000</t>
  </si>
  <si>
    <t>18 0 00 00000</t>
  </si>
  <si>
    <t>Обеспечение деятельности архивного отдела</t>
  </si>
  <si>
    <t>10 2 01 00000</t>
  </si>
  <si>
    <t>10 2 01 00010</t>
  </si>
  <si>
    <t>10 2 01 60690</t>
  </si>
  <si>
    <t>10 3 05 00000</t>
  </si>
  <si>
    <t>10 3 05 00590</t>
  </si>
  <si>
    <t>Подпрограмма "Муниципальное управление"</t>
  </si>
  <si>
    <t>10 4 00 00000</t>
  </si>
  <si>
    <t>Основное мероприятие "Повышение мотивации муниципальных служащих"</t>
  </si>
  <si>
    <t>Организация работы по проведению диспансеризации муниципальных служащих,  специальной оценке условий труда и медицинских осмотров работников на работах с вредными и опасными производственными факторами</t>
  </si>
  <si>
    <t>10 4 04 00000</t>
  </si>
  <si>
    <t>10 4 03 00000</t>
  </si>
  <si>
    <t>10 4 03 00010</t>
  </si>
  <si>
    <t>Организация работы по повышению квалификации кадров</t>
  </si>
  <si>
    <t>10 4 03 00020</t>
  </si>
  <si>
    <t>10 4 04 00010</t>
  </si>
  <si>
    <t>Муниципальная программа Красногорского муниципального района  на 2017-2021 годы "Образование"</t>
  </si>
  <si>
    <t>10 4 06 00000</t>
  </si>
  <si>
    <t>10 4 06 01000</t>
  </si>
  <si>
    <t>10 4 06 04000</t>
  </si>
  <si>
    <t>10 4 06 60700</t>
  </si>
  <si>
    <t>10 4 06 70000</t>
  </si>
  <si>
    <t>Развитие социального партнерства</t>
  </si>
  <si>
    <t>Основное мероприятие "Обеспечение деятельности органов местного самоуправления"</t>
  </si>
  <si>
    <t>Центральный аппарат администрации</t>
  </si>
  <si>
    <t>06 1 02 00020</t>
  </si>
  <si>
    <t>06 1 02 00030</t>
  </si>
  <si>
    <t>06 1 02 01590</t>
  </si>
  <si>
    <t>06 1 02 20000</t>
  </si>
  <si>
    <t>Основное мероприятие "Развитие кадрового потенциала"</t>
  </si>
  <si>
    <t>Подпрограмма "Содействие развитию здравоохранения"</t>
  </si>
  <si>
    <t>Муниципальная программа Красногорского муниципального района на 2017-2021 годы "Дети и молодёжь"</t>
  </si>
  <si>
    <t>Закупка товаров, работ и услуг в сфере информационно-коммуникационных технологий</t>
  </si>
  <si>
    <t>242</t>
  </si>
  <si>
    <t>13 1 00 00000</t>
  </si>
  <si>
    <t>13 1 01 00000</t>
  </si>
  <si>
    <t>13 1 01 00010</t>
  </si>
  <si>
    <t>Содержание жилых помещений, состоящих на учете в муниципальной казне</t>
  </si>
  <si>
    <t>Содержание нежилых помещений, состоящих на учете в муниципальной казне</t>
  </si>
  <si>
    <t>13 1 01 00020</t>
  </si>
  <si>
    <t>13 1 01 00040</t>
  </si>
  <si>
    <t>13 1 01 00050</t>
  </si>
  <si>
    <t>04 3 01 00000</t>
  </si>
  <si>
    <t>Проектирование пристройки ГБУЗ МО "Нахабинская городская больница</t>
  </si>
  <si>
    <t>04 3 01 00010</t>
  </si>
  <si>
    <t>04 3 02 00000</t>
  </si>
  <si>
    <t>04 3 03 00000</t>
  </si>
  <si>
    <t>04 3 03 62080</t>
  </si>
  <si>
    <t>04 3 02 00010</t>
  </si>
  <si>
    <t xml:space="preserve">Муниципальная программа Красногорского муниципального района на 2019-2021 годы "Развитие малого и среднего предпринимательства" </t>
  </si>
  <si>
    <t>Основное мероприятие "Увеличение количества субъектов малого и среднего предпринимательства, осуществляющих деятельность в сфере обрабатывающих производств и технологических инноваций"</t>
  </si>
  <si>
    <t>08 0 01 00020</t>
  </si>
  <si>
    <t>Основное мероприятие "Увеличение доли оборота малых и средних предприятий в общем обороте по полному кругу предприятий"</t>
  </si>
  <si>
    <t>08 0 02 00010</t>
  </si>
  <si>
    <t>Информационно-консультационная поддержка субъектов малого и среднего предпринимательства</t>
  </si>
  <si>
    <t>Основное мероприятие "Хранение , комплектование учет  и использование документов архивного фонда Московской области и других архивных документов архивного отдела"</t>
  </si>
  <si>
    <t>13 1 01 00060</t>
  </si>
  <si>
    <t>13 1 01 00070</t>
  </si>
  <si>
    <t>13 2 00 00000</t>
  </si>
  <si>
    <t>13 2 01 00000</t>
  </si>
  <si>
    <t>13 2 01 00010</t>
  </si>
  <si>
    <t>Исследование воздуха, воды, почв</t>
  </si>
  <si>
    <t>13 2 02 00000</t>
  </si>
  <si>
    <t>13 2 02 00010</t>
  </si>
  <si>
    <t>Актуализация схем</t>
  </si>
  <si>
    <t>Чистка колодцев</t>
  </si>
  <si>
    <t>12 0 02 00020</t>
  </si>
  <si>
    <t>12 0 02 00030</t>
  </si>
  <si>
    <t>Муниципальная программа  Красногорского муниципального района на 2017-2021 годы "Содержание и развитие жилищно-коммунального хозяйства"</t>
  </si>
  <si>
    <t xml:space="preserve">Муниципальная программа Красногорского муниципального района на 2017-2021 годы "Безопасность населения" </t>
  </si>
  <si>
    <t>Основное мероприятие "Профилактика экстремизма и национализма"</t>
  </si>
  <si>
    <t>07 1 02 00000</t>
  </si>
  <si>
    <t>Профилактика и предупреждение проявлений экстремизма, расовой и национальной неприязни</t>
  </si>
  <si>
    <t>07 1 02 00010</t>
  </si>
  <si>
    <t>Подпрограмма "Снижение рисков и смягчение последствий чрезвычайных ситуаций природного и техногенного характера "</t>
  </si>
  <si>
    <t>Основное мероприятие "Повышение уровня готовности сил и средств муниципального звена системы предупреждения и ликвидации чрезвычайных ситуаций"</t>
  </si>
  <si>
    <t>Основное мероприятие "Создание комфортного и безопасного отдыха людей в местах массового отдыха на водных объектах"</t>
  </si>
  <si>
    <t>Обеспечение безаварийной эксплуатации гидротехнических сооружений</t>
  </si>
  <si>
    <t>07 2 02 00020</t>
  </si>
  <si>
    <t>Основное мероприятие "Совершенствование механизма реагирования экстренных оперативных служб на обращения населения"</t>
  </si>
  <si>
    <t>07 2 03 00590</t>
  </si>
  <si>
    <t>Закупка товаров, работ, услуг в сфере информационно-коммуникационных технологий</t>
  </si>
  <si>
    <t>Подпрограмма "Развитие и совершенствование систем оповещения и информирования населения"</t>
  </si>
  <si>
    <t>07 3 00 00000</t>
  </si>
  <si>
    <t>Основное мероприятие "Оповещения населения техническими средствами системы централизованного оповещения и информирования"</t>
  </si>
  <si>
    <t>07 3 01 00000</t>
  </si>
  <si>
    <t>Создание и поддержание в постоянной готовности системы оповещения и информирования</t>
  </si>
  <si>
    <t>07 3 01 00010</t>
  </si>
  <si>
    <t>Основное мероприятие "Создание и развитие аппаратно-программного комплекса "Безопасный город""</t>
  </si>
  <si>
    <t>07 3 02 00000</t>
  </si>
  <si>
    <t>Создание, содержание аппаратно-программного комплекса и мониторинг видеонаблюдения</t>
  </si>
  <si>
    <t>07 3 02 00010</t>
  </si>
  <si>
    <t>Подпрограмма "Обеспечение пожарной безопасности"</t>
  </si>
  <si>
    <t>07 4 00 00000</t>
  </si>
  <si>
    <t>Основное мероприятие "Профилактика и ликвидация пожаров"</t>
  </si>
  <si>
    <t>07 4 01 00000</t>
  </si>
  <si>
    <t>Обеспечение пожарной безопасности</t>
  </si>
  <si>
    <t>07 4 01 00010</t>
  </si>
  <si>
    <t>Развитие добровольной пожарной охраны</t>
  </si>
  <si>
    <t>07 4 01 00020</t>
  </si>
  <si>
    <t>Подпрограмма "Обеспечение мероприятий гражданской обороны"</t>
  </si>
  <si>
    <t>07 5 00 00000</t>
  </si>
  <si>
    <t>Основное мероприятие "Реализация задач гражданской обороны"</t>
  </si>
  <si>
    <t>07 5 01 00010</t>
  </si>
  <si>
    <t>Мероприятия в области  гражданской обороны</t>
  </si>
  <si>
    <t>05 0 01 00040</t>
  </si>
  <si>
    <t>05 0 01 00050</t>
  </si>
  <si>
    <t>Проектирование и строительство физкультурно-оздоровительного комплекса с искусственным льдом за счет средств областного бюджета</t>
  </si>
  <si>
    <t>Проведение массовых мероприятий в области физической культуры и спорта</t>
  </si>
  <si>
    <t>Основное мероприятие "Подготовка спортивного резерва"</t>
  </si>
  <si>
    <t>05 0 06 00000</t>
  </si>
  <si>
    <t>Обеспечение деятельности учреждений по спортивной подготовки</t>
  </si>
  <si>
    <t>05 0 06 00010</t>
  </si>
  <si>
    <t>Мероприятия в учреждениях по спортивной подготовки</t>
  </si>
  <si>
    <t>05 0 06 00020</t>
  </si>
  <si>
    <t>05 0 06 20000</t>
  </si>
  <si>
    <t>Муниципальная программа  Красногорского муниципального района на 2017-2021 годы "Развитие транспортной системы"</t>
  </si>
  <si>
    <t>11 0 02 00050</t>
  </si>
  <si>
    <t>Муниципальная программа  Красногорского муниципального района на 2017-2021 годы "Развитие потребительского рынка и услуг"</t>
  </si>
  <si>
    <t xml:space="preserve">Муниципальная программа Красногорского муниципального района на 2017-2021 годы "Культура" </t>
  </si>
  <si>
    <t>Муниципальная программа  Красногорского муниципального района на 2017-2021 годы "Жилище"</t>
  </si>
  <si>
    <t xml:space="preserve">Подготовка проектов планировки и межевания территорий при строительстве капитальных объектов </t>
  </si>
  <si>
    <t>Проведение независимой строительной экспертизы объектов</t>
  </si>
  <si>
    <t>Проведение сертификации ворот для спортивных игр</t>
  </si>
  <si>
    <t>Ремонт фасада здания МАУК "Красногорский культурно-досуговый комплекс "Подмосковье"</t>
  </si>
  <si>
    <t>Основное мероприятие "Обеспечение деятельности по развитию культуры"</t>
  </si>
  <si>
    <t>02 0 03 00000</t>
  </si>
  <si>
    <t>Аппарат управления по культуре, делам молодежи, физической культуры и спорта</t>
  </si>
  <si>
    <t>02 0 03 04000</t>
  </si>
  <si>
    <t>02 0 03 81590</t>
  </si>
  <si>
    <t>17 2 00 00000</t>
  </si>
  <si>
    <t>17 2 01 00000</t>
  </si>
  <si>
    <t>17 2 01 00010</t>
  </si>
  <si>
    <t>18 0 04 00040</t>
  </si>
  <si>
    <t>18 0 04 00000</t>
  </si>
  <si>
    <t>Подпрограмма "Развитие информационно-коммуникационных технологий для повышения эффективности процессов управления"</t>
  </si>
  <si>
    <t>Подпрограмма "Обеспечение доступа  граждан и представителей бизнес-сообщества к получению государственных и муниципальных услуг по принципу "одного окна", в том числе в МФЦ"</t>
  </si>
  <si>
    <t>17 1 00 00000</t>
  </si>
  <si>
    <t>Основное мероприятие "Создание и развитие  в администрации Красногорского муниципального района  системы предоставления государственных и муниципальных услуг по принципу "одного окна", в том числе на базе МФЦ"</t>
  </si>
  <si>
    <t>17 1 02 00000</t>
  </si>
  <si>
    <t>17 1 02 00590</t>
  </si>
  <si>
    <t>Обеспечение деятельности АУП</t>
  </si>
  <si>
    <t>17 1 02 01590</t>
  </si>
  <si>
    <t>Обеспечение деятельности отделений и ТОСП(УРМ)</t>
  </si>
  <si>
    <t>17 1 02 02590</t>
  </si>
  <si>
    <t>Общехозяйственные расходы</t>
  </si>
  <si>
    <t>17 1 02 03590</t>
  </si>
  <si>
    <t>Закупка товаров, работ и услуг для обеспечения государственных (муниципальных) нужд</t>
  </si>
  <si>
    <t>Муниципальная программа Красногорского муниципального района на 2017-2021 годы "Социальная поддержка населения"</t>
  </si>
  <si>
    <t>Подпрограмма "Социальная поддержка "</t>
  </si>
  <si>
    <t xml:space="preserve">Оказание материальной помощи многодетным семьям ; неполным семьям ; семьям, имеющим детей-инвалидов; детям, инвалидам; пенсионерам, оказавшимся в трудной жизненной ситуации; </t>
  </si>
  <si>
    <t>Ежемесячные компенсационные выплаты лицам, удостоенным звания "Почетный гражданин г. Красногорск", "Почетный гражданин Красногорского района", "Почётный гражданин Красногорского муниципального района". Выплаты пособий  на погребение, оплата ритуальных услуг (для одиноких граждан, удостоенных вышеуказанных званий), цветов, венков и ритуальных принадлежностей</t>
  </si>
  <si>
    <t>Ежемесячное вознаграждение лицам, имеющим почётные звания Российской Федерации и ушедшим на заслуженный отдых из учреждений бюджетной сферы</t>
  </si>
  <si>
    <t>Единовременная выплата учащимся и выпускникам общеобразовательных, начальных, средних и высших профессиональных учебных заведений, в отношении которых прекращена опека(попечительство) по возрасту; детям-сиротам, детям, оставшимся без попечения родителей, а также лицам из числа детей-сирот и детей оставшимся без попечения родителей, в возрасте от 18 до 23 лет, являющихся учащимися начальных, средних и высших  профессиональных учебных заведений и выпускниками государственных, учреждений (детских домов, интернатов, приютов, ГОУ НПО и СПО и т.д., прибывших на территорию Красногорского муниципального района для постоянного проживания на обустройство по месту жительства</t>
  </si>
  <si>
    <t>Создание безбарьерной среды на объектах социальной, инженерной и транспортной инфраструктур, повышение доступности и качества образовательных услуг для детей инвалидов и детей с ОВЗ, повышение социокультурной и спортивной реабилитации инвалидов</t>
  </si>
  <si>
    <t>Мероприятия по гражданско-патриотическому и духовно-нравственному воспитанию детей и молодёжи</t>
  </si>
  <si>
    <t xml:space="preserve">Выплата пенсии за выслугу лет </t>
  </si>
  <si>
    <t>Паспортизация "бесхозяйных" автомобильных дорог общего пользования</t>
  </si>
  <si>
    <t>Ежемесячный взнос на капитальный ремонт общего имущества в многоквартирных домах</t>
  </si>
  <si>
    <t>Подпрограмма "Охрана окружающей среды и совершенствование системы обращения с отходами производства и потребления"</t>
  </si>
  <si>
    <t>16 0 02 00000</t>
  </si>
  <si>
    <t>16 0 02 00010</t>
  </si>
  <si>
    <t>16 0 02 00020</t>
  </si>
  <si>
    <t>16 0 02 00030</t>
  </si>
  <si>
    <t>16 0 02 00040</t>
  </si>
  <si>
    <t>16 0 02 00590</t>
  </si>
  <si>
    <t>Прочая  закупка товаров, работ и услуг для обеспечения государственных (муниципальных) нужд</t>
  </si>
  <si>
    <t>Подписка, доставка и распространение тиражей печатных изданий</t>
  </si>
  <si>
    <t>Основное мероприятие "Оформление наружного информационного информационного пространства муниципального района"</t>
  </si>
  <si>
    <t>15 0 01 00020</t>
  </si>
  <si>
    <t>Аппарат управления образования</t>
  </si>
  <si>
    <t>Муниципальная программа  Красногорского муниципального района на 2017-2021 годы "Снижение административных барьеров и развитие информационно-коммуникационных технологий"</t>
  </si>
  <si>
    <t>Муниципальная программа Красногорского муниципального района  на 2017-2021 годы "Физическая культура и спорт"</t>
  </si>
  <si>
    <t>Реконструкция стадиона "Машиностроитель"</t>
  </si>
  <si>
    <t>360</t>
  </si>
  <si>
    <t>Иные выплаты населению</t>
  </si>
  <si>
    <t>18 0 04 00020</t>
  </si>
  <si>
    <t xml:space="preserve">Муниципальная программа  Красногорского муниципального района на 2017-2021 годы "Энергосбережение" </t>
  </si>
  <si>
    <t>Мероприятия в области дошкольного образования</t>
  </si>
  <si>
    <t>01 1 01 20000</t>
  </si>
  <si>
    <t>Муниципальные стипендии для учащихся дополнительного образования детей в области культуры</t>
  </si>
  <si>
    <t>01 3 01 77020</t>
  </si>
  <si>
    <t>634</t>
  </si>
  <si>
    <t>814</t>
  </si>
  <si>
    <t>Иные субсидии некоммерческим организациям (за исключением государственных (муниципальных) учреждений)</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</si>
  <si>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</si>
  <si>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Мероприятия по организации отдыха детей в каникулярное время</t>
  </si>
  <si>
    <t>06 2 01 62190</t>
  </si>
  <si>
    <t>05 0 01 64220</t>
  </si>
  <si>
    <t>10 4 06 60830</t>
  </si>
  <si>
    <t>14 7 00 00000</t>
  </si>
  <si>
    <t>14 7 01 00000</t>
  </si>
  <si>
    <t>14 7 01 54850</t>
  </si>
  <si>
    <t>Подпрограмма "Обеспечение жильем отдельных категорий граждан, установленных федеральным законодательством"</t>
  </si>
  <si>
    <t>Строительство прочих дошкольных учреждений</t>
  </si>
  <si>
    <t>01 1 01 40050</t>
  </si>
  <si>
    <t>05 0 06 00030</t>
  </si>
  <si>
    <t>243</t>
  </si>
  <si>
    <t>Закупка товаров, работ и услуг в целях капитального ремонта государственного (муниципального) имущества</t>
  </si>
  <si>
    <t>Капитальные вложения в общеобразовательные организации в целях обеспечения односменного режима обучения</t>
  </si>
  <si>
    <t>01 2 01 64480</t>
  </si>
  <si>
    <t>99 0 00 01010</t>
  </si>
  <si>
    <t>99 0 00 01060</t>
  </si>
  <si>
    <t>Оплата административных штрафов</t>
  </si>
  <si>
    <t>Устройство парковок</t>
  </si>
  <si>
    <t xml:space="preserve">11 0 02 00070 </t>
  </si>
  <si>
    <t>Основное мероприятие "Приобретение отдельным категориям граждан - участникам подпрограммы жилых помещений"</t>
  </si>
  <si>
    <t>Обеспечение жильем граждан, уволенных с военной службы, и приравненных к ним лиц</t>
  </si>
  <si>
    <t>Муниципальная программа  Красногорского муниципального района на 2017-2021 годы "Информирование населения о деятельности органов местного самоуправления Красногорского муниципального района Московской области"</t>
  </si>
  <si>
    <t>Основное мероприятие "Информирование населения о деятельности органов местного самоуправления муниципального района, о мероприятиях социально-экономического развития о общественно-политической жизни"</t>
  </si>
  <si>
    <t>Другие мероприятия в области государственного и муниципального управления</t>
  </si>
  <si>
    <t>Укрепление материально-технической базы в учреждениях по спортивной подготовки</t>
  </si>
  <si>
    <t>Ремонтные работы в государственных лечебных учреждениях Московской области, расположенных на территории Красногорского муниципального района</t>
  </si>
  <si>
    <t>04 3 01 00020</t>
  </si>
  <si>
    <t>Межбюджетные трансферты</t>
  </si>
  <si>
    <t>Иные межбюджетные трансферты</t>
  </si>
  <si>
    <t>500</t>
  </si>
  <si>
    <t>540</t>
  </si>
  <si>
    <t>01 1 02 21030</t>
  </si>
  <si>
    <t>Дополнительные мероприятия по развитию жилищно-коммунального хозяйства и социально-культурной сферы</t>
  </si>
  <si>
    <t>01 2 01 04400</t>
  </si>
  <si>
    <t>12 0 03 00040</t>
  </si>
  <si>
    <t>Ремонт подъездов многоквартирных домов</t>
  </si>
  <si>
    <t>12 0 03 60950</t>
  </si>
  <si>
    <t>Ремонт подъездов многоквартирных домов за счет средств ОБ</t>
  </si>
  <si>
    <t>Капитальный ремонт сетей ХВС в п.Архангельскоев за счет средств ОБ</t>
  </si>
  <si>
    <t>12 0 02 60300</t>
  </si>
  <si>
    <t>Техническое обследование домов</t>
  </si>
  <si>
    <t>13 1 01 00090</t>
  </si>
  <si>
    <t>12 0 02 61430</t>
  </si>
  <si>
    <t>Закупка товаров, работ и услуг для государственных (муниципальных) нужд в области геодезии и картографии</t>
  </si>
  <si>
    <t>06 1 02 04400</t>
  </si>
  <si>
    <t>02 0 01 04400</t>
  </si>
  <si>
    <t>Ремонт автомобильных дорог за счет средств областного бюджета</t>
  </si>
  <si>
    <t xml:space="preserve">11 0 02 60240 </t>
  </si>
  <si>
    <t>01 1 02 04400</t>
  </si>
  <si>
    <t>01 3 01 04400</t>
  </si>
  <si>
    <t>Оплата судебных исков</t>
  </si>
  <si>
    <t xml:space="preserve">Исполнение судебных актов </t>
  </si>
  <si>
    <t>830</t>
  </si>
  <si>
    <t>Исполнение судебных актов РФ и мировых соглашений</t>
  </si>
  <si>
    <t>831</t>
  </si>
  <si>
    <t>Основное мероприятие "Обеспечение деятельности учреждений в сфере ЖКХ"</t>
  </si>
  <si>
    <t>Обеспечение деятельности МКУ "УЖКХ"</t>
  </si>
  <si>
    <t>12 0 04 00000</t>
  </si>
  <si>
    <t>Подпрограмма "Комплексное освоение земельных участков в целях жилищного строительства и развития застроенных территорий"</t>
  </si>
  <si>
    <t>14 1 00 00000</t>
  </si>
  <si>
    <t>14 1 01 00000</t>
  </si>
  <si>
    <t>Основное мероприятие "Развитие застроенных территорий"</t>
  </si>
  <si>
    <t>12 0 03 00050</t>
  </si>
  <si>
    <t>Проектирование, реконструкция, строительство и ремонт линий наружного освещения</t>
  </si>
  <si>
    <t>12 0 04 00590</t>
  </si>
  <si>
    <t xml:space="preserve">Оснащение детского сада - новостройки  в п. Нахабино по ул. Братьев Волковых </t>
  </si>
  <si>
    <t>Строительство СОШ в г. Красногорск мкр.Опалиха за счет средств ОБ</t>
  </si>
  <si>
    <t>Основное мероприятие "Мероприятия подпрограммы "Стимулирование программ развития жилищного строительства субъекта Российской Федерации" федеральной целевой программы "Жилище" на 2015-2020 годы"</t>
  </si>
  <si>
    <t>Строительство СОШ в г. Красногорск мкр.Опалиха за счет средств ФБ</t>
  </si>
  <si>
    <t>Отлов безнадзорных животных за счет средств ОБ</t>
  </si>
  <si>
    <t>Взносы в Уставной капитал</t>
  </si>
  <si>
    <t>13 1 01 00100</t>
  </si>
  <si>
    <t>452</t>
  </si>
  <si>
    <t>450</t>
  </si>
  <si>
    <t>Бюджетные инвестиции иным юридическим лицам</t>
  </si>
  <si>
    <t>Бюджетные инвестиции иным юридическим лицам, за исключением бюджетных инвестиций в объекты капитального строительства</t>
  </si>
  <si>
    <t>17 1 02 60860</t>
  </si>
  <si>
    <t xml:space="preserve">Осуществление государственных полномочий в соответствии с Законом МО №144/2016-ОЗ </t>
  </si>
  <si>
    <t>Обеспечение современными аппаратно-программными комплексами муниципальных образовательных организаций в Московской области</t>
  </si>
  <si>
    <t>01 2 01 62490</t>
  </si>
  <si>
    <t>02 0 01 61050</t>
  </si>
  <si>
    <t>02 0 01 01030</t>
  </si>
  <si>
    <t>Оснащение детского сада - новостройки  по ул. Пионерская, д.25</t>
  </si>
  <si>
    <t xml:space="preserve">Закупка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 </t>
  </si>
  <si>
    <t>01 1 02 62130</t>
  </si>
  <si>
    <t>07 4 01 63520</t>
  </si>
  <si>
    <t>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 средства областного бюджета</t>
  </si>
  <si>
    <t>Мероприятия по благоустройству</t>
  </si>
  <si>
    <t>12 0 03 00060</t>
  </si>
  <si>
    <t>05 0 01 00060</t>
  </si>
  <si>
    <t>Реконструкция лыжного стадиона МАСОУ "Зоркий"</t>
  </si>
  <si>
    <t>01 1 02 21040</t>
  </si>
  <si>
    <t>15 0 01 01590</t>
  </si>
  <si>
    <t>15 0 01 00030</t>
  </si>
  <si>
    <t>15 4 01 46030</t>
  </si>
  <si>
    <t>Обеспечение деятельности телевидения</t>
  </si>
  <si>
    <t>Повышение квалификации и профессиональная переподготовка работников телевидения</t>
  </si>
  <si>
    <t>14 4 01 60820</t>
  </si>
  <si>
    <t>Основное мероприятие "Установка и капитальный ремонт систем наружного и архитектурно-художественного освещения в рамках реализации приоритетного проекта "Светлый город"</t>
  </si>
  <si>
    <t>Установка и капитальный ремонт систем наружного и архитектурно-художественного освещения</t>
  </si>
  <si>
    <t>09 0 02 00000</t>
  </si>
  <si>
    <t>09 0 02 62630</t>
  </si>
  <si>
    <t>14 1 01 R0210</t>
  </si>
  <si>
    <t>14 1 03 00000</t>
  </si>
  <si>
    <t>14 1 03 R0210</t>
  </si>
  <si>
    <t>01 3 01 61130</t>
  </si>
  <si>
    <t>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 культуры, физической культуры и спорта</t>
  </si>
  <si>
    <t>Обеспечение (доведение до запланированных значений качественных показателей) учреждений дошкольного, начального общего, основного общего и среднего общего образования, находящихся в ведении муниципальных образований Московской области, доступом в сеть Интернет в соответствии с требованиями</t>
  </si>
  <si>
    <t xml:space="preserve">01 2 01 60600 </t>
  </si>
  <si>
    <t>Архитектурно-художественное освещение</t>
  </si>
  <si>
    <t>09 0 02 00030</t>
  </si>
  <si>
    <t>245</t>
  </si>
  <si>
    <t>02 0 01 60440</t>
  </si>
  <si>
    <t>Софинансирование расходов на повышение заработной платы  работникам муниципальных учреждений  культуры</t>
  </si>
  <si>
    <t>01 3 01 21120</t>
  </si>
  <si>
    <t>99 0 00 01050</t>
  </si>
  <si>
    <t>13 1 01 00080</t>
  </si>
  <si>
    <t>Переоформление собственников транспортных средств, находящихся в муниципальной казне</t>
  </si>
  <si>
    <t>10 4 08 00010</t>
  </si>
  <si>
    <t>10 4 08 00000</t>
  </si>
  <si>
    <t>Участие в социальных программах Московской области</t>
  </si>
  <si>
    <t>Предоставление МБТ бюджету Московской области</t>
  </si>
  <si>
    <t xml:space="preserve">Строительство СОШ в г. Красногорск мкр.Опалиха </t>
  </si>
  <si>
    <t>Капитальные вложения в объекты государственной (муниципальной) собственности</t>
  </si>
  <si>
    <t>14 1 01 00020</t>
  </si>
  <si>
    <t>01 2 01 21030</t>
  </si>
  <si>
    <t>Проведение мероприятий по подготовке учреждений к оказанию образовательной услуги</t>
  </si>
  <si>
    <t>01 1 02 21050</t>
  </si>
  <si>
    <r>
      <t xml:space="preserve">Расширение возможностей формирования приоритетных компетентностей учащихся го Красногорск </t>
    </r>
    <r>
      <rPr>
        <b/>
        <sz val="10"/>
        <rFont val="Arial Cyr"/>
        <charset val="204"/>
      </rPr>
      <t>(программа "Взлетай")</t>
    </r>
  </si>
  <si>
    <t>Резервный фонд администрации городского округа Красногорск на предупреждение и ликвидацию чрезвычайных ситуаций и стихийных бедствий</t>
  </si>
  <si>
    <t xml:space="preserve">Резервный фонд администрации городского округа Красногорск </t>
  </si>
  <si>
    <t>Обустройство набережной Москвы-реки в мкр. Павшинская пойма (береговая линия)</t>
  </si>
  <si>
    <t>Обустройство набережной Москвы-реки в мкр. Павшинская пойма</t>
  </si>
  <si>
    <t>12 0 03 00150</t>
  </si>
  <si>
    <t>12 0 03 00160</t>
  </si>
  <si>
    <r>
      <t xml:space="preserve">Ремонт и оснащение столовых и стоматологических кабинетов муниципальных образовательных учреждений </t>
    </r>
    <r>
      <rPr>
        <b/>
        <sz val="10"/>
        <rFont val="Arial Cyr"/>
        <charset val="204"/>
      </rPr>
      <t>(программа "Взлетай")</t>
    </r>
  </si>
  <si>
    <t>14 7 01 51340</t>
  </si>
  <si>
    <t>12 0 03 00070</t>
  </si>
  <si>
    <t>Оплата уличного освещения</t>
  </si>
  <si>
    <t>Проведение экспертизы по решению суда</t>
  </si>
  <si>
    <t>99 0 00 01070</t>
  </si>
  <si>
    <t>15 0 01 00040</t>
  </si>
  <si>
    <t>Укрепление материально-технической базы МБУ "Красногорское телевидение"</t>
  </si>
  <si>
    <t>15 0 01 00060</t>
  </si>
  <si>
    <t>Организация мониторинга печатных и электронных СМИ, проведение медиа-исследований аудитории</t>
  </si>
  <si>
    <t>12 0 02 00040</t>
  </si>
  <si>
    <t>Другие вопросы в области коммунального хозяйства</t>
  </si>
  <si>
    <t>12 0 03 60870</t>
  </si>
  <si>
    <t xml:space="preserve">Приобретение RFID-оборудования, ПО и смарт- карты с RFID-чипом для идентификации читателя для библиотек, имеющих статус центральных </t>
  </si>
  <si>
    <t>Приобретение RFID-оборудования, программного обеспечения  и бесконтактной смарт- карты с RFID-чипом для идентификации читателя для муниципальных библиотек, имеющих статус центральных за счёт средств областного бюджета</t>
  </si>
  <si>
    <t>Частичное возмещение юридическим лицам недополученных доходов, связанных с реализацией тепловой энергии и горячего водоснабжения для населения</t>
  </si>
  <si>
    <t>Обеспечение жильем ветеранов Великой Отечественной войны1941-1945 годов</t>
  </si>
  <si>
    <t>Приложение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</si>
</sst>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41" x14ac:knownFonts="1">
    <font>
      <sz val="10"/>
      <name val="Arial Cyr"/>
      <charset val="204"/>
    </font>
    <font>
      <sz val="10"/>
      <name val="Arial Cyr"/>
      <charset val="204"/>
    </font>
    <font>
      <sz val="11"/>
      <color theme="1"/>
      <name val="Calibri"/>
      <family val="2"/>
      <charset val="204"/>
      <scheme val="minor"/>
    </font>
    <font>
      <b/>
      <sz val="10"/>
      <name val="Arial Cyr"/>
      <charset val="204"/>
    </font>
    <font>
      <sz val="10"/>
      <name val="Times New Roman Cyr"/>
      <family val="1"/>
      <charset val="204"/>
    </font>
    <font>
      <sz val="12"/>
      <name val="Times New Roman Cyr"/>
      <charset val="204"/>
    </font>
    <font>
      <b/>
      <sz val="13"/>
      <name val="Times New Roman Cyr"/>
      <family val="1"/>
      <charset val="204"/>
    </font>
    <font>
      <sz val="10.5"/>
      <name val="Times New Roman Cyr"/>
      <family val="1"/>
      <charset val="204"/>
    </font>
    <font>
      <sz val="10.5"/>
      <color indexed="8"/>
      <name val="Times New Roman Cyr"/>
      <family val="1"/>
      <charset val="204"/>
    </font>
    <font>
      <b/>
      <sz val="11"/>
      <name val="Times New Roman Cyr"/>
      <family val="1"/>
      <charset val="204"/>
    </font>
    <font>
      <b/>
      <sz val="11"/>
      <color indexed="8"/>
      <name val="Times New Roman Cyr"/>
      <family val="1"/>
      <charset val="204"/>
    </font>
    <font>
      <sz val="12"/>
      <name val="Times New Roman Cyr"/>
      <family val="1"/>
      <charset val="204"/>
    </font>
    <font>
      <b/>
      <sz val="14"/>
      <name val="Times New Roman Cyr"/>
      <family val="1"/>
      <charset val="204"/>
    </font>
    <font>
      <sz val="14"/>
      <color indexed="8"/>
      <name val="Times New Roman Cyr"/>
      <family val="1"/>
      <charset val="204"/>
    </font>
    <font>
      <b/>
      <sz val="10"/>
      <name val="Times New Roman Cyr"/>
      <family val="1"/>
      <charset val="204"/>
    </font>
    <font>
      <b/>
      <sz val="12"/>
      <name val="Times New Roman Cyr"/>
      <charset val="204"/>
    </font>
    <font>
      <b/>
      <sz val="12"/>
      <color indexed="8"/>
      <name val="Times New Roman Cyr"/>
      <charset val="204"/>
    </font>
    <font>
      <b/>
      <i/>
      <sz val="12"/>
      <name val="Times New Roman Cyr"/>
      <charset val="204"/>
    </font>
    <font>
      <i/>
      <sz val="12"/>
      <color indexed="8"/>
      <name val="Times New Roman Cyr"/>
      <charset val="204"/>
    </font>
    <font>
      <i/>
      <sz val="12"/>
      <name val="Times New Roman Cyr"/>
      <charset val="204"/>
    </font>
    <font>
      <sz val="12"/>
      <color indexed="8"/>
      <name val="Times New Roman Cyr"/>
      <charset val="204"/>
    </font>
    <font>
      <sz val="12"/>
      <color indexed="8"/>
      <name val="Times New Roman Cyr"/>
      <family val="1"/>
      <charset val="204"/>
    </font>
    <font>
      <b/>
      <i/>
      <sz val="12"/>
      <name val="Times New Roman"/>
      <family val="1"/>
      <charset val="204"/>
    </font>
    <font>
      <b/>
      <i/>
      <sz val="12"/>
      <color indexed="8"/>
      <name val="Times New Roman Cyr"/>
      <charset val="204"/>
    </font>
    <font>
      <i/>
      <sz val="12"/>
      <name val="Times New Roman Cyr"/>
      <family val="1"/>
      <charset val="204"/>
    </font>
    <font>
      <i/>
      <sz val="12"/>
      <name val="Times New Roman"/>
      <family val="1"/>
      <charset val="204"/>
    </font>
    <font>
      <sz val="10"/>
      <name val="Times New Roman CYR"/>
      <charset val="204"/>
    </font>
    <font>
      <i/>
      <sz val="13"/>
      <name val="Times New Roman Cyr"/>
      <charset val="204"/>
    </font>
    <font>
      <b/>
      <sz val="13"/>
      <color indexed="8"/>
      <name val="Times New Roman Cyr"/>
      <charset val="204"/>
    </font>
    <font>
      <b/>
      <sz val="13"/>
      <name val="Times New Roman Cyr"/>
      <charset val="204"/>
    </font>
    <font>
      <sz val="13"/>
      <color indexed="8"/>
      <name val="Times New Roman Cyr"/>
      <charset val="204"/>
    </font>
    <font>
      <b/>
      <sz val="14"/>
      <color indexed="8"/>
      <name val="Times New Roman Cyr"/>
      <family val="1"/>
      <charset val="204"/>
    </font>
    <font>
      <i/>
      <sz val="10"/>
      <name val="Times New Roman Cyr"/>
      <charset val="204"/>
    </font>
    <font>
      <b/>
      <sz val="14"/>
      <color indexed="8"/>
      <name val="Times New Roman CYR"/>
      <charset val="204"/>
    </font>
    <font>
      <i/>
      <sz val="14"/>
      <color indexed="8"/>
      <name val="Times New Roman Cyr"/>
      <charset val="204"/>
    </font>
    <font>
      <sz val="14"/>
      <color indexed="8"/>
      <name val="Times New Roman Cyr"/>
      <charset val="204"/>
    </font>
    <font>
      <b/>
      <sz val="10"/>
      <name val="Times New Roman Cyr"/>
      <charset val="204"/>
    </font>
    <font>
      <i/>
      <sz val="11"/>
      <name val="Times New Roman Cyr"/>
      <charset val="204"/>
    </font>
    <font>
      <b/>
      <sz val="14"/>
      <name val="Times New Roman Cyr"/>
      <charset val="204"/>
    </font>
    <font>
      <sz val="14"/>
      <name val="Times New Roman CYR"/>
      <charset val="204"/>
    </font>
    <font>
      <sz val="10"/>
      <color indexed="8"/>
      <name val="Times New Roman Cyr"/>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2" fillId="0" borderId="0"/>
    <xf numFmtId="0" fontId="1" fillId="0" borderId="0"/>
    <xf numFmtId="164" fontId="1" fillId="0" borderId="0" applyFont="0" applyFill="0" applyBorder="0" applyAlignment="0" applyProtection="0"/>
  </cellStyleXfs>
  <cellXfs count="170">
    <xf numFmtId="0" fontId="0" fillId="0" borderId="0" xfId="0"/>
    <xf numFmtId="0" fontId="4" fillId="0" borderId="0" xfId="0" applyFont="1" applyFill="1" applyAlignment="1">
      <alignment horizontal="left" vertical="top"/>
    </xf>
    <xf numFmtId="0" fontId="4" fillId="0" borderId="0" xfId="0" applyFont="1" applyFill="1"/>
    <xf numFmtId="0" fontId="7" fillId="0" borderId="0" xfId="0" applyFont="1" applyFill="1" applyBorder="1" applyAlignment="1">
      <alignment horizontal="left" vertical="top"/>
    </xf>
    <xf numFmtId="49" fontId="7" fillId="0" borderId="0" xfId="0" applyNumberFormat="1" applyFont="1" applyFill="1" applyBorder="1" applyAlignment="1">
      <alignment horizontal="center"/>
    </xf>
    <xf numFmtId="49" fontId="8" fillId="0" borderId="0" xfId="0" applyNumberFormat="1" applyFont="1" applyFill="1" applyBorder="1" applyAlignment="1">
      <alignment horizontal="center"/>
    </xf>
    <xf numFmtId="164" fontId="8" fillId="0" borderId="0" xfId="4" applyFont="1" applyFill="1" applyBorder="1" applyAlignment="1">
      <alignment horizontal="righ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wrapText="1"/>
    </xf>
    <xf numFmtId="164" fontId="10" fillId="0" borderId="1" xfId="4" applyFont="1" applyFill="1" applyBorder="1" applyAlignment="1">
      <alignment horizontal="right" vertical="center" wrapText="1"/>
    </xf>
    <xf numFmtId="0" fontId="12" fillId="0" borderId="1" xfId="0" applyFont="1" applyFill="1" applyBorder="1" applyAlignment="1">
      <alignment vertical="top" wrapText="1"/>
    </xf>
    <xf numFmtId="49" fontId="12" fillId="0" borderId="1" xfId="0" applyNumberFormat="1" applyFont="1" applyFill="1" applyBorder="1" applyAlignment="1">
      <alignment horizontal="center" wrapText="1"/>
    </xf>
    <xf numFmtId="49" fontId="13" fillId="0" borderId="1" xfId="0" quotePrefix="1" applyNumberFormat="1" applyFont="1" applyFill="1" applyBorder="1" applyAlignment="1">
      <alignment horizontal="center"/>
    </xf>
    <xf numFmtId="164" fontId="12" fillId="0" borderId="1" xfId="4" applyFont="1" applyFill="1" applyBorder="1" applyAlignment="1">
      <alignment horizontal="right" vertical="center" wrapText="1"/>
    </xf>
    <xf numFmtId="0" fontId="14" fillId="0" borderId="0" xfId="0" applyFont="1" applyFill="1"/>
    <xf numFmtId="0" fontId="15" fillId="0" borderId="1" xfId="0" applyFont="1" applyFill="1" applyBorder="1" applyAlignment="1">
      <alignment horizontal="left" wrapText="1"/>
    </xf>
    <xf numFmtId="0" fontId="15" fillId="0" borderId="1" xfId="0" applyFont="1" applyFill="1" applyBorder="1" applyAlignment="1">
      <alignment horizontal="center"/>
    </xf>
    <xf numFmtId="49" fontId="16" fillId="0" borderId="1" xfId="0" applyNumberFormat="1" applyFont="1" applyFill="1" applyBorder="1" applyAlignment="1">
      <alignment horizontal="center"/>
    </xf>
    <xf numFmtId="164" fontId="15" fillId="0" borderId="1" xfId="4" applyFont="1" applyFill="1" applyBorder="1" applyAlignment="1">
      <alignment horizontal="right" vertical="center" wrapText="1"/>
    </xf>
    <xf numFmtId="0" fontId="17" fillId="0" borderId="1" xfId="0" applyFont="1" applyFill="1" applyBorder="1" applyAlignment="1">
      <alignment horizontal="left" wrapText="1"/>
    </xf>
    <xf numFmtId="0" fontId="17" fillId="0" borderId="1" xfId="0" applyFont="1" applyFill="1" applyBorder="1" applyAlignment="1">
      <alignment horizontal="center"/>
    </xf>
    <xf numFmtId="49" fontId="17" fillId="0" borderId="1" xfId="0" applyNumberFormat="1" applyFont="1" applyFill="1" applyBorder="1" applyAlignment="1">
      <alignment horizontal="center"/>
    </xf>
    <xf numFmtId="164" fontId="17" fillId="0" borderId="1" xfId="4" applyFont="1" applyFill="1" applyBorder="1" applyAlignment="1">
      <alignment horizontal="right" vertical="center" wrapText="1"/>
    </xf>
    <xf numFmtId="0" fontId="18" fillId="0" borderId="1" xfId="0" applyFont="1" applyFill="1" applyBorder="1" applyAlignment="1">
      <alignment horizontal="left" wrapText="1"/>
    </xf>
    <xf numFmtId="0" fontId="19" fillId="0" borderId="1" xfId="0" applyFont="1" applyFill="1" applyBorder="1" applyAlignment="1">
      <alignment horizontal="center"/>
    </xf>
    <xf numFmtId="49" fontId="20" fillId="0" borderId="1" xfId="0" applyNumberFormat="1" applyFont="1" applyFill="1" applyBorder="1" applyAlignment="1">
      <alignment horizontal="center" wrapText="1"/>
    </xf>
    <xf numFmtId="164" fontId="19" fillId="0" borderId="1" xfId="4" applyFont="1" applyFill="1" applyBorder="1" applyAlignment="1">
      <alignment horizontal="right" vertical="center" wrapText="1"/>
    </xf>
    <xf numFmtId="0" fontId="11" fillId="0" borderId="1" xfId="0" applyFont="1" applyFill="1" applyBorder="1" applyAlignment="1">
      <alignment horizontal="left" wrapText="1"/>
    </xf>
    <xf numFmtId="0" fontId="5" fillId="0" borderId="1" xfId="0" applyFont="1" applyFill="1" applyBorder="1" applyAlignment="1">
      <alignment horizontal="center"/>
    </xf>
    <xf numFmtId="49" fontId="21" fillId="0" borderId="1" xfId="0" applyNumberFormat="1" applyFont="1" applyFill="1" applyBorder="1" applyAlignment="1">
      <alignment horizontal="center" wrapText="1"/>
    </xf>
    <xf numFmtId="164" fontId="11" fillId="0" borderId="1" xfId="4" applyFont="1" applyFill="1" applyBorder="1" applyAlignment="1">
      <alignment horizontal="right" vertical="center" wrapText="1"/>
    </xf>
    <xf numFmtId="0" fontId="5" fillId="0" borderId="1" xfId="0" applyFont="1" applyFill="1" applyBorder="1" applyAlignment="1">
      <alignment horizontal="left" wrapText="1"/>
    </xf>
    <xf numFmtId="0" fontId="20" fillId="0" borderId="1" xfId="0" quotePrefix="1" applyFont="1" applyFill="1" applyBorder="1" applyAlignment="1">
      <alignment horizontal="center"/>
    </xf>
    <xf numFmtId="164" fontId="5" fillId="0" borderId="1" xfId="4" applyFont="1" applyFill="1" applyBorder="1" applyAlignment="1">
      <alignment horizontal="right" vertical="center" wrapText="1"/>
    </xf>
    <xf numFmtId="0" fontId="21" fillId="0" borderId="1" xfId="0" applyFont="1" applyFill="1" applyBorder="1" applyAlignment="1">
      <alignment horizontal="left" wrapText="1"/>
    </xf>
    <xf numFmtId="49" fontId="18" fillId="0" borderId="1" xfId="0" applyNumberFormat="1" applyFont="1" applyFill="1" applyBorder="1" applyAlignment="1">
      <alignment horizontal="center" wrapText="1"/>
    </xf>
    <xf numFmtId="0" fontId="19" fillId="0" borderId="1" xfId="0" applyNumberFormat="1" applyFont="1" applyFill="1" applyBorder="1" applyAlignment="1">
      <alignment horizontal="left" wrapText="1"/>
    </xf>
    <xf numFmtId="49" fontId="19" fillId="0" borderId="1" xfId="0" applyNumberFormat="1" applyFont="1" applyFill="1" applyBorder="1" applyAlignment="1">
      <alignment horizontal="center"/>
    </xf>
    <xf numFmtId="0" fontId="18" fillId="0" borderId="1" xfId="0" applyNumberFormat="1" applyFont="1" applyFill="1" applyBorder="1" applyAlignment="1">
      <alignment horizontal="left" wrapText="1"/>
    </xf>
    <xf numFmtId="0" fontId="21" fillId="0" borderId="1" xfId="0" applyNumberFormat="1" applyFont="1" applyFill="1" applyBorder="1" applyAlignment="1">
      <alignment horizontal="left" wrapText="1"/>
    </xf>
    <xf numFmtId="49" fontId="5" fillId="0" borderId="1" xfId="0" applyNumberFormat="1" applyFont="1" applyFill="1" applyBorder="1" applyAlignment="1">
      <alignment horizontal="center"/>
    </xf>
    <xf numFmtId="164" fontId="21" fillId="0" borderId="1" xfId="4" applyFont="1" applyFill="1" applyBorder="1" applyAlignment="1">
      <alignment horizontal="right" vertical="center" wrapText="1"/>
    </xf>
    <xf numFmtId="164" fontId="15" fillId="0" borderId="2" xfId="4" applyFont="1" applyFill="1" applyBorder="1" applyAlignment="1">
      <alignment horizontal="right" vertical="center" wrapText="1"/>
    </xf>
    <xf numFmtId="49" fontId="22" fillId="0" borderId="1" xfId="0" applyNumberFormat="1" applyFont="1" applyFill="1" applyBorder="1" applyAlignment="1">
      <alignment vertical="top" wrapText="1"/>
    </xf>
    <xf numFmtId="49" fontId="23" fillId="0" borderId="1" xfId="0" applyNumberFormat="1" applyFont="1" applyFill="1" applyBorder="1" applyAlignment="1">
      <alignment horizontal="center" wrapText="1"/>
    </xf>
    <xf numFmtId="0" fontId="11" fillId="0" borderId="1" xfId="0" applyFont="1" applyFill="1" applyBorder="1" applyAlignment="1">
      <alignment wrapText="1"/>
    </xf>
    <xf numFmtId="0" fontId="21" fillId="0" borderId="1" xfId="0" applyFont="1" applyFill="1" applyBorder="1" applyAlignment="1">
      <alignment wrapText="1"/>
    </xf>
    <xf numFmtId="0" fontId="19" fillId="0" borderId="1" xfId="0" applyFont="1" applyFill="1" applyBorder="1" applyAlignment="1">
      <alignment horizontal="left" wrapText="1"/>
    </xf>
    <xf numFmtId="49" fontId="18" fillId="0" borderId="1" xfId="0" applyNumberFormat="1" applyFont="1" applyFill="1" applyBorder="1" applyAlignment="1">
      <alignment horizontal="center"/>
    </xf>
    <xf numFmtId="164" fontId="24" fillId="0" borderId="1" xfId="4" applyFont="1" applyFill="1" applyBorder="1" applyAlignment="1">
      <alignment horizontal="right" vertical="center" wrapText="1"/>
    </xf>
    <xf numFmtId="0" fontId="21" fillId="0" borderId="2" xfId="0" applyFont="1" applyFill="1" applyBorder="1" applyAlignment="1">
      <alignment horizontal="left" wrapText="1"/>
    </xf>
    <xf numFmtId="4" fontId="25" fillId="0" borderId="1" xfId="0" applyNumberFormat="1" applyFont="1" applyFill="1" applyBorder="1" applyAlignment="1">
      <alignment wrapText="1"/>
    </xf>
    <xf numFmtId="164" fontId="19" fillId="0" borderId="2" xfId="4" applyFont="1" applyFill="1" applyBorder="1" applyAlignment="1">
      <alignment horizontal="right" vertical="center" wrapText="1"/>
    </xf>
    <xf numFmtId="0" fontId="18" fillId="0" borderId="1" xfId="0" quotePrefix="1" applyFont="1" applyFill="1" applyBorder="1" applyAlignment="1">
      <alignment horizontal="center"/>
    </xf>
    <xf numFmtId="0" fontId="20" fillId="0" borderId="1" xfId="0" applyFont="1" applyFill="1" applyBorder="1" applyAlignment="1">
      <alignment horizontal="left" wrapText="1"/>
    </xf>
    <xf numFmtId="0" fontId="18" fillId="0" borderId="1" xfId="0" applyNumberFormat="1" applyFont="1" applyFill="1" applyBorder="1" applyAlignment="1">
      <alignment horizontal="left" vertical="top" wrapText="1"/>
    </xf>
    <xf numFmtId="49" fontId="18" fillId="0" borderId="1" xfId="0" quotePrefix="1" applyNumberFormat="1" applyFont="1" applyFill="1" applyBorder="1" applyAlignment="1">
      <alignment horizontal="center"/>
    </xf>
    <xf numFmtId="164" fontId="18" fillId="0" borderId="1" xfId="4" applyFont="1" applyFill="1" applyBorder="1" applyAlignment="1">
      <alignment horizontal="right" vertical="center" wrapText="1"/>
    </xf>
    <xf numFmtId="0" fontId="11" fillId="0" borderId="2" xfId="0" applyFont="1" applyFill="1" applyBorder="1" applyAlignment="1">
      <alignment horizontal="left" wrapText="1"/>
    </xf>
    <xf numFmtId="49" fontId="11" fillId="0" borderId="1" xfId="0" applyNumberFormat="1" applyFont="1" applyFill="1" applyBorder="1" applyAlignment="1">
      <alignment horizontal="center" wrapText="1"/>
    </xf>
    <xf numFmtId="164" fontId="11" fillId="0" borderId="2" xfId="4" applyFont="1" applyFill="1" applyBorder="1" applyAlignment="1">
      <alignment horizontal="right" vertical="center" wrapText="1"/>
    </xf>
    <xf numFmtId="0" fontId="5" fillId="0" borderId="1" xfId="0" applyFont="1" applyFill="1" applyBorder="1" applyAlignment="1">
      <alignment wrapText="1"/>
    </xf>
    <xf numFmtId="49" fontId="5" fillId="0" borderId="1" xfId="0" applyNumberFormat="1" applyFont="1" applyFill="1" applyBorder="1" applyAlignment="1">
      <alignment horizontal="center" wrapText="1"/>
    </xf>
    <xf numFmtId="49" fontId="17" fillId="0" borderId="1" xfId="0" applyNumberFormat="1" applyFont="1" applyFill="1" applyBorder="1" applyAlignment="1">
      <alignment horizontal="center" wrapText="1"/>
    </xf>
    <xf numFmtId="164" fontId="20" fillId="0" borderId="1" xfId="4" applyFont="1" applyFill="1" applyBorder="1" applyAlignment="1">
      <alignment horizontal="right" vertical="center" wrapText="1"/>
    </xf>
    <xf numFmtId="0" fontId="15" fillId="0" borderId="1" xfId="0" applyFont="1" applyFill="1" applyBorder="1" applyAlignment="1">
      <alignment wrapText="1"/>
    </xf>
    <xf numFmtId="164" fontId="17" fillId="0" borderId="2" xfId="4" applyFont="1" applyFill="1" applyBorder="1" applyAlignment="1">
      <alignment horizontal="right" vertical="center" wrapText="1"/>
    </xf>
    <xf numFmtId="164" fontId="5" fillId="0" borderId="2" xfId="4" applyFont="1" applyFill="1" applyBorder="1" applyAlignment="1">
      <alignment horizontal="right" vertical="center" wrapText="1"/>
    </xf>
    <xf numFmtId="0" fontId="17" fillId="0" borderId="1" xfId="0" applyFont="1" applyFill="1" applyBorder="1" applyAlignment="1">
      <alignment wrapText="1"/>
    </xf>
    <xf numFmtId="0" fontId="23" fillId="0" borderId="1" xfId="0" applyFont="1" applyFill="1" applyBorder="1" applyAlignment="1">
      <alignment wrapText="1"/>
    </xf>
    <xf numFmtId="0" fontId="18" fillId="0" borderId="1" xfId="0" applyFont="1" applyFill="1" applyBorder="1" applyAlignment="1">
      <alignment wrapText="1"/>
    </xf>
    <xf numFmtId="0" fontId="11" fillId="0" borderId="1" xfId="0" applyFont="1" applyFill="1" applyBorder="1" applyAlignment="1">
      <alignment horizontal="center"/>
    </xf>
    <xf numFmtId="0" fontId="24" fillId="0" borderId="1" xfId="0" applyFont="1" applyFill="1" applyBorder="1" applyAlignment="1">
      <alignment wrapText="1"/>
    </xf>
    <xf numFmtId="0" fontId="21" fillId="0" borderId="1" xfId="0" applyNumberFormat="1" applyFont="1" applyFill="1" applyBorder="1" applyAlignment="1">
      <alignment wrapText="1"/>
    </xf>
    <xf numFmtId="0" fontId="20" fillId="0" borderId="1" xfId="0" applyFont="1" applyFill="1" applyBorder="1" applyAlignment="1">
      <alignment wrapText="1"/>
    </xf>
    <xf numFmtId="0" fontId="21" fillId="0" borderId="1" xfId="0" quotePrefix="1" applyFont="1" applyFill="1" applyBorder="1" applyAlignment="1">
      <alignment horizontal="center"/>
    </xf>
    <xf numFmtId="0" fontId="17" fillId="0" borderId="1" xfId="0" quotePrefix="1" applyFont="1" applyFill="1" applyBorder="1" applyAlignment="1">
      <alignment horizontal="center"/>
    </xf>
    <xf numFmtId="0" fontId="20" fillId="0" borderId="1" xfId="0" applyNumberFormat="1" applyFont="1" applyFill="1" applyBorder="1" applyAlignment="1">
      <alignment horizontal="left" wrapText="1"/>
    </xf>
    <xf numFmtId="0" fontId="16" fillId="0" borderId="1" xfId="0" applyFont="1" applyFill="1" applyBorder="1" applyAlignment="1">
      <alignment wrapText="1"/>
    </xf>
    <xf numFmtId="0" fontId="19" fillId="0" borderId="1" xfId="0" applyFont="1" applyFill="1" applyBorder="1" applyAlignment="1">
      <alignment wrapText="1"/>
    </xf>
    <xf numFmtId="0" fontId="27" fillId="0" borderId="1" xfId="0" applyNumberFormat="1" applyFont="1" applyFill="1" applyBorder="1" applyAlignment="1">
      <alignment wrapText="1"/>
    </xf>
    <xf numFmtId="49" fontId="19" fillId="0" borderId="1" xfId="0" applyNumberFormat="1" applyFont="1" applyFill="1" applyBorder="1" applyAlignment="1">
      <alignment horizontal="center" wrapText="1"/>
    </xf>
    <xf numFmtId="0" fontId="5" fillId="0" borderId="1" xfId="0" applyFont="1" applyFill="1" applyBorder="1" applyAlignment="1">
      <alignment horizontal="left" vertical="top" wrapText="1"/>
    </xf>
    <xf numFmtId="0" fontId="28" fillId="0" borderId="1" xfId="0" applyFont="1" applyFill="1" applyBorder="1" applyAlignment="1">
      <alignment wrapText="1"/>
    </xf>
    <xf numFmtId="0" fontId="29" fillId="0" borderId="1" xfId="0" applyFont="1" applyFill="1" applyBorder="1" applyAlignment="1">
      <alignment horizontal="center"/>
    </xf>
    <xf numFmtId="49" fontId="30" fillId="0" borderId="1" xfId="0" applyNumberFormat="1" applyFont="1" applyFill="1" applyBorder="1" applyAlignment="1">
      <alignment horizontal="center" wrapText="1"/>
    </xf>
    <xf numFmtId="164" fontId="29" fillId="0" borderId="1" xfId="4" applyFont="1" applyFill="1" applyBorder="1" applyAlignment="1">
      <alignment horizontal="right" vertical="center" wrapText="1"/>
    </xf>
    <xf numFmtId="0" fontId="11" fillId="0" borderId="1" xfId="0" applyFont="1" applyFill="1" applyBorder="1" applyAlignment="1"/>
    <xf numFmtId="0" fontId="12" fillId="0" borderId="1" xfId="0" applyFont="1" applyFill="1" applyBorder="1" applyAlignment="1">
      <alignment wrapText="1"/>
    </xf>
    <xf numFmtId="49" fontId="31" fillId="0" borderId="1" xfId="0" applyNumberFormat="1" applyFont="1" applyFill="1" applyBorder="1" applyAlignment="1">
      <alignment horizontal="center" wrapText="1"/>
    </xf>
    <xf numFmtId="164" fontId="31" fillId="0" borderId="1" xfId="4" applyFont="1" applyFill="1" applyBorder="1" applyAlignment="1">
      <alignment horizontal="right" vertical="center" wrapText="1"/>
    </xf>
    <xf numFmtId="49" fontId="16" fillId="0" borderId="1" xfId="0" applyNumberFormat="1" applyFont="1" applyFill="1" applyBorder="1" applyAlignment="1">
      <alignment horizontal="center" wrapText="1"/>
    </xf>
    <xf numFmtId="164" fontId="23" fillId="0" borderId="1" xfId="4" applyFont="1" applyFill="1" applyBorder="1" applyAlignment="1">
      <alignment horizontal="right" vertical="center" wrapText="1"/>
    </xf>
    <xf numFmtId="164" fontId="20" fillId="0" borderId="2" xfId="4" applyFont="1" applyFill="1" applyBorder="1" applyAlignment="1">
      <alignment horizontal="right" vertical="center" wrapText="1"/>
    </xf>
    <xf numFmtId="0" fontId="26" fillId="0" borderId="0" xfId="0" applyFont="1" applyFill="1"/>
    <xf numFmtId="0" fontId="31" fillId="0" borderId="1" xfId="0" applyFont="1" applyFill="1" applyBorder="1" applyAlignment="1">
      <alignment wrapText="1"/>
    </xf>
    <xf numFmtId="0" fontId="31" fillId="0" borderId="1" xfId="0" applyFont="1" applyFill="1" applyBorder="1" applyAlignment="1">
      <alignment horizontal="center"/>
    </xf>
    <xf numFmtId="0" fontId="31" fillId="0" borderId="1" xfId="0" quotePrefix="1" applyFont="1" applyFill="1" applyBorder="1" applyAlignment="1">
      <alignment horizontal="center"/>
    </xf>
    <xf numFmtId="0" fontId="20" fillId="0" borderId="1" xfId="0" applyFont="1" applyFill="1" applyBorder="1" applyAlignment="1">
      <alignment horizontal="center"/>
    </xf>
    <xf numFmtId="0" fontId="18" fillId="0" borderId="1" xfId="0" applyFont="1" applyFill="1" applyBorder="1" applyAlignment="1">
      <alignment horizontal="center"/>
    </xf>
    <xf numFmtId="164" fontId="16" fillId="0" borderId="1" xfId="4" applyFont="1" applyFill="1" applyBorder="1" applyAlignment="1">
      <alignment horizontal="right" vertical="center" wrapText="1"/>
    </xf>
    <xf numFmtId="0" fontId="16" fillId="0" borderId="1" xfId="0" applyNumberFormat="1" applyFont="1" applyFill="1" applyBorder="1" applyAlignment="1">
      <alignment wrapText="1"/>
    </xf>
    <xf numFmtId="49" fontId="15" fillId="0" borderId="1" xfId="0" applyNumberFormat="1" applyFont="1" applyFill="1" applyBorder="1" applyAlignment="1">
      <alignment horizontal="center" wrapText="1"/>
    </xf>
    <xf numFmtId="0" fontId="18" fillId="0" borderId="1" xfId="0" applyNumberFormat="1" applyFont="1" applyFill="1" applyBorder="1" applyAlignment="1">
      <alignment wrapText="1"/>
    </xf>
    <xf numFmtId="0" fontId="32" fillId="0" borderId="0" xfId="0" applyFont="1" applyFill="1"/>
    <xf numFmtId="49" fontId="16" fillId="0" borderId="1" xfId="0" quotePrefix="1" applyNumberFormat="1" applyFont="1" applyFill="1" applyBorder="1" applyAlignment="1">
      <alignment horizontal="center"/>
    </xf>
    <xf numFmtId="49" fontId="23" fillId="0" borderId="1" xfId="0" quotePrefix="1" applyNumberFormat="1" applyFont="1" applyFill="1" applyBorder="1" applyAlignment="1">
      <alignment horizontal="center"/>
    </xf>
    <xf numFmtId="49" fontId="21" fillId="0" borderId="1" xfId="0" quotePrefix="1" applyNumberFormat="1" applyFont="1" applyFill="1" applyBorder="1" applyAlignment="1">
      <alignment horizontal="center"/>
    </xf>
    <xf numFmtId="0" fontId="21" fillId="0" borderId="1" xfId="0" applyFont="1" applyFill="1" applyBorder="1" applyAlignment="1">
      <alignment horizontal="left" vertical="top" wrapText="1"/>
    </xf>
    <xf numFmtId="49" fontId="21" fillId="0" borderId="1" xfId="0" applyNumberFormat="1" applyFont="1" applyFill="1" applyBorder="1" applyAlignment="1">
      <alignment horizontal="center"/>
    </xf>
    <xf numFmtId="0" fontId="6" fillId="0" borderId="1" xfId="0" applyFont="1" applyFill="1" applyBorder="1" applyAlignment="1">
      <alignment wrapText="1"/>
    </xf>
    <xf numFmtId="49" fontId="6" fillId="0" borderId="1" xfId="0" applyNumberFormat="1" applyFont="1" applyFill="1" applyBorder="1" applyAlignment="1">
      <alignment horizontal="center" wrapText="1"/>
    </xf>
    <xf numFmtId="164" fontId="6" fillId="0" borderId="1" xfId="4" applyFont="1" applyFill="1" applyBorder="1" applyAlignment="1">
      <alignment horizontal="right" vertical="center" wrapText="1"/>
    </xf>
    <xf numFmtId="164" fontId="18" fillId="0" borderId="2" xfId="4" applyFont="1" applyFill="1" applyBorder="1" applyAlignment="1">
      <alignment horizontal="right" vertical="center" wrapText="1"/>
    </xf>
    <xf numFmtId="164" fontId="21" fillId="0" borderId="2" xfId="4" applyFont="1" applyFill="1" applyBorder="1" applyAlignment="1">
      <alignment horizontal="right" vertical="center" wrapText="1"/>
    </xf>
    <xf numFmtId="49" fontId="33" fillId="0" borderId="1" xfId="0" applyNumberFormat="1" applyFont="1" applyFill="1" applyBorder="1" applyAlignment="1">
      <alignment horizontal="center" wrapText="1"/>
    </xf>
    <xf numFmtId="49" fontId="34" fillId="0" borderId="1" xfId="0" applyNumberFormat="1" applyFont="1" applyFill="1" applyBorder="1" applyAlignment="1">
      <alignment horizontal="center" wrapText="1"/>
    </xf>
    <xf numFmtId="164" fontId="35" fillId="0" borderId="1" xfId="4" applyFont="1" applyFill="1" applyBorder="1" applyAlignment="1">
      <alignment horizontal="right" vertical="center" wrapText="1"/>
    </xf>
    <xf numFmtId="164" fontId="33" fillId="0" borderId="1" xfId="4" applyFont="1" applyFill="1" applyBorder="1" applyAlignment="1">
      <alignment horizontal="right" vertical="center" wrapText="1"/>
    </xf>
    <xf numFmtId="164" fontId="34" fillId="0" borderId="1" xfId="4" applyFont="1" applyFill="1" applyBorder="1" applyAlignment="1">
      <alignment horizontal="right" vertical="center" wrapText="1"/>
    </xf>
    <xf numFmtId="49" fontId="35" fillId="0" borderId="1" xfId="0" applyNumberFormat="1" applyFont="1" applyFill="1" applyBorder="1" applyAlignment="1">
      <alignment horizontal="center" wrapText="1"/>
    </xf>
    <xf numFmtId="4" fontId="5" fillId="0" borderId="1" xfId="0" applyNumberFormat="1" applyFont="1" applyFill="1" applyBorder="1" applyAlignment="1">
      <alignment wrapText="1"/>
    </xf>
    <xf numFmtId="0" fontId="36" fillId="0" borderId="0" xfId="0" applyFont="1" applyFill="1"/>
    <xf numFmtId="4" fontId="37" fillId="0" borderId="1" xfId="0" applyNumberFormat="1" applyFont="1" applyFill="1" applyBorder="1"/>
    <xf numFmtId="4" fontId="19" fillId="0" borderId="1" xfId="0" applyNumberFormat="1" applyFont="1" applyFill="1" applyBorder="1"/>
    <xf numFmtId="3" fontId="5" fillId="0" borderId="1" xfId="0" applyNumberFormat="1" applyFont="1" applyFill="1" applyBorder="1" applyAlignment="1">
      <alignment horizontal="center"/>
    </xf>
    <xf numFmtId="0" fontId="33" fillId="0" borderId="1" xfId="0" applyFont="1" applyFill="1" applyBorder="1" applyAlignment="1">
      <alignment wrapText="1"/>
    </xf>
    <xf numFmtId="0" fontId="5" fillId="0" borderId="1" xfId="0" applyNumberFormat="1" applyFont="1" applyFill="1" applyBorder="1" applyAlignment="1">
      <alignment horizontal="left" wrapText="1"/>
    </xf>
    <xf numFmtId="0" fontId="20" fillId="0" borderId="1" xfId="0" applyFont="1" applyFill="1" applyBorder="1" applyAlignment="1">
      <alignment horizontal="center" wrapText="1"/>
    </xf>
    <xf numFmtId="0" fontId="33" fillId="0" borderId="1" xfId="0" applyFont="1" applyFill="1" applyBorder="1" applyAlignment="1">
      <alignment horizontal="left" wrapText="1"/>
    </xf>
    <xf numFmtId="0" fontId="20"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6" fillId="0" borderId="1" xfId="0" applyFont="1" applyFill="1" applyBorder="1" applyAlignment="1">
      <alignment horizontal="left" wrapText="1"/>
    </xf>
    <xf numFmtId="0" fontId="16" fillId="0" borderId="1" xfId="0" applyFont="1" applyFill="1" applyBorder="1" applyAlignment="1">
      <alignment horizontal="center" wrapText="1"/>
    </xf>
    <xf numFmtId="0" fontId="18" fillId="0" borderId="1" xfId="0" applyFont="1" applyFill="1" applyBorder="1" applyAlignment="1">
      <alignment horizontal="center" wrapText="1"/>
    </xf>
    <xf numFmtId="0" fontId="19" fillId="0" borderId="1" xfId="0" applyFont="1" applyFill="1" applyBorder="1" applyAlignment="1">
      <alignment horizontal="left" vertical="top" wrapText="1"/>
    </xf>
    <xf numFmtId="0" fontId="5" fillId="0" borderId="1" xfId="0" applyFont="1" applyFill="1" applyBorder="1" applyAlignment="1">
      <alignment horizontal="center" wrapText="1"/>
    </xf>
    <xf numFmtId="0" fontId="19" fillId="0" borderId="1" xfId="0" applyFont="1" applyFill="1" applyBorder="1" applyAlignment="1">
      <alignment horizontal="center" wrapText="1"/>
    </xf>
    <xf numFmtId="4" fontId="33" fillId="0" borderId="1" xfId="0" applyNumberFormat="1" applyFont="1" applyFill="1" applyBorder="1" applyAlignment="1">
      <alignment horizontal="center" wrapText="1"/>
    </xf>
    <xf numFmtId="0" fontId="25" fillId="0" borderId="1" xfId="0" applyFont="1" applyFill="1" applyBorder="1" applyAlignment="1">
      <alignment vertical="justify"/>
    </xf>
    <xf numFmtId="0" fontId="23" fillId="0" borderId="1" xfId="0" applyFont="1" applyFill="1" applyBorder="1" applyAlignment="1">
      <alignment horizontal="center" wrapText="1"/>
    </xf>
    <xf numFmtId="0" fontId="11" fillId="0" borderId="1" xfId="0" applyNumberFormat="1" applyFont="1" applyFill="1" applyBorder="1" applyAlignment="1">
      <alignment horizontal="left" vertical="top" wrapText="1"/>
    </xf>
    <xf numFmtId="0" fontId="19" fillId="0" borderId="1" xfId="0" applyNumberFormat="1" applyFont="1" applyFill="1" applyBorder="1" applyAlignment="1">
      <alignment horizontal="left" vertical="top" wrapText="1"/>
    </xf>
    <xf numFmtId="49" fontId="20" fillId="0" borderId="1" xfId="0" applyNumberFormat="1" applyFont="1" applyFill="1" applyBorder="1" applyAlignment="1">
      <alignment horizontal="center"/>
    </xf>
    <xf numFmtId="0" fontId="12" fillId="0" borderId="1" xfId="0" applyFont="1" applyFill="1" applyBorder="1" applyAlignment="1">
      <alignment horizontal="left" wrapText="1"/>
    </xf>
    <xf numFmtId="0" fontId="38" fillId="0" borderId="1" xfId="0" applyFont="1" applyFill="1" applyBorder="1" applyAlignment="1">
      <alignment horizontal="left" wrapText="1"/>
    </xf>
    <xf numFmtId="0" fontId="15" fillId="0" borderId="1" xfId="0" applyFont="1" applyFill="1" applyBorder="1" applyAlignment="1">
      <alignment horizontal="left"/>
    </xf>
    <xf numFmtId="0" fontId="15" fillId="0" borderId="0" xfId="0" applyFont="1" applyFill="1" applyBorder="1" applyAlignment="1">
      <alignment horizontal="left"/>
    </xf>
    <xf numFmtId="49" fontId="20" fillId="0" borderId="0" xfId="0" applyNumberFormat="1" applyFont="1" applyFill="1" applyBorder="1" applyAlignment="1">
      <alignment horizontal="center" wrapText="1"/>
    </xf>
    <xf numFmtId="49" fontId="21" fillId="0" borderId="0" xfId="0" applyNumberFormat="1" applyFont="1" applyFill="1" applyBorder="1" applyAlignment="1">
      <alignment horizontal="center"/>
    </xf>
    <xf numFmtId="164" fontId="33" fillId="0" borderId="0" xfId="4" applyFont="1" applyFill="1" applyBorder="1" applyAlignment="1">
      <alignment horizontal="right" vertical="center" wrapText="1"/>
    </xf>
    <xf numFmtId="0" fontId="39" fillId="0" borderId="0" xfId="0" applyFont="1" applyFill="1" applyAlignment="1"/>
    <xf numFmtId="49" fontId="39" fillId="0" borderId="0" xfId="0" applyNumberFormat="1" applyFont="1" applyFill="1" applyAlignment="1"/>
    <xf numFmtId="49" fontId="35" fillId="0" borderId="0" xfId="0" applyNumberFormat="1" applyFont="1" applyFill="1" applyAlignment="1"/>
    <xf numFmtId="164" fontId="35" fillId="0" borderId="0" xfId="4" applyFont="1" applyFill="1" applyAlignment="1">
      <alignment horizontal="right" vertical="center" wrapText="1"/>
    </xf>
    <xf numFmtId="49" fontId="4" fillId="0" borderId="0" xfId="0" applyNumberFormat="1" applyFont="1" applyFill="1" applyAlignment="1">
      <alignment horizontal="center"/>
    </xf>
    <xf numFmtId="49" fontId="40" fillId="0" borderId="0" xfId="0" applyNumberFormat="1" applyFont="1" applyFill="1" applyAlignment="1">
      <alignment horizontal="center"/>
    </xf>
    <xf numFmtId="164" fontId="40" fillId="0" borderId="0" xfId="4" applyFont="1" applyFill="1" applyAlignment="1">
      <alignment horizontal="right" vertical="center" wrapText="1"/>
    </xf>
    <xf numFmtId="49" fontId="33" fillId="0" borderId="0" xfId="0" applyNumberFormat="1" applyFont="1" applyFill="1" applyAlignment="1">
      <alignment horizontal="center"/>
    </xf>
    <xf numFmtId="164" fontId="33" fillId="0" borderId="0" xfId="4" applyFont="1" applyFill="1" applyAlignment="1">
      <alignment horizontal="right" vertical="center" wrapText="1"/>
    </xf>
    <xf numFmtId="49" fontId="13" fillId="0" borderId="0" xfId="0" applyNumberFormat="1" applyFont="1" applyFill="1" applyAlignment="1">
      <alignment horizontal="center"/>
    </xf>
    <xf numFmtId="164" fontId="13" fillId="0" borderId="0" xfId="4" applyFont="1" applyFill="1" applyAlignment="1">
      <alignment horizontal="right" vertical="center" wrapText="1"/>
    </xf>
    <xf numFmtId="0" fontId="11" fillId="0" borderId="0" xfId="0" applyFont="1" applyFill="1"/>
    <xf numFmtId="0" fontId="19" fillId="0" borderId="1" xfId="0" quotePrefix="1" applyFont="1" applyFill="1" applyBorder="1" applyAlignment="1">
      <alignment horizontal="center"/>
    </xf>
    <xf numFmtId="164" fontId="5" fillId="0" borderId="1" xfId="0" applyNumberFormat="1" applyFont="1" applyFill="1" applyBorder="1" applyAlignment="1">
      <alignment horizontal="right" wrapText="1"/>
    </xf>
    <xf numFmtId="0" fontId="11" fillId="0" borderId="1" xfId="0" quotePrefix="1" applyFont="1" applyFill="1" applyBorder="1" applyAlignment="1">
      <alignment horizontal="center"/>
    </xf>
    <xf numFmtId="0" fontId="19" fillId="0" borderId="1" xfId="1" applyFont="1" applyFill="1" applyBorder="1" applyAlignment="1">
      <alignment horizontal="left" vertical="center" wrapText="1"/>
    </xf>
    <xf numFmtId="164" fontId="20" fillId="0" borderId="1" xfId="4" applyFont="1" applyFill="1" applyBorder="1" applyAlignment="1">
      <alignment horizontal="right" wrapText="1"/>
    </xf>
    <xf numFmtId="0" fontId="6" fillId="0" borderId="0" xfId="0" applyFont="1" applyFill="1" applyAlignment="1">
      <alignment horizontal="center" wrapText="1"/>
    </xf>
    <xf numFmtId="49" fontId="5" fillId="0" borderId="0" xfId="0" applyNumberFormat="1" applyFont="1" applyFill="1" applyAlignment="1">
      <alignment horizontal="right"/>
    </xf>
  </cellXfs>
  <cellStyles count="5">
    <cellStyle name="Обычный" xfId="0" builtinId="0"/>
    <cellStyle name="Обычный 2" xfId="1"/>
    <cellStyle name="Обычный 3" xfId="2"/>
    <cellStyle name="Обычный 5" xfId="3"/>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1381"/>
  <sheetViews>
    <sheetView tabSelected="1" view="pageBreakPreview" zoomScale="80" zoomScaleNormal="90" zoomScaleSheetLayoutView="80" workbookViewId="0">
      <pane ySplit="4" topLeftCell="A1356" activePane="bottomLeft" state="frozen"/>
      <selection pane="bottomLeft" activeCell="D1282" sqref="D1282"/>
    </sheetView>
  </sheetViews>
  <sheetFormatPr defaultColWidth="8.85546875" defaultRowHeight="12.75" x14ac:dyDescent="0.2"/>
  <cols>
    <col min="1" max="1" width="97.5703125" style="1" customWidth="1"/>
    <col min="2" max="2" width="21.42578125" style="155" customWidth="1"/>
    <col min="3" max="3" width="5.5703125" style="156" bestFit="1" customWidth="1"/>
    <col min="4" max="4" width="19" style="157" customWidth="1"/>
    <col min="5" max="16384" width="8.85546875" style="2"/>
  </cols>
  <sheetData>
    <row r="1" spans="1:4" ht="15.75" x14ac:dyDescent="0.25">
      <c r="B1" s="169" t="s">
        <v>823</v>
      </c>
      <c r="C1" s="169"/>
      <c r="D1" s="169"/>
    </row>
    <row r="2" spans="1:4" ht="65.25" customHeight="1" x14ac:dyDescent="0.25">
      <c r="A2" s="168" t="s">
        <v>434</v>
      </c>
      <c r="B2" s="168"/>
      <c r="C2" s="168"/>
      <c r="D2" s="168"/>
    </row>
    <row r="3" spans="1:4" ht="13.5" x14ac:dyDescent="0.2">
      <c r="A3" s="3"/>
      <c r="B3" s="4"/>
      <c r="C3" s="5"/>
      <c r="D3" s="6"/>
    </row>
    <row r="4" spans="1:4" ht="28.5" x14ac:dyDescent="0.2">
      <c r="A4" s="7" t="s">
        <v>9</v>
      </c>
      <c r="B4" s="8" t="s">
        <v>10</v>
      </c>
      <c r="C4" s="8" t="s">
        <v>11</v>
      </c>
      <c r="D4" s="9" t="s">
        <v>42</v>
      </c>
    </row>
    <row r="5" spans="1:4" s="14" customFormat="1" ht="37.5" x14ac:dyDescent="0.3">
      <c r="A5" s="10" t="s">
        <v>500</v>
      </c>
      <c r="B5" s="11" t="s">
        <v>284</v>
      </c>
      <c r="C5" s="12"/>
      <c r="D5" s="13">
        <f>D6+D107+D191+D252</f>
        <v>5616295.3699999992</v>
      </c>
    </row>
    <row r="6" spans="1:4" s="14" customFormat="1" ht="15.75" x14ac:dyDescent="0.25">
      <c r="A6" s="15" t="s">
        <v>6</v>
      </c>
      <c r="B6" s="16" t="s">
        <v>285</v>
      </c>
      <c r="C6" s="17"/>
      <c r="D6" s="18">
        <f>D7+D41+D99</f>
        <v>2776251</v>
      </c>
    </row>
    <row r="7" spans="1:4" s="14" customFormat="1" ht="31.5" x14ac:dyDescent="0.25">
      <c r="A7" s="15" t="s">
        <v>308</v>
      </c>
      <c r="B7" s="16" t="s">
        <v>286</v>
      </c>
      <c r="C7" s="17"/>
      <c r="D7" s="18">
        <f>D8+D20</f>
        <v>1004782</v>
      </c>
    </row>
    <row r="8" spans="1:4" s="14" customFormat="1" ht="15.75" x14ac:dyDescent="0.25">
      <c r="A8" s="19" t="s">
        <v>662</v>
      </c>
      <c r="B8" s="20" t="s">
        <v>663</v>
      </c>
      <c r="C8" s="21"/>
      <c r="D8" s="22">
        <f>D9+D16</f>
        <v>31908</v>
      </c>
    </row>
    <row r="9" spans="1:4" s="14" customFormat="1" ht="31.5" x14ac:dyDescent="0.25">
      <c r="A9" s="23" t="s">
        <v>397</v>
      </c>
      <c r="B9" s="24" t="s">
        <v>287</v>
      </c>
      <c r="C9" s="25"/>
      <c r="D9" s="26">
        <f>D10+D13</f>
        <v>29494</v>
      </c>
    </row>
    <row r="10" spans="1:4" s="14" customFormat="1" ht="15.75" x14ac:dyDescent="0.25">
      <c r="A10" s="27" t="s">
        <v>22</v>
      </c>
      <c r="B10" s="28" t="s">
        <v>287</v>
      </c>
      <c r="C10" s="29" t="s">
        <v>15</v>
      </c>
      <c r="D10" s="30">
        <f>D11</f>
        <v>294</v>
      </c>
    </row>
    <row r="11" spans="1:4" s="14" customFormat="1" ht="15.75" x14ac:dyDescent="0.25">
      <c r="A11" s="27" t="s">
        <v>17</v>
      </c>
      <c r="B11" s="28" t="s">
        <v>287</v>
      </c>
      <c r="C11" s="29" t="s">
        <v>16</v>
      </c>
      <c r="D11" s="30">
        <f>D12</f>
        <v>294</v>
      </c>
    </row>
    <row r="12" spans="1:4" s="14" customFormat="1" ht="31.5" x14ac:dyDescent="0.25">
      <c r="A12" s="31" t="s">
        <v>81</v>
      </c>
      <c r="B12" s="28" t="s">
        <v>287</v>
      </c>
      <c r="C12" s="25" t="s">
        <v>82</v>
      </c>
      <c r="D12" s="30">
        <f>200+94</f>
        <v>294</v>
      </c>
    </row>
    <row r="13" spans="1:4" s="14" customFormat="1" ht="15.75" x14ac:dyDescent="0.25">
      <c r="A13" s="31" t="s">
        <v>23</v>
      </c>
      <c r="B13" s="28" t="s">
        <v>287</v>
      </c>
      <c r="C13" s="32">
        <v>300</v>
      </c>
      <c r="D13" s="33">
        <f>D14</f>
        <v>29200</v>
      </c>
    </row>
    <row r="14" spans="1:4" s="14" customFormat="1" ht="15.75" x14ac:dyDescent="0.25">
      <c r="A14" s="34" t="s">
        <v>40</v>
      </c>
      <c r="B14" s="28" t="s">
        <v>287</v>
      </c>
      <c r="C14" s="32">
        <v>310</v>
      </c>
      <c r="D14" s="33">
        <f>D15</f>
        <v>29200</v>
      </c>
    </row>
    <row r="15" spans="1:4" s="14" customFormat="1" ht="31.5" x14ac:dyDescent="0.25">
      <c r="A15" s="34" t="s">
        <v>154</v>
      </c>
      <c r="B15" s="28" t="s">
        <v>287</v>
      </c>
      <c r="C15" s="32">
        <v>313</v>
      </c>
      <c r="D15" s="33">
        <f>19800+9400</f>
        <v>29200</v>
      </c>
    </row>
    <row r="16" spans="1:4" s="14" customFormat="1" ht="31.5" x14ac:dyDescent="0.25">
      <c r="A16" s="23" t="s">
        <v>307</v>
      </c>
      <c r="B16" s="24" t="s">
        <v>401</v>
      </c>
      <c r="C16" s="35"/>
      <c r="D16" s="26">
        <f>D17</f>
        <v>2414</v>
      </c>
    </row>
    <row r="17" spans="1:4" s="14" customFormat="1" ht="31.5" x14ac:dyDescent="0.25">
      <c r="A17" s="34" t="s">
        <v>18</v>
      </c>
      <c r="B17" s="28" t="s">
        <v>401</v>
      </c>
      <c r="C17" s="32">
        <v>600</v>
      </c>
      <c r="D17" s="33">
        <f>D18</f>
        <v>2414</v>
      </c>
    </row>
    <row r="18" spans="1:4" s="14" customFormat="1" ht="31.5" x14ac:dyDescent="0.25">
      <c r="A18" s="34" t="s">
        <v>28</v>
      </c>
      <c r="B18" s="28" t="s">
        <v>401</v>
      </c>
      <c r="C18" s="32">
        <v>630</v>
      </c>
      <c r="D18" s="33">
        <f>D19</f>
        <v>2414</v>
      </c>
    </row>
    <row r="19" spans="1:4" s="14" customFormat="1" ht="31.5" x14ac:dyDescent="0.25">
      <c r="A19" s="34" t="s">
        <v>668</v>
      </c>
      <c r="B19" s="28" t="s">
        <v>401</v>
      </c>
      <c r="C19" s="32">
        <v>634</v>
      </c>
      <c r="D19" s="33">
        <v>2414</v>
      </c>
    </row>
    <row r="20" spans="1:4" s="14" customFormat="1" ht="31.5" x14ac:dyDescent="0.25">
      <c r="A20" s="36" t="s">
        <v>429</v>
      </c>
      <c r="B20" s="37" t="s">
        <v>288</v>
      </c>
      <c r="C20" s="25"/>
      <c r="D20" s="26">
        <f>D21+D25+D29+D33+D37</f>
        <v>972874</v>
      </c>
    </row>
    <row r="21" spans="1:4" s="14" customFormat="1" ht="15.75" x14ac:dyDescent="0.25">
      <c r="A21" s="38" t="s">
        <v>151</v>
      </c>
      <c r="B21" s="37" t="s">
        <v>289</v>
      </c>
      <c r="C21" s="35"/>
      <c r="D21" s="26">
        <f>D22</f>
        <v>318358</v>
      </c>
    </row>
    <row r="22" spans="1:4" s="14" customFormat="1" ht="15.75" x14ac:dyDescent="0.25">
      <c r="A22" s="39" t="s">
        <v>414</v>
      </c>
      <c r="B22" s="40" t="s">
        <v>289</v>
      </c>
      <c r="C22" s="29" t="s">
        <v>37</v>
      </c>
      <c r="D22" s="33">
        <f>D23</f>
        <v>318358</v>
      </c>
    </row>
    <row r="23" spans="1:4" s="14" customFormat="1" ht="15.75" x14ac:dyDescent="0.25">
      <c r="A23" s="34" t="s">
        <v>36</v>
      </c>
      <c r="B23" s="40" t="s">
        <v>289</v>
      </c>
      <c r="C23" s="29">
        <v>410</v>
      </c>
      <c r="D23" s="33">
        <f>D24</f>
        <v>318358</v>
      </c>
    </row>
    <row r="24" spans="1:4" s="14" customFormat="1" ht="31.5" x14ac:dyDescent="0.25">
      <c r="A24" s="34" t="s">
        <v>100</v>
      </c>
      <c r="B24" s="40" t="s">
        <v>289</v>
      </c>
      <c r="C24" s="29" t="s">
        <v>101</v>
      </c>
      <c r="D24" s="33">
        <f>305319+13039</f>
        <v>318358</v>
      </c>
    </row>
    <row r="25" spans="1:4" s="14" customFormat="1" ht="15.75" x14ac:dyDescent="0.25">
      <c r="A25" s="38" t="s">
        <v>150</v>
      </c>
      <c r="B25" s="37" t="s">
        <v>290</v>
      </c>
      <c r="C25" s="35"/>
      <c r="D25" s="26">
        <f>D26</f>
        <v>268752</v>
      </c>
    </row>
    <row r="26" spans="1:4" s="14" customFormat="1" ht="15.75" x14ac:dyDescent="0.25">
      <c r="A26" s="39" t="s">
        <v>414</v>
      </c>
      <c r="B26" s="40" t="s">
        <v>290</v>
      </c>
      <c r="C26" s="29" t="s">
        <v>37</v>
      </c>
      <c r="D26" s="33">
        <f>D27</f>
        <v>268752</v>
      </c>
    </row>
    <row r="27" spans="1:4" s="14" customFormat="1" ht="15.75" x14ac:dyDescent="0.25">
      <c r="A27" s="34" t="s">
        <v>36</v>
      </c>
      <c r="B27" s="40" t="s">
        <v>290</v>
      </c>
      <c r="C27" s="29">
        <v>410</v>
      </c>
      <c r="D27" s="33">
        <f>D28</f>
        <v>268752</v>
      </c>
    </row>
    <row r="28" spans="1:4" s="14" customFormat="1" ht="31.5" x14ac:dyDescent="0.25">
      <c r="A28" s="34" t="s">
        <v>100</v>
      </c>
      <c r="B28" s="40" t="s">
        <v>290</v>
      </c>
      <c r="C28" s="29" t="s">
        <v>101</v>
      </c>
      <c r="D28" s="33">
        <f>270582+15170-17000</f>
        <v>268752</v>
      </c>
    </row>
    <row r="29" spans="1:4" s="14" customFormat="1" ht="15.75" x14ac:dyDescent="0.25">
      <c r="A29" s="38" t="s">
        <v>152</v>
      </c>
      <c r="B29" s="37" t="s">
        <v>291</v>
      </c>
      <c r="C29" s="35"/>
      <c r="D29" s="26">
        <f>D30</f>
        <v>236873</v>
      </c>
    </row>
    <row r="30" spans="1:4" s="14" customFormat="1" ht="15.75" x14ac:dyDescent="0.25">
      <c r="A30" s="39" t="s">
        <v>414</v>
      </c>
      <c r="B30" s="40" t="s">
        <v>291</v>
      </c>
      <c r="C30" s="29" t="s">
        <v>37</v>
      </c>
      <c r="D30" s="33">
        <f>D31</f>
        <v>236873</v>
      </c>
    </row>
    <row r="31" spans="1:4" s="14" customFormat="1" ht="15.75" x14ac:dyDescent="0.25">
      <c r="A31" s="34" t="s">
        <v>36</v>
      </c>
      <c r="B31" s="40" t="s">
        <v>291</v>
      </c>
      <c r="C31" s="29">
        <v>410</v>
      </c>
      <c r="D31" s="33">
        <f>D32</f>
        <v>236873</v>
      </c>
    </row>
    <row r="32" spans="1:4" s="14" customFormat="1" ht="31.5" x14ac:dyDescent="0.25">
      <c r="A32" s="34" t="s">
        <v>100</v>
      </c>
      <c r="B32" s="40" t="s">
        <v>291</v>
      </c>
      <c r="C32" s="29" t="s">
        <v>101</v>
      </c>
      <c r="D32" s="33">
        <f>216737+20136</f>
        <v>236873</v>
      </c>
    </row>
    <row r="33" spans="1:4" s="14" customFormat="1" ht="31.5" x14ac:dyDescent="0.25">
      <c r="A33" s="36" t="s">
        <v>406</v>
      </c>
      <c r="B33" s="37" t="s">
        <v>292</v>
      </c>
      <c r="C33" s="35"/>
      <c r="D33" s="26">
        <f>D34</f>
        <v>145746</v>
      </c>
    </row>
    <row r="34" spans="1:4" s="14" customFormat="1" ht="15.75" x14ac:dyDescent="0.25">
      <c r="A34" s="39" t="s">
        <v>414</v>
      </c>
      <c r="B34" s="40" t="s">
        <v>292</v>
      </c>
      <c r="C34" s="29" t="s">
        <v>37</v>
      </c>
      <c r="D34" s="33">
        <f>D35</f>
        <v>145746</v>
      </c>
    </row>
    <row r="35" spans="1:4" s="14" customFormat="1" ht="15.75" x14ac:dyDescent="0.25">
      <c r="A35" s="34" t="s">
        <v>36</v>
      </c>
      <c r="B35" s="40" t="s">
        <v>292</v>
      </c>
      <c r="C35" s="29">
        <v>410</v>
      </c>
      <c r="D35" s="33">
        <f>D36</f>
        <v>145746</v>
      </c>
    </row>
    <row r="36" spans="1:4" s="14" customFormat="1" ht="31.5" x14ac:dyDescent="0.25">
      <c r="A36" s="34" t="s">
        <v>100</v>
      </c>
      <c r="B36" s="40" t="s">
        <v>292</v>
      </c>
      <c r="C36" s="29" t="s">
        <v>101</v>
      </c>
      <c r="D36" s="33">
        <f>132380+22366-9000</f>
        <v>145746</v>
      </c>
    </row>
    <row r="37" spans="1:4" s="14" customFormat="1" ht="15.75" x14ac:dyDescent="0.25">
      <c r="A37" s="38" t="s">
        <v>678</v>
      </c>
      <c r="B37" s="37" t="s">
        <v>679</v>
      </c>
      <c r="C37" s="29"/>
      <c r="D37" s="26">
        <f>D38</f>
        <v>3145</v>
      </c>
    </row>
    <row r="38" spans="1:4" s="14" customFormat="1" ht="15.75" x14ac:dyDescent="0.25">
      <c r="A38" s="39" t="s">
        <v>414</v>
      </c>
      <c r="B38" s="40" t="s">
        <v>679</v>
      </c>
      <c r="C38" s="29" t="s">
        <v>37</v>
      </c>
      <c r="D38" s="41">
        <f>D39</f>
        <v>3145</v>
      </c>
    </row>
    <row r="39" spans="1:4" s="14" customFormat="1" ht="15.75" x14ac:dyDescent="0.25">
      <c r="A39" s="34" t="s">
        <v>36</v>
      </c>
      <c r="B39" s="40" t="s">
        <v>679</v>
      </c>
      <c r="C39" s="29">
        <v>410</v>
      </c>
      <c r="D39" s="33">
        <f>D40</f>
        <v>3145</v>
      </c>
    </row>
    <row r="40" spans="1:4" s="14" customFormat="1" ht="31.5" x14ac:dyDescent="0.25">
      <c r="A40" s="34" t="s">
        <v>100</v>
      </c>
      <c r="B40" s="40" t="s">
        <v>679</v>
      </c>
      <c r="C40" s="29" t="s">
        <v>101</v>
      </c>
      <c r="D40" s="33">
        <v>3145</v>
      </c>
    </row>
    <row r="41" spans="1:4" s="14" customFormat="1" ht="32.25" customHeight="1" x14ac:dyDescent="0.25">
      <c r="A41" s="15" t="s">
        <v>303</v>
      </c>
      <c r="B41" s="16" t="s">
        <v>294</v>
      </c>
      <c r="C41" s="17"/>
      <c r="D41" s="42">
        <f>D42+D46+D50+D54+D58+D64+D68+D61+D72+D76+D80+D91+D95</f>
        <v>1770869</v>
      </c>
    </row>
    <row r="42" spans="1:4" s="14" customFormat="1" ht="31.5" x14ac:dyDescent="0.25">
      <c r="A42" s="43" t="s">
        <v>703</v>
      </c>
      <c r="B42" s="20" t="s">
        <v>719</v>
      </c>
      <c r="C42" s="44"/>
      <c r="D42" s="26">
        <f>D43</f>
        <v>2400</v>
      </c>
    </row>
    <row r="43" spans="1:4" s="14" customFormat="1" ht="31.5" x14ac:dyDescent="0.25">
      <c r="A43" s="45" t="s">
        <v>18</v>
      </c>
      <c r="B43" s="28" t="s">
        <v>719</v>
      </c>
      <c r="C43" s="25" t="s">
        <v>20</v>
      </c>
      <c r="D43" s="30">
        <f>D44</f>
        <v>2400</v>
      </c>
    </row>
    <row r="44" spans="1:4" s="14" customFormat="1" ht="15.75" x14ac:dyDescent="0.25">
      <c r="A44" s="46" t="s">
        <v>25</v>
      </c>
      <c r="B44" s="28" t="s">
        <v>719</v>
      </c>
      <c r="C44" s="25" t="s">
        <v>26</v>
      </c>
      <c r="D44" s="30">
        <f>D45</f>
        <v>2400</v>
      </c>
    </row>
    <row r="45" spans="1:4" s="14" customFormat="1" ht="15.75" x14ac:dyDescent="0.25">
      <c r="A45" s="45" t="s">
        <v>87</v>
      </c>
      <c r="B45" s="28" t="s">
        <v>719</v>
      </c>
      <c r="C45" s="29" t="s">
        <v>88</v>
      </c>
      <c r="D45" s="30">
        <f>2000+400</f>
        <v>2400</v>
      </c>
    </row>
    <row r="46" spans="1:4" s="14" customFormat="1" ht="15.75" x14ac:dyDescent="0.25">
      <c r="A46" s="47" t="s">
        <v>53</v>
      </c>
      <c r="B46" s="24" t="s">
        <v>295</v>
      </c>
      <c r="C46" s="48"/>
      <c r="D46" s="26">
        <f>D47</f>
        <v>4990</v>
      </c>
    </row>
    <row r="47" spans="1:4" s="14" customFormat="1" ht="31.5" x14ac:dyDescent="0.25">
      <c r="A47" s="34" t="s">
        <v>18</v>
      </c>
      <c r="B47" s="28" t="s">
        <v>295</v>
      </c>
      <c r="C47" s="29" t="s">
        <v>20</v>
      </c>
      <c r="D47" s="30">
        <f>D48</f>
        <v>4990</v>
      </c>
    </row>
    <row r="48" spans="1:4" s="14" customFormat="1" ht="15.75" x14ac:dyDescent="0.25">
      <c r="A48" s="27" t="s">
        <v>25</v>
      </c>
      <c r="B48" s="28" t="s">
        <v>295</v>
      </c>
      <c r="C48" s="29" t="s">
        <v>26</v>
      </c>
      <c r="D48" s="30">
        <f>D49</f>
        <v>4990</v>
      </c>
    </row>
    <row r="49" spans="1:4" s="14" customFormat="1" ht="15.75" x14ac:dyDescent="0.25">
      <c r="A49" s="27" t="s">
        <v>87</v>
      </c>
      <c r="B49" s="28" t="s">
        <v>295</v>
      </c>
      <c r="C49" s="29" t="s">
        <v>88</v>
      </c>
      <c r="D49" s="30">
        <v>4990</v>
      </c>
    </row>
    <row r="50" spans="1:4" s="14" customFormat="1" ht="31.5" x14ac:dyDescent="0.25">
      <c r="A50" s="23" t="s">
        <v>98</v>
      </c>
      <c r="B50" s="24" t="s">
        <v>296</v>
      </c>
      <c r="C50" s="35"/>
      <c r="D50" s="49">
        <f>D51</f>
        <v>52345</v>
      </c>
    </row>
    <row r="51" spans="1:4" s="14" customFormat="1" ht="31.5" x14ac:dyDescent="0.25">
      <c r="A51" s="34" t="s">
        <v>18</v>
      </c>
      <c r="B51" s="28" t="s">
        <v>296</v>
      </c>
      <c r="C51" s="29" t="s">
        <v>20</v>
      </c>
      <c r="D51" s="30">
        <f>D52</f>
        <v>52345</v>
      </c>
    </row>
    <row r="52" spans="1:4" s="14" customFormat="1" ht="15.75" x14ac:dyDescent="0.25">
      <c r="A52" s="27" t="s">
        <v>25</v>
      </c>
      <c r="B52" s="28" t="s">
        <v>296</v>
      </c>
      <c r="C52" s="29" t="s">
        <v>26</v>
      </c>
      <c r="D52" s="30">
        <f>D53</f>
        <v>52345</v>
      </c>
    </row>
    <row r="53" spans="1:4" s="14" customFormat="1" ht="15.75" x14ac:dyDescent="0.25">
      <c r="A53" s="27" t="s">
        <v>87</v>
      </c>
      <c r="B53" s="28" t="s">
        <v>296</v>
      </c>
      <c r="C53" s="29" t="s">
        <v>88</v>
      </c>
      <c r="D53" s="30">
        <f>19637+250+8500+7421+3500+3685+400-400+6373+2979</f>
        <v>52345</v>
      </c>
    </row>
    <row r="54" spans="1:4" s="14" customFormat="1" ht="63" x14ac:dyDescent="0.25">
      <c r="A54" s="23" t="s">
        <v>304</v>
      </c>
      <c r="B54" s="24" t="s">
        <v>297</v>
      </c>
      <c r="C54" s="35"/>
      <c r="D54" s="26">
        <f>D55</f>
        <v>5161</v>
      </c>
    </row>
    <row r="55" spans="1:4" s="14" customFormat="1" ht="31.5" x14ac:dyDescent="0.25">
      <c r="A55" s="34" t="s">
        <v>18</v>
      </c>
      <c r="B55" s="28" t="s">
        <v>297</v>
      </c>
      <c r="C55" s="32">
        <v>600</v>
      </c>
      <c r="D55" s="33">
        <f>D56</f>
        <v>5161</v>
      </c>
    </row>
    <row r="56" spans="1:4" s="14" customFormat="1" ht="31.5" x14ac:dyDescent="0.25">
      <c r="A56" s="34" t="s">
        <v>28</v>
      </c>
      <c r="B56" s="28" t="s">
        <v>297</v>
      </c>
      <c r="C56" s="32">
        <v>630</v>
      </c>
      <c r="D56" s="33">
        <f>D57</f>
        <v>5161</v>
      </c>
    </row>
    <row r="57" spans="1:4" s="14" customFormat="1" ht="31.5" x14ac:dyDescent="0.25">
      <c r="A57" s="50" t="s">
        <v>668</v>
      </c>
      <c r="B57" s="28" t="s">
        <v>297</v>
      </c>
      <c r="C57" s="32">
        <v>634</v>
      </c>
      <c r="D57" s="33">
        <f>5928-767</f>
        <v>5161</v>
      </c>
    </row>
    <row r="58" spans="1:4" s="14" customFormat="1" ht="15.75" x14ac:dyDescent="0.25">
      <c r="A58" s="51" t="s">
        <v>736</v>
      </c>
      <c r="B58" s="24" t="s">
        <v>702</v>
      </c>
      <c r="C58" s="32"/>
      <c r="D58" s="26">
        <f>D59</f>
        <v>9095</v>
      </c>
    </row>
    <row r="59" spans="1:4" s="14" customFormat="1" ht="15.75" x14ac:dyDescent="0.25">
      <c r="A59" s="27" t="s">
        <v>25</v>
      </c>
      <c r="B59" s="28" t="s">
        <v>702</v>
      </c>
      <c r="C59" s="29" t="s">
        <v>26</v>
      </c>
      <c r="D59" s="30">
        <f>D60</f>
        <v>9095</v>
      </c>
    </row>
    <row r="60" spans="1:4" s="14" customFormat="1" ht="15.75" x14ac:dyDescent="0.25">
      <c r="A60" s="27" t="s">
        <v>87</v>
      </c>
      <c r="B60" s="28" t="s">
        <v>702</v>
      </c>
      <c r="C60" s="29" t="s">
        <v>88</v>
      </c>
      <c r="D60" s="30">
        <v>9095</v>
      </c>
    </row>
    <row r="61" spans="1:4" s="14" customFormat="1" ht="15.75" x14ac:dyDescent="0.25">
      <c r="A61" s="51" t="s">
        <v>753</v>
      </c>
      <c r="B61" s="24" t="s">
        <v>762</v>
      </c>
      <c r="C61" s="32"/>
      <c r="D61" s="26">
        <f>D62</f>
        <v>7803</v>
      </c>
    </row>
    <row r="62" spans="1:4" s="14" customFormat="1" ht="15.75" x14ac:dyDescent="0.25">
      <c r="A62" s="27" t="s">
        <v>25</v>
      </c>
      <c r="B62" s="28" t="s">
        <v>762</v>
      </c>
      <c r="C62" s="29" t="s">
        <v>26</v>
      </c>
      <c r="D62" s="30">
        <f>D63</f>
        <v>7803</v>
      </c>
    </row>
    <row r="63" spans="1:4" s="14" customFormat="1" ht="15.75" x14ac:dyDescent="0.25">
      <c r="A63" s="27" t="s">
        <v>87</v>
      </c>
      <c r="B63" s="28" t="s">
        <v>762</v>
      </c>
      <c r="C63" s="29" t="s">
        <v>88</v>
      </c>
      <c r="D63" s="30">
        <v>7803</v>
      </c>
    </row>
    <row r="64" spans="1:4" s="14" customFormat="1" ht="15.75" x14ac:dyDescent="0.25">
      <c r="A64" s="47" t="s">
        <v>797</v>
      </c>
      <c r="B64" s="24" t="s">
        <v>798</v>
      </c>
      <c r="C64" s="35"/>
      <c r="D64" s="52">
        <f>D65</f>
        <v>1190</v>
      </c>
    </row>
    <row r="65" spans="1:4" s="14" customFormat="1" ht="31.5" x14ac:dyDescent="0.25">
      <c r="A65" s="27" t="s">
        <v>18</v>
      </c>
      <c r="B65" s="28" t="s">
        <v>798</v>
      </c>
      <c r="C65" s="32">
        <v>600</v>
      </c>
      <c r="D65" s="26">
        <f>D66</f>
        <v>1190</v>
      </c>
    </row>
    <row r="66" spans="1:4" s="14" customFormat="1" ht="15.75" x14ac:dyDescent="0.25">
      <c r="A66" s="27" t="s">
        <v>25</v>
      </c>
      <c r="B66" s="28" t="s">
        <v>798</v>
      </c>
      <c r="C66" s="29" t="s">
        <v>26</v>
      </c>
      <c r="D66" s="30">
        <f>D67</f>
        <v>1190</v>
      </c>
    </row>
    <row r="67" spans="1:4" s="14" customFormat="1" ht="15.75" x14ac:dyDescent="0.25">
      <c r="A67" s="27" t="s">
        <v>87</v>
      </c>
      <c r="B67" s="28" t="s">
        <v>798</v>
      </c>
      <c r="C67" s="29" t="s">
        <v>88</v>
      </c>
      <c r="D67" s="30">
        <v>1190</v>
      </c>
    </row>
    <row r="68" spans="1:4" s="14" customFormat="1" ht="78.75" x14ac:dyDescent="0.25">
      <c r="A68" s="47" t="s">
        <v>293</v>
      </c>
      <c r="B68" s="24" t="s">
        <v>298</v>
      </c>
      <c r="C68" s="53"/>
      <c r="D68" s="26">
        <f>D69</f>
        <v>1074958</v>
      </c>
    </row>
    <row r="69" spans="1:4" s="14" customFormat="1" ht="31.5" x14ac:dyDescent="0.25">
      <c r="A69" s="34" t="s">
        <v>18</v>
      </c>
      <c r="B69" s="28" t="s">
        <v>298</v>
      </c>
      <c r="C69" s="32">
        <v>600</v>
      </c>
      <c r="D69" s="33">
        <f>D70</f>
        <v>1074958</v>
      </c>
    </row>
    <row r="70" spans="1:4" s="14" customFormat="1" ht="15.75" x14ac:dyDescent="0.25">
      <c r="A70" s="31" t="s">
        <v>25</v>
      </c>
      <c r="B70" s="28" t="s">
        <v>298</v>
      </c>
      <c r="C70" s="32">
        <v>610</v>
      </c>
      <c r="D70" s="33">
        <f>D71</f>
        <v>1074958</v>
      </c>
    </row>
    <row r="71" spans="1:4" s="14" customFormat="1" ht="47.25" x14ac:dyDescent="0.25">
      <c r="A71" s="54" t="s">
        <v>104</v>
      </c>
      <c r="B71" s="28" t="s">
        <v>298</v>
      </c>
      <c r="C71" s="32">
        <v>611</v>
      </c>
      <c r="D71" s="33">
        <f>908527+140283+26148</f>
        <v>1074958</v>
      </c>
    </row>
    <row r="72" spans="1:4" s="14" customFormat="1" ht="63" x14ac:dyDescent="0.25">
      <c r="A72" s="47" t="s">
        <v>102</v>
      </c>
      <c r="B72" s="24" t="s">
        <v>299</v>
      </c>
      <c r="C72" s="53"/>
      <c r="D72" s="26">
        <f>D73</f>
        <v>35406</v>
      </c>
    </row>
    <row r="73" spans="1:4" s="14" customFormat="1" ht="31.5" x14ac:dyDescent="0.25">
      <c r="A73" s="34" t="s">
        <v>18</v>
      </c>
      <c r="B73" s="28" t="s">
        <v>299</v>
      </c>
      <c r="C73" s="32">
        <v>600</v>
      </c>
      <c r="D73" s="33">
        <f>D74</f>
        <v>35406</v>
      </c>
    </row>
    <row r="74" spans="1:4" s="14" customFormat="1" ht="31.5" x14ac:dyDescent="0.25">
      <c r="A74" s="34" t="s">
        <v>28</v>
      </c>
      <c r="B74" s="28" t="s">
        <v>299</v>
      </c>
      <c r="C74" s="32">
        <v>630</v>
      </c>
      <c r="D74" s="33">
        <f>D75</f>
        <v>35406</v>
      </c>
    </row>
    <row r="75" spans="1:4" s="14" customFormat="1" ht="31.5" x14ac:dyDescent="0.25">
      <c r="A75" s="34" t="s">
        <v>668</v>
      </c>
      <c r="B75" s="28" t="s">
        <v>299</v>
      </c>
      <c r="C75" s="32">
        <v>634</v>
      </c>
      <c r="D75" s="33">
        <f>64174-31470+2702</f>
        <v>35406</v>
      </c>
    </row>
    <row r="76" spans="1:4" s="14" customFormat="1" ht="47.25" x14ac:dyDescent="0.25">
      <c r="A76" s="55" t="s">
        <v>754</v>
      </c>
      <c r="B76" s="24" t="s">
        <v>755</v>
      </c>
      <c r="C76" s="56"/>
      <c r="D76" s="57">
        <f>D77</f>
        <v>500</v>
      </c>
    </row>
    <row r="77" spans="1:4" s="14" customFormat="1" ht="31.5" x14ac:dyDescent="0.25">
      <c r="A77" s="58" t="s">
        <v>18</v>
      </c>
      <c r="B77" s="28" t="s">
        <v>755</v>
      </c>
      <c r="C77" s="59" t="s">
        <v>20</v>
      </c>
      <c r="D77" s="60">
        <f>D78</f>
        <v>500</v>
      </c>
    </row>
    <row r="78" spans="1:4" s="14" customFormat="1" ht="15.75" x14ac:dyDescent="0.25">
      <c r="A78" s="58" t="s">
        <v>25</v>
      </c>
      <c r="B78" s="28" t="s">
        <v>755</v>
      </c>
      <c r="C78" s="59" t="s">
        <v>26</v>
      </c>
      <c r="D78" s="60">
        <f>D79</f>
        <v>500</v>
      </c>
    </row>
    <row r="79" spans="1:4" s="14" customFormat="1" ht="15.75" x14ac:dyDescent="0.25">
      <c r="A79" s="58" t="s">
        <v>87</v>
      </c>
      <c r="B79" s="28" t="s">
        <v>755</v>
      </c>
      <c r="C79" s="59" t="s">
        <v>88</v>
      </c>
      <c r="D79" s="60">
        <f>500</f>
        <v>500</v>
      </c>
    </row>
    <row r="80" spans="1:4" s="14" customFormat="1" ht="47.25" x14ac:dyDescent="0.25">
      <c r="A80" s="23" t="s">
        <v>153</v>
      </c>
      <c r="B80" s="24" t="s">
        <v>306</v>
      </c>
      <c r="C80" s="53"/>
      <c r="D80" s="26">
        <f>D81+D85+D88</f>
        <v>64551</v>
      </c>
    </row>
    <row r="81" spans="1:4" s="14" customFormat="1" ht="47.25" x14ac:dyDescent="0.25">
      <c r="A81" s="61" t="s">
        <v>39</v>
      </c>
      <c r="B81" s="28" t="s">
        <v>306</v>
      </c>
      <c r="C81" s="25" t="s">
        <v>31</v>
      </c>
      <c r="D81" s="30">
        <f>D82</f>
        <v>3339</v>
      </c>
    </row>
    <row r="82" spans="1:4" s="14" customFormat="1" ht="15.75" x14ac:dyDescent="0.25">
      <c r="A82" s="45" t="s">
        <v>33</v>
      </c>
      <c r="B82" s="28" t="s">
        <v>306</v>
      </c>
      <c r="C82" s="25" t="s">
        <v>32</v>
      </c>
      <c r="D82" s="30">
        <f>D83+D84</f>
        <v>3339</v>
      </c>
    </row>
    <row r="83" spans="1:4" s="14" customFormat="1" ht="15.75" x14ac:dyDescent="0.25">
      <c r="A83" s="31" t="s">
        <v>332</v>
      </c>
      <c r="B83" s="28" t="s">
        <v>306</v>
      </c>
      <c r="C83" s="25" t="s">
        <v>92</v>
      </c>
      <c r="D83" s="30">
        <v>2565</v>
      </c>
    </row>
    <row r="84" spans="1:4" s="14" customFormat="1" ht="31.5" x14ac:dyDescent="0.25">
      <c r="A84" s="31" t="s">
        <v>180</v>
      </c>
      <c r="B84" s="28" t="s">
        <v>306</v>
      </c>
      <c r="C84" s="25" t="s">
        <v>179</v>
      </c>
      <c r="D84" s="30">
        <v>774</v>
      </c>
    </row>
    <row r="85" spans="1:4" s="14" customFormat="1" ht="15.75" x14ac:dyDescent="0.25">
      <c r="A85" s="27" t="s">
        <v>22</v>
      </c>
      <c r="B85" s="28" t="s">
        <v>306</v>
      </c>
      <c r="C85" s="29" t="s">
        <v>15</v>
      </c>
      <c r="D85" s="30">
        <f>D86</f>
        <v>595</v>
      </c>
    </row>
    <row r="86" spans="1:4" s="14" customFormat="1" ht="15.75" x14ac:dyDescent="0.25">
      <c r="A86" s="27" t="s">
        <v>17</v>
      </c>
      <c r="B86" s="28" t="s">
        <v>306</v>
      </c>
      <c r="C86" s="29" t="s">
        <v>16</v>
      </c>
      <c r="D86" s="30">
        <f>D87</f>
        <v>595</v>
      </c>
    </row>
    <row r="87" spans="1:4" s="14" customFormat="1" ht="31.5" x14ac:dyDescent="0.25">
      <c r="A87" s="31" t="s">
        <v>81</v>
      </c>
      <c r="B87" s="28" t="s">
        <v>306</v>
      </c>
      <c r="C87" s="25" t="s">
        <v>82</v>
      </c>
      <c r="D87" s="30">
        <f>832-237</f>
        <v>595</v>
      </c>
    </row>
    <row r="88" spans="1:4" s="14" customFormat="1" ht="15.75" x14ac:dyDescent="0.25">
      <c r="A88" s="31" t="s">
        <v>23</v>
      </c>
      <c r="B88" s="28" t="s">
        <v>306</v>
      </c>
      <c r="C88" s="32">
        <v>300</v>
      </c>
      <c r="D88" s="33">
        <f>D89</f>
        <v>60617</v>
      </c>
    </row>
    <row r="89" spans="1:4" s="14" customFormat="1" ht="15.75" x14ac:dyDescent="0.25">
      <c r="A89" s="34" t="s">
        <v>40</v>
      </c>
      <c r="B89" s="28" t="s">
        <v>306</v>
      </c>
      <c r="C89" s="32">
        <v>310</v>
      </c>
      <c r="D89" s="33">
        <f>D90</f>
        <v>60617</v>
      </c>
    </row>
    <row r="90" spans="1:4" s="14" customFormat="1" ht="31.5" x14ac:dyDescent="0.25">
      <c r="A90" s="34" t="s">
        <v>154</v>
      </c>
      <c r="B90" s="28" t="s">
        <v>306</v>
      </c>
      <c r="C90" s="32">
        <v>313</v>
      </c>
      <c r="D90" s="33">
        <f>83174-22557</f>
        <v>60617</v>
      </c>
    </row>
    <row r="91" spans="1:4" s="14" customFormat="1" ht="47.25" x14ac:dyDescent="0.25">
      <c r="A91" s="23" t="s">
        <v>72</v>
      </c>
      <c r="B91" s="24" t="s">
        <v>300</v>
      </c>
      <c r="C91" s="53"/>
      <c r="D91" s="26">
        <f>D92</f>
        <v>15481</v>
      </c>
    </row>
    <row r="92" spans="1:4" s="14" customFormat="1" ht="31.5" x14ac:dyDescent="0.25">
      <c r="A92" s="27" t="s">
        <v>18</v>
      </c>
      <c r="B92" s="62" t="s">
        <v>300</v>
      </c>
      <c r="C92" s="32">
        <v>600</v>
      </c>
      <c r="D92" s="33">
        <f>D93</f>
        <v>15481</v>
      </c>
    </row>
    <row r="93" spans="1:4" s="14" customFormat="1" ht="31.5" x14ac:dyDescent="0.25">
      <c r="A93" s="34" t="s">
        <v>28</v>
      </c>
      <c r="B93" s="62" t="s">
        <v>300</v>
      </c>
      <c r="C93" s="32">
        <v>630</v>
      </c>
      <c r="D93" s="33">
        <f>D94</f>
        <v>15481</v>
      </c>
    </row>
    <row r="94" spans="1:4" s="14" customFormat="1" ht="31.5" x14ac:dyDescent="0.25">
      <c r="A94" s="34" t="s">
        <v>668</v>
      </c>
      <c r="B94" s="62" t="s">
        <v>300</v>
      </c>
      <c r="C94" s="32">
        <v>634</v>
      </c>
      <c r="D94" s="33">
        <f>17784-2303</f>
        <v>15481</v>
      </c>
    </row>
    <row r="95" spans="1:4" s="14" customFormat="1" ht="15.75" x14ac:dyDescent="0.25">
      <c r="A95" s="23" t="s">
        <v>103</v>
      </c>
      <c r="B95" s="24" t="s">
        <v>301</v>
      </c>
      <c r="C95" s="53"/>
      <c r="D95" s="26">
        <f>D96</f>
        <v>496989</v>
      </c>
    </row>
    <row r="96" spans="1:4" s="14" customFormat="1" ht="31.5" x14ac:dyDescent="0.25">
      <c r="A96" s="34" t="s">
        <v>18</v>
      </c>
      <c r="B96" s="62" t="s">
        <v>301</v>
      </c>
      <c r="C96" s="25" t="s">
        <v>20</v>
      </c>
      <c r="D96" s="33">
        <f>D97</f>
        <v>496989</v>
      </c>
    </row>
    <row r="97" spans="1:4" s="14" customFormat="1" ht="15.75" x14ac:dyDescent="0.25">
      <c r="A97" s="31" t="s">
        <v>25</v>
      </c>
      <c r="B97" s="62" t="s">
        <v>301</v>
      </c>
      <c r="C97" s="25" t="s">
        <v>26</v>
      </c>
      <c r="D97" s="33">
        <f>D98</f>
        <v>496989</v>
      </c>
    </row>
    <row r="98" spans="1:4" s="14" customFormat="1" ht="47.25" x14ac:dyDescent="0.25">
      <c r="A98" s="54" t="s">
        <v>104</v>
      </c>
      <c r="B98" s="62" t="s">
        <v>301</v>
      </c>
      <c r="C98" s="25" t="s">
        <v>105</v>
      </c>
      <c r="D98" s="33">
        <f>490500-400+400-1190+7679</f>
        <v>496989</v>
      </c>
    </row>
    <row r="99" spans="1:4" s="14" customFormat="1" ht="31.5" x14ac:dyDescent="0.25">
      <c r="A99" s="15" t="s">
        <v>305</v>
      </c>
      <c r="B99" s="16" t="s">
        <v>402</v>
      </c>
      <c r="C99" s="17"/>
      <c r="D99" s="18">
        <f>D100</f>
        <v>600</v>
      </c>
    </row>
    <row r="100" spans="1:4" s="14" customFormat="1" ht="15.75" x14ac:dyDescent="0.25">
      <c r="A100" s="23" t="s">
        <v>99</v>
      </c>
      <c r="B100" s="24" t="s">
        <v>302</v>
      </c>
      <c r="C100" s="35"/>
      <c r="D100" s="49">
        <f>D101+D104</f>
        <v>600</v>
      </c>
    </row>
    <row r="101" spans="1:4" s="14" customFormat="1" ht="15.75" x14ac:dyDescent="0.25">
      <c r="A101" s="27" t="s">
        <v>22</v>
      </c>
      <c r="B101" s="28" t="s">
        <v>302</v>
      </c>
      <c r="C101" s="29" t="s">
        <v>15</v>
      </c>
      <c r="D101" s="33">
        <f>D102</f>
        <v>220</v>
      </c>
    </row>
    <row r="102" spans="1:4" s="14" customFormat="1" ht="15.75" x14ac:dyDescent="0.25">
      <c r="A102" s="27" t="s">
        <v>17</v>
      </c>
      <c r="B102" s="28" t="s">
        <v>302</v>
      </c>
      <c r="C102" s="29" t="s">
        <v>16</v>
      </c>
      <c r="D102" s="33">
        <f>D103</f>
        <v>220</v>
      </c>
    </row>
    <row r="103" spans="1:4" s="14" customFormat="1" ht="31.5" x14ac:dyDescent="0.25">
      <c r="A103" s="31" t="s">
        <v>81</v>
      </c>
      <c r="B103" s="28" t="s">
        <v>302</v>
      </c>
      <c r="C103" s="25" t="s">
        <v>82</v>
      </c>
      <c r="D103" s="33">
        <v>220</v>
      </c>
    </row>
    <row r="104" spans="1:4" s="14" customFormat="1" ht="31.5" x14ac:dyDescent="0.25">
      <c r="A104" s="34" t="s">
        <v>18</v>
      </c>
      <c r="B104" s="28" t="s">
        <v>302</v>
      </c>
      <c r="C104" s="29" t="s">
        <v>20</v>
      </c>
      <c r="D104" s="30">
        <f>D105</f>
        <v>380</v>
      </c>
    </row>
    <row r="105" spans="1:4" s="14" customFormat="1" ht="15.75" x14ac:dyDescent="0.25">
      <c r="A105" s="27" t="s">
        <v>25</v>
      </c>
      <c r="B105" s="28" t="s">
        <v>302</v>
      </c>
      <c r="C105" s="29" t="s">
        <v>26</v>
      </c>
      <c r="D105" s="30">
        <f>D106</f>
        <v>380</v>
      </c>
    </row>
    <row r="106" spans="1:4" s="14" customFormat="1" ht="15.75" x14ac:dyDescent="0.25">
      <c r="A106" s="27" t="s">
        <v>87</v>
      </c>
      <c r="B106" s="28" t="s">
        <v>302</v>
      </c>
      <c r="C106" s="29" t="s">
        <v>88</v>
      </c>
      <c r="D106" s="30">
        <v>380</v>
      </c>
    </row>
    <row r="107" spans="1:4" s="14" customFormat="1" ht="15.75" x14ac:dyDescent="0.25">
      <c r="A107" s="65" t="s">
        <v>116</v>
      </c>
      <c r="B107" s="16" t="s">
        <v>351</v>
      </c>
      <c r="C107" s="17"/>
      <c r="D107" s="18">
        <f>D108+D178</f>
        <v>2492570.3699999996</v>
      </c>
    </row>
    <row r="108" spans="1:4" s="14" customFormat="1" ht="47.25" x14ac:dyDescent="0.25">
      <c r="A108" s="65" t="s">
        <v>311</v>
      </c>
      <c r="B108" s="16" t="s">
        <v>312</v>
      </c>
      <c r="C108" s="17"/>
      <c r="D108" s="42">
        <f>D109+D113+D117+D140+D144+D148+D152+D156+D162+D166+D170+D174</f>
        <v>2478920.3699999996</v>
      </c>
    </row>
    <row r="109" spans="1:4" s="14" customFormat="1" ht="31.5" x14ac:dyDescent="0.25">
      <c r="A109" s="43" t="s">
        <v>703</v>
      </c>
      <c r="B109" s="63" t="s">
        <v>704</v>
      </c>
      <c r="C109" s="44"/>
      <c r="D109" s="66">
        <f>D110</f>
        <v>1500</v>
      </c>
    </row>
    <row r="110" spans="1:4" s="14" customFormat="1" ht="31.5" x14ac:dyDescent="0.25">
      <c r="A110" s="45" t="s">
        <v>18</v>
      </c>
      <c r="B110" s="62" t="s">
        <v>704</v>
      </c>
      <c r="C110" s="25" t="s">
        <v>20</v>
      </c>
      <c r="D110" s="67">
        <f>D111</f>
        <v>1500</v>
      </c>
    </row>
    <row r="111" spans="1:4" s="14" customFormat="1" ht="15.75" x14ac:dyDescent="0.25">
      <c r="A111" s="46" t="s">
        <v>25</v>
      </c>
      <c r="B111" s="62" t="s">
        <v>704</v>
      </c>
      <c r="C111" s="25" t="s">
        <v>26</v>
      </c>
      <c r="D111" s="67">
        <f>D112</f>
        <v>1500</v>
      </c>
    </row>
    <row r="112" spans="1:4" s="14" customFormat="1" ht="15.75" x14ac:dyDescent="0.25">
      <c r="A112" s="45" t="s">
        <v>87</v>
      </c>
      <c r="B112" s="62" t="s">
        <v>704</v>
      </c>
      <c r="C112" s="29" t="s">
        <v>88</v>
      </c>
      <c r="D112" s="33">
        <f>0+1500</f>
        <v>1500</v>
      </c>
    </row>
    <row r="113" spans="1:4" s="14" customFormat="1" ht="15.75" x14ac:dyDescent="0.25">
      <c r="A113" s="68" t="s">
        <v>53</v>
      </c>
      <c r="B113" s="63" t="s">
        <v>313</v>
      </c>
      <c r="C113" s="44"/>
      <c r="D113" s="22">
        <f>D114</f>
        <v>6950</v>
      </c>
    </row>
    <row r="114" spans="1:4" s="14" customFormat="1" ht="31.5" x14ac:dyDescent="0.25">
      <c r="A114" s="45" t="s">
        <v>18</v>
      </c>
      <c r="B114" s="62" t="s">
        <v>313</v>
      </c>
      <c r="C114" s="25" t="s">
        <v>20</v>
      </c>
      <c r="D114" s="33">
        <f>D115</f>
        <v>6950</v>
      </c>
    </row>
    <row r="115" spans="1:4" s="14" customFormat="1" ht="15.75" x14ac:dyDescent="0.25">
      <c r="A115" s="46" t="s">
        <v>25</v>
      </c>
      <c r="B115" s="62" t="s">
        <v>313</v>
      </c>
      <c r="C115" s="25" t="s">
        <v>26</v>
      </c>
      <c r="D115" s="33">
        <f>D116</f>
        <v>6950</v>
      </c>
    </row>
    <row r="116" spans="1:4" s="14" customFormat="1" ht="15.75" x14ac:dyDescent="0.25">
      <c r="A116" s="45" t="s">
        <v>87</v>
      </c>
      <c r="B116" s="62" t="s">
        <v>313</v>
      </c>
      <c r="C116" s="29" t="s">
        <v>88</v>
      </c>
      <c r="D116" s="33">
        <v>6950</v>
      </c>
    </row>
    <row r="117" spans="1:4" s="14" customFormat="1" ht="15.75" x14ac:dyDescent="0.25">
      <c r="A117" s="69" t="s">
        <v>117</v>
      </c>
      <c r="B117" s="20" t="s">
        <v>314</v>
      </c>
      <c r="C117" s="44"/>
      <c r="D117" s="22">
        <f>D118+D122+D126+D130</f>
        <v>149949</v>
      </c>
    </row>
    <row r="118" spans="1:4" s="14" customFormat="1" ht="31.5" x14ac:dyDescent="0.25">
      <c r="A118" s="70" t="s">
        <v>118</v>
      </c>
      <c r="B118" s="24" t="s">
        <v>315</v>
      </c>
      <c r="C118" s="35"/>
      <c r="D118" s="49">
        <f>D119</f>
        <v>78422</v>
      </c>
    </row>
    <row r="119" spans="1:4" s="14" customFormat="1" ht="31.5" x14ac:dyDescent="0.25">
      <c r="A119" s="45" t="s">
        <v>18</v>
      </c>
      <c r="B119" s="71" t="s">
        <v>315</v>
      </c>
      <c r="C119" s="29" t="s">
        <v>20</v>
      </c>
      <c r="D119" s="30">
        <f>D120</f>
        <v>78422</v>
      </c>
    </row>
    <row r="120" spans="1:4" s="14" customFormat="1" ht="15.75" x14ac:dyDescent="0.25">
      <c r="A120" s="45" t="s">
        <v>25</v>
      </c>
      <c r="B120" s="71" t="s">
        <v>315</v>
      </c>
      <c r="C120" s="29" t="s">
        <v>26</v>
      </c>
      <c r="D120" s="30">
        <f>D121</f>
        <v>78422</v>
      </c>
    </row>
    <row r="121" spans="1:4" s="14" customFormat="1" ht="15.75" x14ac:dyDescent="0.25">
      <c r="A121" s="45" t="s">
        <v>87</v>
      </c>
      <c r="B121" s="71" t="s">
        <v>315</v>
      </c>
      <c r="C121" s="29" t="s">
        <v>88</v>
      </c>
      <c r="D121" s="30">
        <f>35202+16098+10090+264+14768+2000+27438-27438</f>
        <v>78422</v>
      </c>
    </row>
    <row r="122" spans="1:4" s="14" customFormat="1" ht="15.75" x14ac:dyDescent="0.25">
      <c r="A122" s="72" t="s">
        <v>119</v>
      </c>
      <c r="B122" s="24" t="s">
        <v>316</v>
      </c>
      <c r="C122" s="35"/>
      <c r="D122" s="49">
        <f>D123</f>
        <v>17033</v>
      </c>
    </row>
    <row r="123" spans="1:4" s="14" customFormat="1" ht="31.5" x14ac:dyDescent="0.25">
      <c r="A123" s="45" t="s">
        <v>18</v>
      </c>
      <c r="B123" s="71" t="s">
        <v>316</v>
      </c>
      <c r="C123" s="29" t="s">
        <v>20</v>
      </c>
      <c r="D123" s="30">
        <f>D124</f>
        <v>17033</v>
      </c>
    </row>
    <row r="124" spans="1:4" s="14" customFormat="1" ht="15.75" x14ac:dyDescent="0.25">
      <c r="A124" s="45" t="s">
        <v>25</v>
      </c>
      <c r="B124" s="71" t="s">
        <v>316</v>
      </c>
      <c r="C124" s="29" t="s">
        <v>26</v>
      </c>
      <c r="D124" s="30">
        <f>D125</f>
        <v>17033</v>
      </c>
    </row>
    <row r="125" spans="1:4" s="14" customFormat="1" ht="15.75" x14ac:dyDescent="0.25">
      <c r="A125" s="45" t="s">
        <v>87</v>
      </c>
      <c r="B125" s="71" t="s">
        <v>316</v>
      </c>
      <c r="C125" s="29" t="s">
        <v>88</v>
      </c>
      <c r="D125" s="30">
        <f>39033-15000-2000-5000</f>
        <v>17033</v>
      </c>
    </row>
    <row r="126" spans="1:4" s="14" customFormat="1" ht="31.5" x14ac:dyDescent="0.25">
      <c r="A126" s="70" t="s">
        <v>806</v>
      </c>
      <c r="B126" s="24" t="s">
        <v>796</v>
      </c>
      <c r="C126" s="35"/>
      <c r="D126" s="49">
        <f>D127</f>
        <v>27438</v>
      </c>
    </row>
    <row r="127" spans="1:4" s="14" customFormat="1" ht="31.5" x14ac:dyDescent="0.25">
      <c r="A127" s="45" t="s">
        <v>18</v>
      </c>
      <c r="B127" s="71" t="s">
        <v>796</v>
      </c>
      <c r="C127" s="29" t="s">
        <v>20</v>
      </c>
      <c r="D127" s="30">
        <f>D128</f>
        <v>27438</v>
      </c>
    </row>
    <row r="128" spans="1:4" s="14" customFormat="1" ht="15.75" x14ac:dyDescent="0.25">
      <c r="A128" s="45" t="s">
        <v>25</v>
      </c>
      <c r="B128" s="71" t="s">
        <v>796</v>
      </c>
      <c r="C128" s="29" t="s">
        <v>26</v>
      </c>
      <c r="D128" s="30">
        <f>D129</f>
        <v>27438</v>
      </c>
    </row>
    <row r="129" spans="1:4" s="14" customFormat="1" ht="15.75" x14ac:dyDescent="0.25">
      <c r="A129" s="45" t="s">
        <v>87</v>
      </c>
      <c r="B129" s="71" t="s">
        <v>796</v>
      </c>
      <c r="C129" s="29" t="s">
        <v>88</v>
      </c>
      <c r="D129" s="30">
        <f>0+27438</f>
        <v>27438</v>
      </c>
    </row>
    <row r="130" spans="1:4" s="14" customFormat="1" ht="15.75" x14ac:dyDescent="0.25">
      <c r="A130" s="70" t="s">
        <v>120</v>
      </c>
      <c r="B130" s="24" t="s">
        <v>317</v>
      </c>
      <c r="C130" s="35"/>
      <c r="D130" s="49">
        <f>D131+D135+D137</f>
        <v>27056</v>
      </c>
    </row>
    <row r="131" spans="1:4" s="14" customFormat="1" ht="15.75" x14ac:dyDescent="0.25">
      <c r="A131" s="45" t="s">
        <v>22</v>
      </c>
      <c r="B131" s="71" t="s">
        <v>317</v>
      </c>
      <c r="C131" s="29" t="s">
        <v>15</v>
      </c>
      <c r="D131" s="30">
        <f>D132</f>
        <v>11146</v>
      </c>
    </row>
    <row r="132" spans="1:4" s="14" customFormat="1" ht="15.75" x14ac:dyDescent="0.25">
      <c r="A132" s="45" t="s">
        <v>17</v>
      </c>
      <c r="B132" s="71" t="s">
        <v>317</v>
      </c>
      <c r="C132" s="29" t="s">
        <v>16</v>
      </c>
      <c r="D132" s="30">
        <f>D134+D133</f>
        <v>11146</v>
      </c>
    </row>
    <row r="133" spans="1:4" s="14" customFormat="1" ht="15.75" x14ac:dyDescent="0.25">
      <c r="A133" s="45" t="s">
        <v>516</v>
      </c>
      <c r="B133" s="71" t="s">
        <v>317</v>
      </c>
      <c r="C133" s="29" t="s">
        <v>517</v>
      </c>
      <c r="D133" s="60">
        <v>10526</v>
      </c>
    </row>
    <row r="134" spans="1:4" s="14" customFormat="1" ht="31.5" x14ac:dyDescent="0.25">
      <c r="A134" s="61" t="s">
        <v>81</v>
      </c>
      <c r="B134" s="71" t="s">
        <v>317</v>
      </c>
      <c r="C134" s="25" t="s">
        <v>82</v>
      </c>
      <c r="D134" s="60">
        <f>620+10537-10537</f>
        <v>620</v>
      </c>
    </row>
    <row r="135" spans="1:4" s="14" customFormat="1" ht="15.75" x14ac:dyDescent="0.25">
      <c r="A135" s="31" t="s">
        <v>23</v>
      </c>
      <c r="B135" s="71" t="s">
        <v>317</v>
      </c>
      <c r="C135" s="25" t="s">
        <v>24</v>
      </c>
      <c r="D135" s="30">
        <f>D136</f>
        <v>830</v>
      </c>
    </row>
    <row r="136" spans="1:4" s="14" customFormat="1" ht="15.75" x14ac:dyDescent="0.25">
      <c r="A136" s="61" t="s">
        <v>659</v>
      </c>
      <c r="B136" s="71" t="s">
        <v>317</v>
      </c>
      <c r="C136" s="25" t="s">
        <v>658</v>
      </c>
      <c r="D136" s="30">
        <f>650+180</f>
        <v>830</v>
      </c>
    </row>
    <row r="137" spans="1:4" s="14" customFormat="1" ht="31.5" x14ac:dyDescent="0.25">
      <c r="A137" s="45" t="s">
        <v>18</v>
      </c>
      <c r="B137" s="71" t="s">
        <v>317</v>
      </c>
      <c r="C137" s="29" t="s">
        <v>20</v>
      </c>
      <c r="D137" s="30">
        <f>D138</f>
        <v>15080</v>
      </c>
    </row>
    <row r="138" spans="1:4" s="14" customFormat="1" ht="15.75" x14ac:dyDescent="0.25">
      <c r="A138" s="45" t="s">
        <v>25</v>
      </c>
      <c r="B138" s="71" t="s">
        <v>317</v>
      </c>
      <c r="C138" s="29" t="s">
        <v>26</v>
      </c>
      <c r="D138" s="30">
        <f>D139</f>
        <v>15080</v>
      </c>
    </row>
    <row r="139" spans="1:4" s="14" customFormat="1" ht="15.75" x14ac:dyDescent="0.25">
      <c r="A139" s="45" t="s">
        <v>87</v>
      </c>
      <c r="B139" s="71" t="s">
        <v>317</v>
      </c>
      <c r="C139" s="29" t="s">
        <v>88</v>
      </c>
      <c r="D139" s="30">
        <f>13144+1836+100</f>
        <v>15080</v>
      </c>
    </row>
    <row r="140" spans="1:4" s="14" customFormat="1" ht="31.5" x14ac:dyDescent="0.25">
      <c r="A140" s="70" t="s">
        <v>158</v>
      </c>
      <c r="B140" s="24" t="s">
        <v>318</v>
      </c>
      <c r="C140" s="35"/>
      <c r="D140" s="49">
        <f>D141</f>
        <v>73424.000000000015</v>
      </c>
    </row>
    <row r="141" spans="1:4" s="14" customFormat="1" ht="15.75" x14ac:dyDescent="0.25">
      <c r="A141" s="73" t="s">
        <v>412</v>
      </c>
      <c r="B141" s="71" t="s">
        <v>318</v>
      </c>
      <c r="C141" s="29" t="s">
        <v>37</v>
      </c>
      <c r="D141" s="33">
        <f>D142</f>
        <v>73424.000000000015</v>
      </c>
    </row>
    <row r="142" spans="1:4" s="14" customFormat="1" ht="15.75" x14ac:dyDescent="0.25">
      <c r="A142" s="46" t="s">
        <v>36</v>
      </c>
      <c r="B142" s="71" t="s">
        <v>318</v>
      </c>
      <c r="C142" s="29">
        <v>410</v>
      </c>
      <c r="D142" s="33">
        <f>D143</f>
        <v>73424.000000000015</v>
      </c>
    </row>
    <row r="143" spans="1:4" s="14" customFormat="1" ht="31.5" x14ac:dyDescent="0.25">
      <c r="A143" s="46" t="s">
        <v>100</v>
      </c>
      <c r="B143" s="71" t="s">
        <v>318</v>
      </c>
      <c r="C143" s="29" t="s">
        <v>101</v>
      </c>
      <c r="D143" s="33">
        <f>192305+15020.85+1000-4896.86-130004.99</f>
        <v>73424.000000000015</v>
      </c>
    </row>
    <row r="144" spans="1:4" s="14" customFormat="1" ht="63" x14ac:dyDescent="0.25">
      <c r="A144" s="19" t="s">
        <v>778</v>
      </c>
      <c r="B144" s="20" t="s">
        <v>779</v>
      </c>
      <c r="C144" s="44"/>
      <c r="D144" s="22">
        <f>D145</f>
        <v>1084.43</v>
      </c>
    </row>
    <row r="145" spans="1:4" s="14" customFormat="1" ht="31.5" x14ac:dyDescent="0.25">
      <c r="A145" s="27" t="s">
        <v>18</v>
      </c>
      <c r="B145" s="71" t="s">
        <v>779</v>
      </c>
      <c r="C145" s="29" t="s">
        <v>20</v>
      </c>
      <c r="D145" s="30">
        <f>D146</f>
        <v>1084.43</v>
      </c>
    </row>
    <row r="146" spans="1:4" s="14" customFormat="1" ht="15.75" x14ac:dyDescent="0.25">
      <c r="A146" s="27" t="s">
        <v>25</v>
      </c>
      <c r="B146" s="71" t="s">
        <v>779</v>
      </c>
      <c r="C146" s="29" t="s">
        <v>26</v>
      </c>
      <c r="D146" s="30">
        <f>D147</f>
        <v>1084.43</v>
      </c>
    </row>
    <row r="147" spans="1:4" s="14" customFormat="1" ht="15.75" x14ac:dyDescent="0.25">
      <c r="A147" s="27" t="s">
        <v>87</v>
      </c>
      <c r="B147" s="71" t="s">
        <v>779</v>
      </c>
      <c r="C147" s="29" t="s">
        <v>88</v>
      </c>
      <c r="D147" s="30">
        <f>126.81+957.62</f>
        <v>1084.43</v>
      </c>
    </row>
    <row r="148" spans="1:4" s="14" customFormat="1" ht="94.5" x14ac:dyDescent="0.25">
      <c r="A148" s="70" t="s">
        <v>160</v>
      </c>
      <c r="B148" s="24" t="s">
        <v>319</v>
      </c>
      <c r="C148" s="35"/>
      <c r="D148" s="49">
        <f>D149</f>
        <v>1584038</v>
      </c>
    </row>
    <row r="149" spans="1:4" s="14" customFormat="1" ht="31.5" x14ac:dyDescent="0.25">
      <c r="A149" s="45" t="s">
        <v>18</v>
      </c>
      <c r="B149" s="28" t="s">
        <v>319</v>
      </c>
      <c r="C149" s="29" t="s">
        <v>20</v>
      </c>
      <c r="D149" s="33">
        <f>D151</f>
        <v>1584038</v>
      </c>
    </row>
    <row r="150" spans="1:4" s="14" customFormat="1" ht="15.75" x14ac:dyDescent="0.25">
      <c r="A150" s="45" t="s">
        <v>25</v>
      </c>
      <c r="B150" s="28" t="s">
        <v>319</v>
      </c>
      <c r="C150" s="29" t="s">
        <v>26</v>
      </c>
      <c r="D150" s="33">
        <f>D151</f>
        <v>1584038</v>
      </c>
    </row>
    <row r="151" spans="1:4" s="14" customFormat="1" ht="47.25" x14ac:dyDescent="0.25">
      <c r="A151" s="74" t="s">
        <v>104</v>
      </c>
      <c r="B151" s="28" t="s">
        <v>319</v>
      </c>
      <c r="C151" s="25" t="s">
        <v>105</v>
      </c>
      <c r="D151" s="33">
        <f>1432011+61654+90373</f>
        <v>1584038</v>
      </c>
    </row>
    <row r="152" spans="1:4" s="14" customFormat="1" ht="94.5" x14ac:dyDescent="0.25">
      <c r="A152" s="70" t="s">
        <v>121</v>
      </c>
      <c r="B152" s="24" t="s">
        <v>320</v>
      </c>
      <c r="C152" s="35"/>
      <c r="D152" s="49">
        <f>D153</f>
        <v>190170</v>
      </c>
    </row>
    <row r="153" spans="1:4" s="14" customFormat="1" ht="31.5" x14ac:dyDescent="0.25">
      <c r="A153" s="45" t="s">
        <v>18</v>
      </c>
      <c r="B153" s="28" t="s">
        <v>320</v>
      </c>
      <c r="C153" s="75">
        <v>600</v>
      </c>
      <c r="D153" s="33">
        <f>D154</f>
        <v>190170</v>
      </c>
    </row>
    <row r="154" spans="1:4" s="14" customFormat="1" ht="31.5" x14ac:dyDescent="0.25">
      <c r="A154" s="46" t="s">
        <v>28</v>
      </c>
      <c r="B154" s="28" t="s">
        <v>320</v>
      </c>
      <c r="C154" s="75">
        <v>630</v>
      </c>
      <c r="D154" s="33">
        <f>D155</f>
        <v>190170</v>
      </c>
    </row>
    <row r="155" spans="1:4" s="14" customFormat="1" ht="31.5" x14ac:dyDescent="0.25">
      <c r="A155" s="34" t="s">
        <v>668</v>
      </c>
      <c r="B155" s="28" t="s">
        <v>320</v>
      </c>
      <c r="C155" s="75">
        <v>634</v>
      </c>
      <c r="D155" s="33">
        <f>166380+14238+9552</f>
        <v>190170</v>
      </c>
    </row>
    <row r="156" spans="1:4" s="14" customFormat="1" ht="63" x14ac:dyDescent="0.25">
      <c r="A156" s="70" t="s">
        <v>122</v>
      </c>
      <c r="B156" s="24" t="s">
        <v>321</v>
      </c>
      <c r="C156" s="35"/>
      <c r="D156" s="49">
        <f>D157</f>
        <v>110638</v>
      </c>
    </row>
    <row r="157" spans="1:4" s="14" customFormat="1" ht="31.5" x14ac:dyDescent="0.25">
      <c r="A157" s="45" t="s">
        <v>18</v>
      </c>
      <c r="B157" s="71" t="s">
        <v>321</v>
      </c>
      <c r="C157" s="29" t="s">
        <v>20</v>
      </c>
      <c r="D157" s="33">
        <f>D158+D160</f>
        <v>110638</v>
      </c>
    </row>
    <row r="158" spans="1:4" s="14" customFormat="1" ht="15.75" x14ac:dyDescent="0.25">
      <c r="A158" s="45" t="s">
        <v>25</v>
      </c>
      <c r="B158" s="71" t="s">
        <v>321</v>
      </c>
      <c r="C158" s="29" t="s">
        <v>26</v>
      </c>
      <c r="D158" s="33">
        <f>D159</f>
        <v>103638</v>
      </c>
    </row>
    <row r="159" spans="1:4" s="14" customFormat="1" ht="15.75" x14ac:dyDescent="0.25">
      <c r="A159" s="45" t="s">
        <v>87</v>
      </c>
      <c r="B159" s="71" t="s">
        <v>321</v>
      </c>
      <c r="C159" s="29" t="s">
        <v>88</v>
      </c>
      <c r="D159" s="33">
        <v>103638</v>
      </c>
    </row>
    <row r="160" spans="1:4" s="14" customFormat="1" ht="31.5" x14ac:dyDescent="0.25">
      <c r="A160" s="46" t="s">
        <v>28</v>
      </c>
      <c r="B160" s="71" t="s">
        <v>321</v>
      </c>
      <c r="C160" s="29" t="s">
        <v>0</v>
      </c>
      <c r="D160" s="33">
        <f>D161</f>
        <v>7000</v>
      </c>
    </row>
    <row r="161" spans="1:4" s="14" customFormat="1" ht="31.5" x14ac:dyDescent="0.25">
      <c r="A161" s="34" t="s">
        <v>668</v>
      </c>
      <c r="B161" s="71" t="s">
        <v>321</v>
      </c>
      <c r="C161" s="29" t="s">
        <v>666</v>
      </c>
      <c r="D161" s="33">
        <v>7000</v>
      </c>
    </row>
    <row r="162" spans="1:4" s="14" customFormat="1" ht="31.5" x14ac:dyDescent="0.25">
      <c r="A162" s="70" t="s">
        <v>423</v>
      </c>
      <c r="B162" s="24" t="s">
        <v>422</v>
      </c>
      <c r="C162" s="35"/>
      <c r="D162" s="49">
        <f>D163</f>
        <v>22</v>
      </c>
    </row>
    <row r="163" spans="1:4" s="14" customFormat="1" ht="15.75" x14ac:dyDescent="0.25">
      <c r="A163" s="45" t="s">
        <v>23</v>
      </c>
      <c r="B163" s="28" t="s">
        <v>422</v>
      </c>
      <c r="C163" s="29" t="s">
        <v>24</v>
      </c>
      <c r="D163" s="33">
        <f>D164</f>
        <v>22</v>
      </c>
    </row>
    <row r="164" spans="1:4" s="14" customFormat="1" ht="15.75" x14ac:dyDescent="0.25">
      <c r="A164" s="45" t="s">
        <v>134</v>
      </c>
      <c r="B164" s="28" t="s">
        <v>422</v>
      </c>
      <c r="C164" s="29" t="s">
        <v>161</v>
      </c>
      <c r="D164" s="33">
        <f>D165</f>
        <v>22</v>
      </c>
    </row>
    <row r="165" spans="1:4" s="14" customFormat="1" ht="31.5" x14ac:dyDescent="0.25">
      <c r="A165" s="45" t="s">
        <v>145</v>
      </c>
      <c r="B165" s="28" t="s">
        <v>422</v>
      </c>
      <c r="C165" s="29" t="s">
        <v>162</v>
      </c>
      <c r="D165" s="33">
        <f>1731-1709</f>
        <v>22</v>
      </c>
    </row>
    <row r="166" spans="1:4" s="14" customFormat="1" ht="31.5" x14ac:dyDescent="0.25">
      <c r="A166" s="68" t="s">
        <v>749</v>
      </c>
      <c r="B166" s="20" t="s">
        <v>750</v>
      </c>
      <c r="C166" s="76"/>
      <c r="D166" s="66">
        <f>D167</f>
        <v>17030</v>
      </c>
    </row>
    <row r="167" spans="1:4" s="14" customFormat="1" ht="15.75" x14ac:dyDescent="0.25">
      <c r="A167" s="45" t="s">
        <v>22</v>
      </c>
      <c r="B167" s="28" t="s">
        <v>750</v>
      </c>
      <c r="C167" s="29" t="s">
        <v>15</v>
      </c>
      <c r="D167" s="67">
        <f>D168</f>
        <v>17030</v>
      </c>
    </row>
    <row r="168" spans="1:4" s="14" customFormat="1" ht="15.75" x14ac:dyDescent="0.25">
      <c r="A168" s="45" t="s">
        <v>17</v>
      </c>
      <c r="B168" s="28" t="s">
        <v>750</v>
      </c>
      <c r="C168" s="29" t="s">
        <v>16</v>
      </c>
      <c r="D168" s="67">
        <f>D169</f>
        <v>17030</v>
      </c>
    </row>
    <row r="169" spans="1:4" s="14" customFormat="1" ht="15.75" x14ac:dyDescent="0.25">
      <c r="A169" s="45" t="s">
        <v>516</v>
      </c>
      <c r="B169" s="28" t="s">
        <v>750</v>
      </c>
      <c r="C169" s="29" t="s">
        <v>517</v>
      </c>
      <c r="D169" s="67">
        <v>17030</v>
      </c>
    </row>
    <row r="170" spans="1:4" s="14" customFormat="1" ht="31.5" x14ac:dyDescent="0.25">
      <c r="A170" s="70" t="s">
        <v>683</v>
      </c>
      <c r="B170" s="24" t="s">
        <v>684</v>
      </c>
      <c r="C170" s="35"/>
      <c r="D170" s="49">
        <f>D171</f>
        <v>1731.9400000000005</v>
      </c>
    </row>
    <row r="171" spans="1:4" s="14" customFormat="1" ht="15.75" x14ac:dyDescent="0.25">
      <c r="A171" s="73" t="s">
        <v>412</v>
      </c>
      <c r="B171" s="71" t="s">
        <v>684</v>
      </c>
      <c r="C171" s="29" t="s">
        <v>37</v>
      </c>
      <c r="D171" s="33">
        <f>D172</f>
        <v>1731.9400000000005</v>
      </c>
    </row>
    <row r="172" spans="1:4" s="14" customFormat="1" ht="15.75" x14ac:dyDescent="0.25">
      <c r="A172" s="46" t="s">
        <v>36</v>
      </c>
      <c r="B172" s="71" t="s">
        <v>684</v>
      </c>
      <c r="C172" s="29">
        <v>410</v>
      </c>
      <c r="D172" s="33">
        <f>D173</f>
        <v>1731.9400000000005</v>
      </c>
    </row>
    <row r="173" spans="1:4" s="14" customFormat="1" ht="31.5" x14ac:dyDescent="0.25">
      <c r="A173" s="46" t="s">
        <v>100</v>
      </c>
      <c r="B173" s="71" t="s">
        <v>684</v>
      </c>
      <c r="C173" s="29" t="s">
        <v>101</v>
      </c>
      <c r="D173" s="33">
        <f>0+17319.41-15587.47</f>
        <v>1731.9400000000005</v>
      </c>
    </row>
    <row r="174" spans="1:4" s="14" customFormat="1" ht="31.5" customHeight="1" x14ac:dyDescent="0.25">
      <c r="A174" s="70" t="s">
        <v>123</v>
      </c>
      <c r="B174" s="24" t="s">
        <v>322</v>
      </c>
      <c r="C174" s="35"/>
      <c r="D174" s="49">
        <f>D175</f>
        <v>342383</v>
      </c>
    </row>
    <row r="175" spans="1:4" s="14" customFormat="1" ht="31.5" x14ac:dyDescent="0.25">
      <c r="A175" s="45" t="s">
        <v>18</v>
      </c>
      <c r="B175" s="62" t="s">
        <v>322</v>
      </c>
      <c r="C175" s="25" t="s">
        <v>20</v>
      </c>
      <c r="D175" s="33">
        <f>D176</f>
        <v>342383</v>
      </c>
    </row>
    <row r="176" spans="1:4" s="14" customFormat="1" ht="15.75" x14ac:dyDescent="0.25">
      <c r="A176" s="61" t="s">
        <v>25</v>
      </c>
      <c r="B176" s="62" t="s">
        <v>322</v>
      </c>
      <c r="C176" s="25" t="s">
        <v>26</v>
      </c>
      <c r="D176" s="33">
        <f>D177</f>
        <v>342383</v>
      </c>
    </row>
    <row r="177" spans="1:4" s="14" customFormat="1" ht="47.25" x14ac:dyDescent="0.25">
      <c r="A177" s="74" t="s">
        <v>104</v>
      </c>
      <c r="B177" s="62" t="s">
        <v>322</v>
      </c>
      <c r="C177" s="25" t="s">
        <v>105</v>
      </c>
      <c r="D177" s="33">
        <f>337483+4900</f>
        <v>342383</v>
      </c>
    </row>
    <row r="178" spans="1:4" s="14" customFormat="1" ht="15.75" x14ac:dyDescent="0.25">
      <c r="A178" s="65" t="s">
        <v>513</v>
      </c>
      <c r="B178" s="16" t="s">
        <v>323</v>
      </c>
      <c r="C178" s="17"/>
      <c r="D178" s="18">
        <f>D179</f>
        <v>13650</v>
      </c>
    </row>
    <row r="179" spans="1:4" s="14" customFormat="1" ht="15.75" x14ac:dyDescent="0.25">
      <c r="A179" s="70" t="s">
        <v>117</v>
      </c>
      <c r="B179" s="24" t="s">
        <v>324</v>
      </c>
      <c r="C179" s="35"/>
      <c r="D179" s="49">
        <f>D180+D187</f>
        <v>13650</v>
      </c>
    </row>
    <row r="180" spans="1:4" s="14" customFormat="1" ht="15.75" x14ac:dyDescent="0.25">
      <c r="A180" s="70" t="s">
        <v>120</v>
      </c>
      <c r="B180" s="24" t="s">
        <v>325</v>
      </c>
      <c r="C180" s="35"/>
      <c r="D180" s="49">
        <f>D181+D184</f>
        <v>1231</v>
      </c>
    </row>
    <row r="181" spans="1:4" s="14" customFormat="1" ht="15.75" x14ac:dyDescent="0.25">
      <c r="A181" s="45" t="s">
        <v>22</v>
      </c>
      <c r="B181" s="71" t="s">
        <v>325</v>
      </c>
      <c r="C181" s="29" t="s">
        <v>15</v>
      </c>
      <c r="D181" s="30">
        <f>D182</f>
        <v>500</v>
      </c>
    </row>
    <row r="182" spans="1:4" s="14" customFormat="1" ht="15.75" x14ac:dyDescent="0.25">
      <c r="A182" s="45" t="s">
        <v>17</v>
      </c>
      <c r="B182" s="71" t="s">
        <v>325</v>
      </c>
      <c r="C182" s="29" t="s">
        <v>16</v>
      </c>
      <c r="D182" s="30">
        <f>D183</f>
        <v>500</v>
      </c>
    </row>
    <row r="183" spans="1:4" s="14" customFormat="1" ht="31.5" x14ac:dyDescent="0.25">
      <c r="A183" s="61" t="s">
        <v>81</v>
      </c>
      <c r="B183" s="71" t="s">
        <v>325</v>
      </c>
      <c r="C183" s="25" t="s">
        <v>82</v>
      </c>
      <c r="D183" s="30">
        <v>500</v>
      </c>
    </row>
    <row r="184" spans="1:4" s="14" customFormat="1" ht="31.5" x14ac:dyDescent="0.25">
      <c r="A184" s="45" t="s">
        <v>18</v>
      </c>
      <c r="B184" s="71" t="s">
        <v>325</v>
      </c>
      <c r="C184" s="29" t="s">
        <v>20</v>
      </c>
      <c r="D184" s="30">
        <f>D185</f>
        <v>731</v>
      </c>
    </row>
    <row r="185" spans="1:4" s="14" customFormat="1" ht="15.75" x14ac:dyDescent="0.25">
      <c r="A185" s="45" t="s">
        <v>25</v>
      </c>
      <c r="B185" s="71" t="s">
        <v>325</v>
      </c>
      <c r="C185" s="29" t="s">
        <v>26</v>
      </c>
      <c r="D185" s="30">
        <f>D186</f>
        <v>731</v>
      </c>
    </row>
    <row r="186" spans="1:4" s="14" customFormat="1" ht="15.75" x14ac:dyDescent="0.25">
      <c r="A186" s="45" t="s">
        <v>87</v>
      </c>
      <c r="B186" s="71" t="s">
        <v>325</v>
      </c>
      <c r="C186" s="29" t="s">
        <v>88</v>
      </c>
      <c r="D186" s="30">
        <v>731</v>
      </c>
    </row>
    <row r="187" spans="1:4" s="14" customFormat="1" ht="15.75" x14ac:dyDescent="0.25">
      <c r="A187" s="74" t="s">
        <v>426</v>
      </c>
      <c r="B187" s="28" t="s">
        <v>424</v>
      </c>
      <c r="C187" s="25"/>
      <c r="D187" s="33">
        <f>D188</f>
        <v>12419</v>
      </c>
    </row>
    <row r="188" spans="1:4" s="14" customFormat="1" ht="15.75" x14ac:dyDescent="0.25">
      <c r="A188" s="45" t="s">
        <v>23</v>
      </c>
      <c r="B188" s="71" t="s">
        <v>424</v>
      </c>
      <c r="C188" s="25" t="s">
        <v>24</v>
      </c>
      <c r="D188" s="30">
        <f>D189</f>
        <v>12419</v>
      </c>
    </row>
    <row r="189" spans="1:4" s="14" customFormat="1" ht="15.75" x14ac:dyDescent="0.25">
      <c r="A189" s="45" t="s">
        <v>134</v>
      </c>
      <c r="B189" s="71" t="s">
        <v>424</v>
      </c>
      <c r="C189" s="25" t="s">
        <v>161</v>
      </c>
      <c r="D189" s="30">
        <f>D190</f>
        <v>12419</v>
      </c>
    </row>
    <row r="190" spans="1:4" s="14" customFormat="1" ht="52.5" customHeight="1" x14ac:dyDescent="0.25">
      <c r="A190" s="77" t="s">
        <v>425</v>
      </c>
      <c r="B190" s="71" t="s">
        <v>424</v>
      </c>
      <c r="C190" s="25" t="s">
        <v>162</v>
      </c>
      <c r="D190" s="30">
        <f>7426+4993</f>
        <v>12419</v>
      </c>
    </row>
    <row r="191" spans="1:4" s="14" customFormat="1" ht="31.5" x14ac:dyDescent="0.25">
      <c r="A191" s="78" t="s">
        <v>124</v>
      </c>
      <c r="B191" s="16" t="s">
        <v>326</v>
      </c>
      <c r="C191" s="25"/>
      <c r="D191" s="18">
        <f>D192+D237</f>
        <v>237969</v>
      </c>
    </row>
    <row r="192" spans="1:4" s="14" customFormat="1" ht="47.25" x14ac:dyDescent="0.25">
      <c r="A192" s="65" t="s">
        <v>327</v>
      </c>
      <c r="B192" s="16" t="s">
        <v>328</v>
      </c>
      <c r="C192" s="17"/>
      <c r="D192" s="42">
        <f>D193+D197+D201+D216+D220+D224</f>
        <v>230521</v>
      </c>
    </row>
    <row r="193" spans="1:4" s="14" customFormat="1" ht="31.5" x14ac:dyDescent="0.25">
      <c r="A193" s="43" t="s">
        <v>703</v>
      </c>
      <c r="B193" s="20" t="s">
        <v>720</v>
      </c>
      <c r="C193" s="44"/>
      <c r="D193" s="26">
        <f>D194</f>
        <v>300</v>
      </c>
    </row>
    <row r="194" spans="1:4" s="14" customFormat="1" ht="31.5" x14ac:dyDescent="0.25">
      <c r="A194" s="45" t="s">
        <v>18</v>
      </c>
      <c r="B194" s="28" t="s">
        <v>720</v>
      </c>
      <c r="C194" s="25" t="s">
        <v>20</v>
      </c>
      <c r="D194" s="33">
        <f>D195</f>
        <v>300</v>
      </c>
    </row>
    <row r="195" spans="1:4" s="14" customFormat="1" ht="15.75" x14ac:dyDescent="0.25">
      <c r="A195" s="46" t="s">
        <v>25</v>
      </c>
      <c r="B195" s="28" t="s">
        <v>720</v>
      </c>
      <c r="C195" s="25" t="s">
        <v>26</v>
      </c>
      <c r="D195" s="33">
        <f>D196</f>
        <v>300</v>
      </c>
    </row>
    <row r="196" spans="1:4" s="14" customFormat="1" ht="15.75" x14ac:dyDescent="0.25">
      <c r="A196" s="45" t="s">
        <v>87</v>
      </c>
      <c r="B196" s="28" t="s">
        <v>720</v>
      </c>
      <c r="C196" s="29" t="s">
        <v>88</v>
      </c>
      <c r="D196" s="33">
        <v>300</v>
      </c>
    </row>
    <row r="197" spans="1:4" s="14" customFormat="1" ht="15.75" x14ac:dyDescent="0.25">
      <c r="A197" s="68" t="s">
        <v>53</v>
      </c>
      <c r="B197" s="63" t="s">
        <v>329</v>
      </c>
      <c r="C197" s="44"/>
      <c r="D197" s="22">
        <f>D198</f>
        <v>650</v>
      </c>
    </row>
    <row r="198" spans="1:4" s="14" customFormat="1" ht="31.5" x14ac:dyDescent="0.25">
      <c r="A198" s="45" t="s">
        <v>18</v>
      </c>
      <c r="B198" s="62" t="s">
        <v>329</v>
      </c>
      <c r="C198" s="25" t="s">
        <v>20</v>
      </c>
      <c r="D198" s="33">
        <f>D199</f>
        <v>650</v>
      </c>
    </row>
    <row r="199" spans="1:4" s="14" customFormat="1" ht="15.75" x14ac:dyDescent="0.25">
      <c r="A199" s="46" t="s">
        <v>25</v>
      </c>
      <c r="B199" s="62" t="s">
        <v>329</v>
      </c>
      <c r="C199" s="25" t="s">
        <v>26</v>
      </c>
      <c r="D199" s="33">
        <f>D200</f>
        <v>650</v>
      </c>
    </row>
    <row r="200" spans="1:4" s="14" customFormat="1" ht="15.75" x14ac:dyDescent="0.25">
      <c r="A200" s="45" t="s">
        <v>87</v>
      </c>
      <c r="B200" s="62" t="s">
        <v>329</v>
      </c>
      <c r="C200" s="29" t="s">
        <v>88</v>
      </c>
      <c r="D200" s="26">
        <f>0+650</f>
        <v>650</v>
      </c>
    </row>
    <row r="201" spans="1:4" s="14" customFormat="1" ht="15.75" x14ac:dyDescent="0.25">
      <c r="A201" s="69" t="s">
        <v>125</v>
      </c>
      <c r="B201" s="20" t="s">
        <v>330</v>
      </c>
      <c r="C201" s="44"/>
      <c r="D201" s="22">
        <f>D202+D209</f>
        <v>10132</v>
      </c>
    </row>
    <row r="202" spans="1:4" s="14" customFormat="1" ht="15.75" x14ac:dyDescent="0.25">
      <c r="A202" s="70" t="s">
        <v>126</v>
      </c>
      <c r="B202" s="24" t="s">
        <v>331</v>
      </c>
      <c r="C202" s="35"/>
      <c r="D202" s="49">
        <f>D203+D206</f>
        <v>910</v>
      </c>
    </row>
    <row r="203" spans="1:4" s="14" customFormat="1" ht="15.75" x14ac:dyDescent="0.25">
      <c r="A203" s="45" t="s">
        <v>22</v>
      </c>
      <c r="B203" s="71" t="s">
        <v>331</v>
      </c>
      <c r="C203" s="29" t="s">
        <v>15</v>
      </c>
      <c r="D203" s="30">
        <f>D204</f>
        <v>200</v>
      </c>
    </row>
    <row r="204" spans="1:4" s="14" customFormat="1" ht="15.75" x14ac:dyDescent="0.25">
      <c r="A204" s="45" t="s">
        <v>17</v>
      </c>
      <c r="B204" s="71" t="s">
        <v>331</v>
      </c>
      <c r="C204" s="29" t="s">
        <v>16</v>
      </c>
      <c r="D204" s="30">
        <f>D205</f>
        <v>200</v>
      </c>
    </row>
    <row r="205" spans="1:4" s="14" customFormat="1" ht="31.5" x14ac:dyDescent="0.25">
      <c r="A205" s="61" t="s">
        <v>81</v>
      </c>
      <c r="B205" s="71" t="s">
        <v>331</v>
      </c>
      <c r="C205" s="25" t="s">
        <v>82</v>
      </c>
      <c r="D205" s="30">
        <v>200</v>
      </c>
    </row>
    <row r="206" spans="1:4" s="14" customFormat="1" ht="31.5" x14ac:dyDescent="0.25">
      <c r="A206" s="45" t="s">
        <v>18</v>
      </c>
      <c r="B206" s="71" t="s">
        <v>331</v>
      </c>
      <c r="C206" s="29" t="s">
        <v>20</v>
      </c>
      <c r="D206" s="30">
        <f>D207</f>
        <v>710</v>
      </c>
    </row>
    <row r="207" spans="1:4" s="14" customFormat="1" ht="15.75" x14ac:dyDescent="0.25">
      <c r="A207" s="45" t="s">
        <v>25</v>
      </c>
      <c r="B207" s="71" t="s">
        <v>331</v>
      </c>
      <c r="C207" s="29" t="s">
        <v>26</v>
      </c>
      <c r="D207" s="30">
        <f>D208</f>
        <v>710</v>
      </c>
    </row>
    <row r="208" spans="1:4" s="14" customFormat="1" ht="15.75" x14ac:dyDescent="0.25">
      <c r="A208" s="45" t="s">
        <v>87</v>
      </c>
      <c r="B208" s="71" t="s">
        <v>331</v>
      </c>
      <c r="C208" s="29" t="s">
        <v>88</v>
      </c>
      <c r="D208" s="30">
        <f>610+100</f>
        <v>710</v>
      </c>
    </row>
    <row r="209" spans="1:4" s="14" customFormat="1" ht="31.5" x14ac:dyDescent="0.25">
      <c r="A209" s="79" t="s">
        <v>799</v>
      </c>
      <c r="B209" s="24" t="s">
        <v>785</v>
      </c>
      <c r="C209" s="35"/>
      <c r="D209" s="52">
        <f>D210+D213</f>
        <v>9222</v>
      </c>
    </row>
    <row r="210" spans="1:4" s="14" customFormat="1" ht="15.75" x14ac:dyDescent="0.25">
      <c r="A210" s="45" t="s">
        <v>23</v>
      </c>
      <c r="B210" s="28" t="s">
        <v>785</v>
      </c>
      <c r="C210" s="59" t="s">
        <v>24</v>
      </c>
      <c r="D210" s="60">
        <f t="shared" ref="D210:D211" si="0">D211</f>
        <v>4125</v>
      </c>
    </row>
    <row r="211" spans="1:4" s="14" customFormat="1" ht="15.75" x14ac:dyDescent="0.25">
      <c r="A211" s="45" t="s">
        <v>134</v>
      </c>
      <c r="B211" s="28" t="s">
        <v>785</v>
      </c>
      <c r="C211" s="59" t="s">
        <v>161</v>
      </c>
      <c r="D211" s="60">
        <f t="shared" si="0"/>
        <v>4125</v>
      </c>
    </row>
    <row r="212" spans="1:4" s="14" customFormat="1" ht="31.5" x14ac:dyDescent="0.25">
      <c r="A212" s="45" t="s">
        <v>145</v>
      </c>
      <c r="B212" s="28" t="s">
        <v>785</v>
      </c>
      <c r="C212" s="62" t="s">
        <v>162</v>
      </c>
      <c r="D212" s="60">
        <v>4125</v>
      </c>
    </row>
    <row r="213" spans="1:4" s="14" customFormat="1" ht="31.5" x14ac:dyDescent="0.25">
      <c r="A213" s="45" t="s">
        <v>18</v>
      </c>
      <c r="B213" s="71" t="s">
        <v>785</v>
      </c>
      <c r="C213" s="29" t="s">
        <v>20</v>
      </c>
      <c r="D213" s="60">
        <f t="shared" ref="D213:D214" si="1">D214</f>
        <v>5097</v>
      </c>
    </row>
    <row r="214" spans="1:4" s="14" customFormat="1" ht="15.75" x14ac:dyDescent="0.25">
      <c r="A214" s="45" t="s">
        <v>25</v>
      </c>
      <c r="B214" s="71" t="s">
        <v>785</v>
      </c>
      <c r="C214" s="29" t="s">
        <v>26</v>
      </c>
      <c r="D214" s="60">
        <f t="shared" si="1"/>
        <v>5097</v>
      </c>
    </row>
    <row r="215" spans="1:4" s="14" customFormat="1" ht="15.75" x14ac:dyDescent="0.25">
      <c r="A215" s="45" t="s">
        <v>87</v>
      </c>
      <c r="B215" s="71" t="s">
        <v>785</v>
      </c>
      <c r="C215" s="29" t="s">
        <v>88</v>
      </c>
      <c r="D215" s="60">
        <v>5097</v>
      </c>
    </row>
    <row r="216" spans="1:4" s="14" customFormat="1" ht="47.25" x14ac:dyDescent="0.25">
      <c r="A216" s="69" t="s">
        <v>777</v>
      </c>
      <c r="B216" s="20" t="s">
        <v>776</v>
      </c>
      <c r="C216" s="63"/>
      <c r="D216" s="66">
        <f>D217</f>
        <v>2192</v>
      </c>
    </row>
    <row r="217" spans="1:4" s="14" customFormat="1" ht="31.5" x14ac:dyDescent="0.25">
      <c r="A217" s="45" t="s">
        <v>18</v>
      </c>
      <c r="B217" s="28" t="s">
        <v>776</v>
      </c>
      <c r="C217" s="25" t="s">
        <v>20</v>
      </c>
      <c r="D217" s="67">
        <f>D218</f>
        <v>2192</v>
      </c>
    </row>
    <row r="218" spans="1:4" s="14" customFormat="1" ht="15.75" x14ac:dyDescent="0.25">
      <c r="A218" s="46" t="s">
        <v>25</v>
      </c>
      <c r="B218" s="28" t="s">
        <v>776</v>
      </c>
      <c r="C218" s="25" t="s">
        <v>26</v>
      </c>
      <c r="D218" s="67">
        <f>D219</f>
        <v>2192</v>
      </c>
    </row>
    <row r="219" spans="1:4" s="14" customFormat="1" ht="15.75" x14ac:dyDescent="0.25">
      <c r="A219" s="45" t="s">
        <v>87</v>
      </c>
      <c r="B219" s="28" t="s">
        <v>776</v>
      </c>
      <c r="C219" s="29" t="s">
        <v>88</v>
      </c>
      <c r="D219" s="67">
        <v>2192</v>
      </c>
    </row>
    <row r="220" spans="1:4" s="14" customFormat="1" ht="31.5" x14ac:dyDescent="0.25">
      <c r="A220" s="70" t="s">
        <v>128</v>
      </c>
      <c r="B220" s="24" t="s">
        <v>333</v>
      </c>
      <c r="C220" s="35"/>
      <c r="D220" s="49">
        <f>D221</f>
        <v>29385</v>
      </c>
    </row>
    <row r="221" spans="1:4" s="14" customFormat="1" ht="31.5" x14ac:dyDescent="0.25">
      <c r="A221" s="45" t="s">
        <v>18</v>
      </c>
      <c r="B221" s="62" t="s">
        <v>333</v>
      </c>
      <c r="C221" s="29" t="s">
        <v>20</v>
      </c>
      <c r="D221" s="33">
        <f>D222</f>
        <v>29385</v>
      </c>
    </row>
    <row r="222" spans="1:4" s="14" customFormat="1" ht="15.75" x14ac:dyDescent="0.25">
      <c r="A222" s="45" t="s">
        <v>25</v>
      </c>
      <c r="B222" s="62" t="s">
        <v>333</v>
      </c>
      <c r="C222" s="29" t="s">
        <v>26</v>
      </c>
      <c r="D222" s="33">
        <f>D223</f>
        <v>29385</v>
      </c>
    </row>
    <row r="223" spans="1:4" s="14" customFormat="1" ht="47.25" x14ac:dyDescent="0.25">
      <c r="A223" s="74" t="s">
        <v>104</v>
      </c>
      <c r="B223" s="62" t="s">
        <v>333</v>
      </c>
      <c r="C223" s="25" t="s">
        <v>105</v>
      </c>
      <c r="D223" s="33">
        <f>29461-843+767</f>
        <v>29385</v>
      </c>
    </row>
    <row r="224" spans="1:4" s="14" customFormat="1" ht="15.75" x14ac:dyDescent="0.25">
      <c r="A224" s="70" t="s">
        <v>334</v>
      </c>
      <c r="B224" s="24" t="s">
        <v>335</v>
      </c>
      <c r="C224" s="35"/>
      <c r="D224" s="49">
        <f>D225+D229+D233</f>
        <v>187862</v>
      </c>
    </row>
    <row r="225" spans="1:4" s="14" customFormat="1" ht="15.75" x14ac:dyDescent="0.25">
      <c r="A225" s="70" t="s">
        <v>336</v>
      </c>
      <c r="B225" s="24" t="s">
        <v>337</v>
      </c>
      <c r="C225" s="35"/>
      <c r="D225" s="26">
        <f>D226</f>
        <v>2593</v>
      </c>
    </row>
    <row r="226" spans="1:4" s="14" customFormat="1" ht="31.5" x14ac:dyDescent="0.25">
      <c r="A226" s="45" t="s">
        <v>18</v>
      </c>
      <c r="B226" s="71" t="s">
        <v>337</v>
      </c>
      <c r="C226" s="29" t="s">
        <v>20</v>
      </c>
      <c r="D226" s="30">
        <f>D227</f>
        <v>2593</v>
      </c>
    </row>
    <row r="227" spans="1:4" s="14" customFormat="1" ht="15.75" x14ac:dyDescent="0.25">
      <c r="A227" s="45" t="s">
        <v>25</v>
      </c>
      <c r="B227" s="71" t="s">
        <v>337</v>
      </c>
      <c r="C227" s="29" t="s">
        <v>26</v>
      </c>
      <c r="D227" s="30">
        <f>D228</f>
        <v>2593</v>
      </c>
    </row>
    <row r="228" spans="1:4" s="14" customFormat="1" ht="15.75" x14ac:dyDescent="0.25">
      <c r="A228" s="45" t="s">
        <v>87</v>
      </c>
      <c r="B228" s="71" t="s">
        <v>337</v>
      </c>
      <c r="C228" s="29" t="s">
        <v>88</v>
      </c>
      <c r="D228" s="30">
        <f>2772-179</f>
        <v>2593</v>
      </c>
    </row>
    <row r="229" spans="1:4" s="14" customFormat="1" ht="33" x14ac:dyDescent="0.25">
      <c r="A229" s="80" t="s">
        <v>664</v>
      </c>
      <c r="B229" s="24" t="s">
        <v>665</v>
      </c>
      <c r="C229" s="81"/>
      <c r="D229" s="26">
        <f>D230</f>
        <v>179</v>
      </c>
    </row>
    <row r="230" spans="1:4" s="14" customFormat="1" ht="31.5" x14ac:dyDescent="0.25">
      <c r="A230" s="27" t="s">
        <v>18</v>
      </c>
      <c r="B230" s="28" t="s">
        <v>665</v>
      </c>
      <c r="C230" s="59" t="s">
        <v>20</v>
      </c>
      <c r="D230" s="33">
        <f>D231</f>
        <v>179</v>
      </c>
    </row>
    <row r="231" spans="1:4" s="14" customFormat="1" ht="15.75" x14ac:dyDescent="0.25">
      <c r="A231" s="27" t="s">
        <v>25</v>
      </c>
      <c r="B231" s="28" t="s">
        <v>665</v>
      </c>
      <c r="C231" s="59" t="s">
        <v>26</v>
      </c>
      <c r="D231" s="30">
        <f>D232</f>
        <v>179</v>
      </c>
    </row>
    <row r="232" spans="1:4" s="14" customFormat="1" ht="15.75" x14ac:dyDescent="0.25">
      <c r="A232" s="27" t="s">
        <v>87</v>
      </c>
      <c r="B232" s="28" t="s">
        <v>665</v>
      </c>
      <c r="C232" s="59" t="s">
        <v>88</v>
      </c>
      <c r="D232" s="30">
        <v>179</v>
      </c>
    </row>
    <row r="233" spans="1:4" s="14" customFormat="1" ht="31.5" customHeight="1" x14ac:dyDescent="0.25">
      <c r="A233" s="79" t="s">
        <v>338</v>
      </c>
      <c r="B233" s="81" t="s">
        <v>339</v>
      </c>
      <c r="C233" s="35"/>
      <c r="D233" s="26">
        <f>D234</f>
        <v>185090</v>
      </c>
    </row>
    <row r="234" spans="1:4" s="14" customFormat="1" ht="31.5" x14ac:dyDescent="0.25">
      <c r="A234" s="45" t="s">
        <v>18</v>
      </c>
      <c r="B234" s="62" t="s">
        <v>339</v>
      </c>
      <c r="C234" s="29" t="s">
        <v>20</v>
      </c>
      <c r="D234" s="33">
        <f>D235</f>
        <v>185090</v>
      </c>
    </row>
    <row r="235" spans="1:4" s="14" customFormat="1" ht="15.75" x14ac:dyDescent="0.25">
      <c r="A235" s="45" t="s">
        <v>25</v>
      </c>
      <c r="B235" s="62" t="s">
        <v>339</v>
      </c>
      <c r="C235" s="29" t="s">
        <v>26</v>
      </c>
      <c r="D235" s="33">
        <f>D236</f>
        <v>185090</v>
      </c>
    </row>
    <row r="236" spans="1:4" s="14" customFormat="1" ht="47.25" x14ac:dyDescent="0.25">
      <c r="A236" s="74" t="s">
        <v>104</v>
      </c>
      <c r="B236" s="62" t="s">
        <v>339</v>
      </c>
      <c r="C236" s="25" t="s">
        <v>105</v>
      </c>
      <c r="D236" s="33">
        <f>183204+420+627+297-420-297+342+420+157+340</f>
        <v>185090</v>
      </c>
    </row>
    <row r="237" spans="1:4" s="14" customFormat="1" ht="47.25" x14ac:dyDescent="0.25">
      <c r="A237" s="65" t="s">
        <v>327</v>
      </c>
      <c r="B237" s="16" t="s">
        <v>340</v>
      </c>
      <c r="C237" s="17"/>
      <c r="D237" s="18">
        <f>D246+D238</f>
        <v>7448</v>
      </c>
    </row>
    <row r="238" spans="1:4" s="14" customFormat="1" ht="15.75" x14ac:dyDescent="0.25">
      <c r="A238" s="70" t="s">
        <v>125</v>
      </c>
      <c r="B238" s="24" t="s">
        <v>343</v>
      </c>
      <c r="C238" s="35"/>
      <c r="D238" s="49">
        <f>D239</f>
        <v>460</v>
      </c>
    </row>
    <row r="239" spans="1:4" s="14" customFormat="1" ht="15.75" x14ac:dyDescent="0.25">
      <c r="A239" s="70" t="s">
        <v>126</v>
      </c>
      <c r="B239" s="24" t="s">
        <v>344</v>
      </c>
      <c r="C239" s="35"/>
      <c r="D239" s="49">
        <f>D240+D243</f>
        <v>460</v>
      </c>
    </row>
    <row r="240" spans="1:4" s="14" customFormat="1" ht="15.75" x14ac:dyDescent="0.25">
      <c r="A240" s="45" t="s">
        <v>22</v>
      </c>
      <c r="B240" s="71" t="s">
        <v>344</v>
      </c>
      <c r="C240" s="29" t="s">
        <v>15</v>
      </c>
      <c r="D240" s="30">
        <f>D241</f>
        <v>170</v>
      </c>
    </row>
    <row r="241" spans="1:4" s="14" customFormat="1" ht="15.75" x14ac:dyDescent="0.25">
      <c r="A241" s="45" t="s">
        <v>17</v>
      </c>
      <c r="B241" s="71" t="s">
        <v>344</v>
      </c>
      <c r="C241" s="29" t="s">
        <v>16</v>
      </c>
      <c r="D241" s="30">
        <f>D242</f>
        <v>170</v>
      </c>
    </row>
    <row r="242" spans="1:4" s="14" customFormat="1" ht="31.5" x14ac:dyDescent="0.25">
      <c r="A242" s="61" t="s">
        <v>81</v>
      </c>
      <c r="B242" s="71" t="s">
        <v>344</v>
      </c>
      <c r="C242" s="25" t="s">
        <v>82</v>
      </c>
      <c r="D242" s="30">
        <v>170</v>
      </c>
    </row>
    <row r="243" spans="1:4" s="14" customFormat="1" ht="31.5" x14ac:dyDescent="0.25">
      <c r="A243" s="45" t="s">
        <v>18</v>
      </c>
      <c r="B243" s="71" t="s">
        <v>344</v>
      </c>
      <c r="C243" s="29" t="s">
        <v>20</v>
      </c>
      <c r="D243" s="30">
        <f>D244</f>
        <v>290</v>
      </c>
    </row>
    <row r="244" spans="1:4" s="14" customFormat="1" ht="15.75" x14ac:dyDescent="0.25">
      <c r="A244" s="45" t="s">
        <v>25</v>
      </c>
      <c r="B244" s="71" t="s">
        <v>344</v>
      </c>
      <c r="C244" s="29" t="s">
        <v>26</v>
      </c>
      <c r="D244" s="30">
        <f>D245</f>
        <v>290</v>
      </c>
    </row>
    <row r="245" spans="1:4" s="14" customFormat="1" ht="15.75" x14ac:dyDescent="0.25">
      <c r="A245" s="45" t="s">
        <v>87</v>
      </c>
      <c r="B245" s="71" t="s">
        <v>344</v>
      </c>
      <c r="C245" s="29" t="s">
        <v>88</v>
      </c>
      <c r="D245" s="30">
        <v>290</v>
      </c>
    </row>
    <row r="246" spans="1:4" s="14" customFormat="1" ht="31.5" x14ac:dyDescent="0.25">
      <c r="A246" s="70" t="s">
        <v>127</v>
      </c>
      <c r="B246" s="24" t="s">
        <v>341</v>
      </c>
      <c r="C246" s="35"/>
      <c r="D246" s="49">
        <f>D247</f>
        <v>6988</v>
      </c>
    </row>
    <row r="247" spans="1:4" s="14" customFormat="1" ht="47.25" x14ac:dyDescent="0.25">
      <c r="A247" s="45" t="s">
        <v>30</v>
      </c>
      <c r="B247" s="62" t="s">
        <v>341</v>
      </c>
      <c r="C247" s="25" t="s">
        <v>31</v>
      </c>
      <c r="D247" s="30">
        <f>D248</f>
        <v>6988</v>
      </c>
    </row>
    <row r="248" spans="1:4" s="14" customFormat="1" ht="15.75" x14ac:dyDescent="0.25">
      <c r="A248" s="45" t="s">
        <v>8</v>
      </c>
      <c r="B248" s="62" t="s">
        <v>341</v>
      </c>
      <c r="C248" s="25" t="s">
        <v>66</v>
      </c>
      <c r="D248" s="30">
        <f>SUM(D249:D251)</f>
        <v>6988</v>
      </c>
    </row>
    <row r="249" spans="1:4" s="14" customFormat="1" ht="15.75" x14ac:dyDescent="0.25">
      <c r="A249" s="82" t="s">
        <v>342</v>
      </c>
      <c r="B249" s="62" t="s">
        <v>341</v>
      </c>
      <c r="C249" s="25" t="s">
        <v>78</v>
      </c>
      <c r="D249" s="30">
        <v>3988</v>
      </c>
    </row>
    <row r="250" spans="1:4" s="14" customFormat="1" ht="31.5" x14ac:dyDescent="0.25">
      <c r="A250" s="82" t="s">
        <v>79</v>
      </c>
      <c r="B250" s="62" t="s">
        <v>341</v>
      </c>
      <c r="C250" s="25" t="s">
        <v>80</v>
      </c>
      <c r="D250" s="30">
        <v>1471</v>
      </c>
    </row>
    <row r="251" spans="1:4" s="14" customFormat="1" ht="31.5" x14ac:dyDescent="0.25">
      <c r="A251" s="31" t="s">
        <v>183</v>
      </c>
      <c r="B251" s="62" t="s">
        <v>341</v>
      </c>
      <c r="C251" s="25" t="s">
        <v>182</v>
      </c>
      <c r="D251" s="30">
        <v>1529</v>
      </c>
    </row>
    <row r="252" spans="1:4" s="14" customFormat="1" ht="16.5" x14ac:dyDescent="0.25">
      <c r="A252" s="83" t="s">
        <v>129</v>
      </c>
      <c r="B252" s="84" t="s">
        <v>345</v>
      </c>
      <c r="C252" s="85"/>
      <c r="D252" s="86">
        <f>D254+D268+D276</f>
        <v>109505</v>
      </c>
    </row>
    <row r="253" spans="1:4" s="14" customFormat="1" ht="31.5" x14ac:dyDescent="0.25">
      <c r="A253" s="78" t="s">
        <v>346</v>
      </c>
      <c r="B253" s="16" t="s">
        <v>394</v>
      </c>
      <c r="C253" s="25"/>
      <c r="D253" s="18">
        <f>D254+D268+D276</f>
        <v>109505</v>
      </c>
    </row>
    <row r="254" spans="1:4" s="14" customFormat="1" ht="15.75" x14ac:dyDescent="0.25">
      <c r="A254" s="70" t="s">
        <v>654</v>
      </c>
      <c r="B254" s="24" t="s">
        <v>347</v>
      </c>
      <c r="C254" s="35"/>
      <c r="D254" s="49">
        <f>D255+D260+D264</f>
        <v>32471</v>
      </c>
    </row>
    <row r="255" spans="1:4" s="14" customFormat="1" ht="47.25" x14ac:dyDescent="0.25">
      <c r="A255" s="61" t="s">
        <v>39</v>
      </c>
      <c r="B255" s="62" t="s">
        <v>347</v>
      </c>
      <c r="C255" s="25">
        <v>100</v>
      </c>
      <c r="D255" s="30">
        <f>D256</f>
        <v>29759</v>
      </c>
    </row>
    <row r="256" spans="1:4" s="14" customFormat="1" ht="15.75" x14ac:dyDescent="0.25">
      <c r="A256" s="61" t="s">
        <v>8</v>
      </c>
      <c r="B256" s="62" t="s">
        <v>347</v>
      </c>
      <c r="C256" s="25">
        <v>120</v>
      </c>
      <c r="D256" s="30">
        <f>SUM(D257:D259)</f>
        <v>29759</v>
      </c>
    </row>
    <row r="257" spans="1:4" s="14" customFormat="1" ht="15.75" x14ac:dyDescent="0.25">
      <c r="A257" s="82" t="s">
        <v>342</v>
      </c>
      <c r="B257" s="62" t="s">
        <v>347</v>
      </c>
      <c r="C257" s="25" t="s">
        <v>78</v>
      </c>
      <c r="D257" s="30">
        <f>16522+111+915</f>
        <v>17548</v>
      </c>
    </row>
    <row r="258" spans="1:4" s="14" customFormat="1" ht="31.5" x14ac:dyDescent="0.25">
      <c r="A258" s="82" t="s">
        <v>79</v>
      </c>
      <c r="B258" s="62" t="s">
        <v>347</v>
      </c>
      <c r="C258" s="25" t="s">
        <v>80</v>
      </c>
      <c r="D258" s="30">
        <f>5101+135</f>
        <v>5236</v>
      </c>
    </row>
    <row r="259" spans="1:4" s="14" customFormat="1" ht="31.5" x14ac:dyDescent="0.25">
      <c r="A259" s="31" t="s">
        <v>183</v>
      </c>
      <c r="B259" s="62" t="s">
        <v>347</v>
      </c>
      <c r="C259" s="25" t="s">
        <v>182</v>
      </c>
      <c r="D259" s="30">
        <f>6530+33+41+371</f>
        <v>6975</v>
      </c>
    </row>
    <row r="260" spans="1:4" s="14" customFormat="1" ht="15.75" x14ac:dyDescent="0.25">
      <c r="A260" s="61" t="s">
        <v>22</v>
      </c>
      <c r="B260" s="62" t="s">
        <v>347</v>
      </c>
      <c r="C260" s="25">
        <v>200</v>
      </c>
      <c r="D260" s="30">
        <f>D261</f>
        <v>2657</v>
      </c>
    </row>
    <row r="261" spans="1:4" ht="15.75" x14ac:dyDescent="0.25">
      <c r="A261" s="61" t="s">
        <v>17</v>
      </c>
      <c r="B261" s="62" t="s">
        <v>347</v>
      </c>
      <c r="C261" s="25">
        <v>240</v>
      </c>
      <c r="D261" s="30">
        <f>D262+D263</f>
        <v>2657</v>
      </c>
    </row>
    <row r="262" spans="1:4" s="14" customFormat="1" ht="15.75" x14ac:dyDescent="0.25">
      <c r="A262" s="61" t="s">
        <v>516</v>
      </c>
      <c r="B262" s="62" t="s">
        <v>347</v>
      </c>
      <c r="C262" s="25" t="s">
        <v>517</v>
      </c>
      <c r="D262" s="30">
        <v>667</v>
      </c>
    </row>
    <row r="263" spans="1:4" s="14" customFormat="1" ht="31.5" x14ac:dyDescent="0.25">
      <c r="A263" s="61" t="s">
        <v>81</v>
      </c>
      <c r="B263" s="62" t="s">
        <v>347</v>
      </c>
      <c r="C263" s="25" t="s">
        <v>82</v>
      </c>
      <c r="D263" s="30">
        <f>1911+129-50</f>
        <v>1990</v>
      </c>
    </row>
    <row r="264" spans="1:4" s="14" customFormat="1" ht="15.75" x14ac:dyDescent="0.25">
      <c r="A264" s="61" t="s">
        <v>13</v>
      </c>
      <c r="B264" s="62" t="s">
        <v>347</v>
      </c>
      <c r="C264" s="25">
        <v>800</v>
      </c>
      <c r="D264" s="30">
        <f>D265</f>
        <v>55</v>
      </c>
    </row>
    <row r="265" spans="1:4" s="14" customFormat="1" ht="15.75" x14ac:dyDescent="0.25">
      <c r="A265" s="61" t="s">
        <v>35</v>
      </c>
      <c r="B265" s="62" t="s">
        <v>347</v>
      </c>
      <c r="C265" s="25">
        <v>850</v>
      </c>
      <c r="D265" s="30">
        <f>D266+D267</f>
        <v>55</v>
      </c>
    </row>
    <row r="266" spans="1:4" s="14" customFormat="1" ht="15.75" x14ac:dyDescent="0.25">
      <c r="A266" s="61" t="s">
        <v>83</v>
      </c>
      <c r="B266" s="62" t="s">
        <v>347</v>
      </c>
      <c r="C266" s="25" t="s">
        <v>84</v>
      </c>
      <c r="D266" s="30">
        <v>52</v>
      </c>
    </row>
    <row r="267" spans="1:4" s="14" customFormat="1" ht="15.75" x14ac:dyDescent="0.25">
      <c r="A267" s="87" t="s">
        <v>85</v>
      </c>
      <c r="B267" s="62" t="s">
        <v>347</v>
      </c>
      <c r="C267" s="25" t="s">
        <v>86</v>
      </c>
      <c r="D267" s="30">
        <f>0+3</f>
        <v>3</v>
      </c>
    </row>
    <row r="268" spans="1:4" s="14" customFormat="1" ht="15.75" x14ac:dyDescent="0.25">
      <c r="A268" s="70" t="s">
        <v>130</v>
      </c>
      <c r="B268" s="24" t="s">
        <v>348</v>
      </c>
      <c r="C268" s="35"/>
      <c r="D268" s="49">
        <f>D269</f>
        <v>160</v>
      </c>
    </row>
    <row r="269" spans="1:4" s="14" customFormat="1" ht="15.75" x14ac:dyDescent="0.25">
      <c r="A269" s="70" t="s">
        <v>99</v>
      </c>
      <c r="B269" s="24" t="s">
        <v>349</v>
      </c>
      <c r="C269" s="35"/>
      <c r="D269" s="49">
        <f>D270+D273</f>
        <v>160</v>
      </c>
    </row>
    <row r="270" spans="1:4" ht="15.75" x14ac:dyDescent="0.25">
      <c r="A270" s="45" t="s">
        <v>22</v>
      </c>
      <c r="B270" s="71" t="s">
        <v>349</v>
      </c>
      <c r="C270" s="29" t="s">
        <v>15</v>
      </c>
      <c r="D270" s="30">
        <f>D271</f>
        <v>150</v>
      </c>
    </row>
    <row r="271" spans="1:4" ht="15.75" x14ac:dyDescent="0.25">
      <c r="A271" s="45" t="s">
        <v>17</v>
      </c>
      <c r="B271" s="71" t="s">
        <v>349</v>
      </c>
      <c r="C271" s="29" t="s">
        <v>16</v>
      </c>
      <c r="D271" s="30">
        <f>D272</f>
        <v>150</v>
      </c>
    </row>
    <row r="272" spans="1:4" ht="15.75" x14ac:dyDescent="0.25">
      <c r="A272" s="61" t="s">
        <v>516</v>
      </c>
      <c r="B272" s="71" t="s">
        <v>349</v>
      </c>
      <c r="C272" s="25" t="s">
        <v>517</v>
      </c>
      <c r="D272" s="30">
        <v>150</v>
      </c>
    </row>
    <row r="273" spans="1:4" ht="31.5" x14ac:dyDescent="0.25">
      <c r="A273" s="45" t="s">
        <v>18</v>
      </c>
      <c r="B273" s="71" t="s">
        <v>349</v>
      </c>
      <c r="C273" s="29" t="s">
        <v>20</v>
      </c>
      <c r="D273" s="30">
        <f>D274</f>
        <v>10</v>
      </c>
    </row>
    <row r="274" spans="1:4" ht="15.75" x14ac:dyDescent="0.25">
      <c r="A274" s="45" t="s">
        <v>25</v>
      </c>
      <c r="B274" s="71" t="s">
        <v>349</v>
      </c>
      <c r="C274" s="29" t="s">
        <v>26</v>
      </c>
      <c r="D274" s="30">
        <f>D275</f>
        <v>10</v>
      </c>
    </row>
    <row r="275" spans="1:4" ht="15.75" x14ac:dyDescent="0.25">
      <c r="A275" s="45" t="s">
        <v>87</v>
      </c>
      <c r="B275" s="71" t="s">
        <v>349</v>
      </c>
      <c r="C275" s="29" t="s">
        <v>88</v>
      </c>
      <c r="D275" s="30">
        <v>10</v>
      </c>
    </row>
    <row r="276" spans="1:4" ht="31.5" x14ac:dyDescent="0.25">
      <c r="A276" s="70" t="s">
        <v>131</v>
      </c>
      <c r="B276" s="24" t="s">
        <v>350</v>
      </c>
      <c r="C276" s="35"/>
      <c r="D276" s="49">
        <f>D277+D282+D286</f>
        <v>76874</v>
      </c>
    </row>
    <row r="277" spans="1:4" ht="47.25" x14ac:dyDescent="0.25">
      <c r="A277" s="45" t="s">
        <v>30</v>
      </c>
      <c r="B277" s="28" t="s">
        <v>350</v>
      </c>
      <c r="C277" s="25" t="s">
        <v>31</v>
      </c>
      <c r="D277" s="30">
        <f>D278</f>
        <v>71683</v>
      </c>
    </row>
    <row r="278" spans="1:4" ht="15.75" x14ac:dyDescent="0.25">
      <c r="A278" s="45" t="s">
        <v>33</v>
      </c>
      <c r="B278" s="28" t="s">
        <v>350</v>
      </c>
      <c r="C278" s="25" t="s">
        <v>32</v>
      </c>
      <c r="D278" s="30">
        <f>SUM(D279:D281)</f>
        <v>71683</v>
      </c>
    </row>
    <row r="279" spans="1:4" ht="15.75" x14ac:dyDescent="0.25">
      <c r="A279" s="31" t="s">
        <v>332</v>
      </c>
      <c r="B279" s="28" t="s">
        <v>350</v>
      </c>
      <c r="C279" s="25" t="s">
        <v>92</v>
      </c>
      <c r="D279" s="30">
        <f>44042+1461+1090</f>
        <v>46593</v>
      </c>
    </row>
    <row r="280" spans="1:4" ht="15.75" x14ac:dyDescent="0.25">
      <c r="A280" s="31" t="s">
        <v>94</v>
      </c>
      <c r="B280" s="28" t="s">
        <v>350</v>
      </c>
      <c r="C280" s="25" t="s">
        <v>93</v>
      </c>
      <c r="D280" s="30">
        <f>9643-1400</f>
        <v>8243</v>
      </c>
    </row>
    <row r="281" spans="1:4" ht="31.5" x14ac:dyDescent="0.25">
      <c r="A281" s="31" t="s">
        <v>180</v>
      </c>
      <c r="B281" s="28" t="s">
        <v>350</v>
      </c>
      <c r="C281" s="25" t="s">
        <v>179</v>
      </c>
      <c r="D281" s="30">
        <f>16203+334+310</f>
        <v>16847</v>
      </c>
    </row>
    <row r="282" spans="1:4" ht="15.75" x14ac:dyDescent="0.25">
      <c r="A282" s="61" t="s">
        <v>22</v>
      </c>
      <c r="B282" s="28" t="s">
        <v>350</v>
      </c>
      <c r="C282" s="25">
        <v>200</v>
      </c>
      <c r="D282" s="30">
        <f>D283</f>
        <v>5064</v>
      </c>
    </row>
    <row r="283" spans="1:4" ht="15.75" x14ac:dyDescent="0.25">
      <c r="A283" s="45" t="s">
        <v>17</v>
      </c>
      <c r="B283" s="28" t="s">
        <v>350</v>
      </c>
      <c r="C283" s="25">
        <v>240</v>
      </c>
      <c r="D283" s="30">
        <f>D284+D285</f>
        <v>5064</v>
      </c>
    </row>
    <row r="284" spans="1:4" ht="15.75" x14ac:dyDescent="0.25">
      <c r="A284" s="61" t="s">
        <v>516</v>
      </c>
      <c r="B284" s="28" t="s">
        <v>350</v>
      </c>
      <c r="C284" s="25" t="s">
        <v>517</v>
      </c>
      <c r="D284" s="30">
        <f>1346+170</f>
        <v>1516</v>
      </c>
    </row>
    <row r="285" spans="1:4" ht="31.5" x14ac:dyDescent="0.25">
      <c r="A285" s="61" t="s">
        <v>81</v>
      </c>
      <c r="B285" s="28" t="s">
        <v>350</v>
      </c>
      <c r="C285" s="25" t="s">
        <v>82</v>
      </c>
      <c r="D285" s="30">
        <f>3382+166</f>
        <v>3548</v>
      </c>
    </row>
    <row r="286" spans="1:4" s="14" customFormat="1" ht="15.75" x14ac:dyDescent="0.25">
      <c r="A286" s="61" t="s">
        <v>13</v>
      </c>
      <c r="B286" s="28" t="s">
        <v>350</v>
      </c>
      <c r="C286" s="25">
        <v>800</v>
      </c>
      <c r="D286" s="30">
        <f>D287</f>
        <v>127</v>
      </c>
    </row>
    <row r="287" spans="1:4" s="14" customFormat="1" ht="15.75" x14ac:dyDescent="0.25">
      <c r="A287" s="61" t="s">
        <v>35</v>
      </c>
      <c r="B287" s="28" t="s">
        <v>350</v>
      </c>
      <c r="C287" s="25">
        <v>850</v>
      </c>
      <c r="D287" s="30">
        <f>D288+D289+D290</f>
        <v>127</v>
      </c>
    </row>
    <row r="288" spans="1:4" s="14" customFormat="1" ht="15.75" x14ac:dyDescent="0.25">
      <c r="A288" s="61" t="s">
        <v>83</v>
      </c>
      <c r="B288" s="28" t="s">
        <v>350</v>
      </c>
      <c r="C288" s="29" t="s">
        <v>84</v>
      </c>
      <c r="D288" s="30">
        <f>119-2</f>
        <v>117</v>
      </c>
    </row>
    <row r="289" spans="1:4" s="14" customFormat="1" ht="15.75" x14ac:dyDescent="0.25">
      <c r="A289" s="87" t="s">
        <v>85</v>
      </c>
      <c r="B289" s="28" t="s">
        <v>350</v>
      </c>
      <c r="C289" s="29" t="s">
        <v>86</v>
      </c>
      <c r="D289" s="30">
        <v>8</v>
      </c>
    </row>
    <row r="290" spans="1:4" s="14" customFormat="1" ht="15.75" x14ac:dyDescent="0.25">
      <c r="A290" s="31" t="s">
        <v>431</v>
      </c>
      <c r="B290" s="28" t="s">
        <v>350</v>
      </c>
      <c r="C290" s="25" t="s">
        <v>430</v>
      </c>
      <c r="D290" s="30">
        <v>2</v>
      </c>
    </row>
    <row r="291" spans="1:4" s="14" customFormat="1" ht="37.5" x14ac:dyDescent="0.3">
      <c r="A291" s="88" t="s">
        <v>603</v>
      </c>
      <c r="B291" s="11" t="s">
        <v>246</v>
      </c>
      <c r="C291" s="89"/>
      <c r="D291" s="90">
        <f>D292+D353+D379</f>
        <v>289888.32</v>
      </c>
    </row>
    <row r="292" spans="1:4" s="14" customFormat="1" ht="15.75" x14ac:dyDescent="0.25">
      <c r="A292" s="15" t="s">
        <v>259</v>
      </c>
      <c r="B292" s="16" t="s">
        <v>268</v>
      </c>
      <c r="C292" s="17"/>
      <c r="D292" s="18">
        <f>D293+D310+D333+D337+D343+D349</f>
        <v>237023.32</v>
      </c>
    </row>
    <row r="293" spans="1:4" s="14" customFormat="1" ht="15.75" x14ac:dyDescent="0.25">
      <c r="A293" s="78" t="s">
        <v>270</v>
      </c>
      <c r="B293" s="16" t="s">
        <v>260</v>
      </c>
      <c r="C293" s="91"/>
      <c r="D293" s="18">
        <f>D294+D298+D302+D306</f>
        <v>53786</v>
      </c>
    </row>
    <row r="294" spans="1:4" s="14" customFormat="1" ht="15.75" x14ac:dyDescent="0.25">
      <c r="A294" s="79" t="s">
        <v>44</v>
      </c>
      <c r="B294" s="81" t="s">
        <v>261</v>
      </c>
      <c r="C294" s="35"/>
      <c r="D294" s="57">
        <f>D295</f>
        <v>2040</v>
      </c>
    </row>
    <row r="295" spans="1:4" s="14" customFormat="1" ht="31.5" x14ac:dyDescent="0.25">
      <c r="A295" s="45" t="s">
        <v>18</v>
      </c>
      <c r="B295" s="62" t="s">
        <v>261</v>
      </c>
      <c r="C295" s="25" t="s">
        <v>20</v>
      </c>
      <c r="D295" s="57">
        <f>D296</f>
        <v>2040</v>
      </c>
    </row>
    <row r="296" spans="1:4" s="14" customFormat="1" ht="15.75" x14ac:dyDescent="0.25">
      <c r="A296" s="61" t="s">
        <v>25</v>
      </c>
      <c r="B296" s="62" t="s">
        <v>261</v>
      </c>
      <c r="C296" s="25" t="s">
        <v>26</v>
      </c>
      <c r="D296" s="64">
        <f>D297</f>
        <v>2040</v>
      </c>
    </row>
    <row r="297" spans="1:4" s="14" customFormat="1" ht="15.75" x14ac:dyDescent="0.25">
      <c r="A297" s="61" t="s">
        <v>87</v>
      </c>
      <c r="B297" s="62" t="s">
        <v>261</v>
      </c>
      <c r="C297" s="25" t="s">
        <v>88</v>
      </c>
      <c r="D297" s="64">
        <v>2040</v>
      </c>
    </row>
    <row r="298" spans="1:4" s="14" customFormat="1" ht="15.75" x14ac:dyDescent="0.25">
      <c r="A298" s="79" t="s">
        <v>45</v>
      </c>
      <c r="B298" s="81" t="s">
        <v>262</v>
      </c>
      <c r="C298" s="35"/>
      <c r="D298" s="57">
        <f>D299</f>
        <v>5975</v>
      </c>
    </row>
    <row r="299" spans="1:4" s="14" customFormat="1" ht="31.5" x14ac:dyDescent="0.25">
      <c r="A299" s="45" t="s">
        <v>18</v>
      </c>
      <c r="B299" s="62" t="s">
        <v>262</v>
      </c>
      <c r="C299" s="25" t="s">
        <v>20</v>
      </c>
      <c r="D299" s="64">
        <f>D300</f>
        <v>5975</v>
      </c>
    </row>
    <row r="300" spans="1:4" s="14" customFormat="1" ht="15.75" x14ac:dyDescent="0.25">
      <c r="A300" s="61" t="s">
        <v>25</v>
      </c>
      <c r="B300" s="62" t="s">
        <v>262</v>
      </c>
      <c r="C300" s="25" t="s">
        <v>26</v>
      </c>
      <c r="D300" s="64">
        <f>D301</f>
        <v>5975</v>
      </c>
    </row>
    <row r="301" spans="1:4" s="14" customFormat="1" ht="15.75" x14ac:dyDescent="0.25">
      <c r="A301" s="61" t="s">
        <v>87</v>
      </c>
      <c r="B301" s="62" t="s">
        <v>262</v>
      </c>
      <c r="C301" s="25" t="s">
        <v>88</v>
      </c>
      <c r="D301" s="64">
        <f>778+4000+695+502</f>
        <v>5975</v>
      </c>
    </row>
    <row r="302" spans="1:4" s="14" customFormat="1" ht="31.5" x14ac:dyDescent="0.25">
      <c r="A302" s="68" t="s">
        <v>819</v>
      </c>
      <c r="B302" s="63" t="s">
        <v>752</v>
      </c>
      <c r="C302" s="44"/>
      <c r="D302" s="92">
        <f>D303</f>
        <v>24</v>
      </c>
    </row>
    <row r="303" spans="1:4" s="14" customFormat="1" ht="31.5" x14ac:dyDescent="0.25">
      <c r="A303" s="45" t="s">
        <v>18</v>
      </c>
      <c r="B303" s="62" t="s">
        <v>752</v>
      </c>
      <c r="C303" s="25" t="s">
        <v>20</v>
      </c>
      <c r="D303" s="64">
        <f>D304</f>
        <v>24</v>
      </c>
    </row>
    <row r="304" spans="1:4" s="14" customFormat="1" ht="15.75" x14ac:dyDescent="0.25">
      <c r="A304" s="61" t="s">
        <v>25</v>
      </c>
      <c r="B304" s="62" t="s">
        <v>752</v>
      </c>
      <c r="C304" s="25" t="s">
        <v>26</v>
      </c>
      <c r="D304" s="64">
        <f>D305</f>
        <v>24</v>
      </c>
    </row>
    <row r="305" spans="1:4" s="14" customFormat="1" ht="15.75" x14ac:dyDescent="0.25">
      <c r="A305" s="61" t="s">
        <v>87</v>
      </c>
      <c r="B305" s="62" t="s">
        <v>752</v>
      </c>
      <c r="C305" s="25" t="s">
        <v>88</v>
      </c>
      <c r="D305" s="64">
        <v>24</v>
      </c>
    </row>
    <row r="306" spans="1:4" s="14" customFormat="1" ht="15.75" x14ac:dyDescent="0.25">
      <c r="A306" s="79" t="s">
        <v>27</v>
      </c>
      <c r="B306" s="81" t="s">
        <v>263</v>
      </c>
      <c r="C306" s="44"/>
      <c r="D306" s="57">
        <f>D307</f>
        <v>45747</v>
      </c>
    </row>
    <row r="307" spans="1:4" s="14" customFormat="1" ht="31.5" x14ac:dyDescent="0.25">
      <c r="A307" s="61" t="s">
        <v>18</v>
      </c>
      <c r="B307" s="62" t="s">
        <v>263</v>
      </c>
      <c r="C307" s="25" t="s">
        <v>20</v>
      </c>
      <c r="D307" s="64">
        <f>D308</f>
        <v>45747</v>
      </c>
    </row>
    <row r="308" spans="1:4" s="14" customFormat="1" ht="15.75" x14ac:dyDescent="0.25">
      <c r="A308" s="61" t="s">
        <v>25</v>
      </c>
      <c r="B308" s="62" t="s">
        <v>263</v>
      </c>
      <c r="C308" s="25" t="s">
        <v>26</v>
      </c>
      <c r="D308" s="64">
        <f>D309</f>
        <v>45747</v>
      </c>
    </row>
    <row r="309" spans="1:4" s="14" customFormat="1" ht="47.25" x14ac:dyDescent="0.25">
      <c r="A309" s="61" t="s">
        <v>104</v>
      </c>
      <c r="B309" s="62" t="s">
        <v>263</v>
      </c>
      <c r="C309" s="25" t="s">
        <v>105</v>
      </c>
      <c r="D309" s="64">
        <f>45771-24</f>
        <v>45747</v>
      </c>
    </row>
    <row r="310" spans="1:4" s="14" customFormat="1" ht="15.75" x14ac:dyDescent="0.25">
      <c r="A310" s="78" t="s">
        <v>269</v>
      </c>
      <c r="B310" s="16" t="s">
        <v>264</v>
      </c>
      <c r="C310" s="91"/>
      <c r="D310" s="18">
        <f>D311+D315</f>
        <v>179528</v>
      </c>
    </row>
    <row r="311" spans="1:4" s="14" customFormat="1" ht="15.75" x14ac:dyDescent="0.25">
      <c r="A311" s="79" t="s">
        <v>608</v>
      </c>
      <c r="B311" s="81" t="s">
        <v>411</v>
      </c>
      <c r="C311" s="35"/>
      <c r="D311" s="57">
        <f>D312</f>
        <v>35000</v>
      </c>
    </row>
    <row r="312" spans="1:4" s="14" customFormat="1" ht="31.5" x14ac:dyDescent="0.25">
      <c r="A312" s="61" t="s">
        <v>18</v>
      </c>
      <c r="B312" s="62" t="s">
        <v>411</v>
      </c>
      <c r="C312" s="25" t="s">
        <v>20</v>
      </c>
      <c r="D312" s="64">
        <f>D313</f>
        <v>35000</v>
      </c>
    </row>
    <row r="313" spans="1:4" s="14" customFormat="1" ht="15.75" x14ac:dyDescent="0.25">
      <c r="A313" s="61" t="s">
        <v>19</v>
      </c>
      <c r="B313" s="62" t="s">
        <v>411</v>
      </c>
      <c r="C313" s="25" t="s">
        <v>21</v>
      </c>
      <c r="D313" s="64">
        <f>D314</f>
        <v>35000</v>
      </c>
    </row>
    <row r="314" spans="1:4" s="14" customFormat="1" ht="15.75" x14ac:dyDescent="0.25">
      <c r="A314" s="61" t="s">
        <v>89</v>
      </c>
      <c r="B314" s="62" t="s">
        <v>411</v>
      </c>
      <c r="C314" s="25" t="s">
        <v>90</v>
      </c>
      <c r="D314" s="64">
        <f>70000-35000</f>
        <v>35000</v>
      </c>
    </row>
    <row r="315" spans="1:4" s="14" customFormat="1" ht="15.75" x14ac:dyDescent="0.25">
      <c r="A315" s="79" t="s">
        <v>43</v>
      </c>
      <c r="B315" s="81" t="s">
        <v>265</v>
      </c>
      <c r="C315" s="25"/>
      <c r="D315" s="57">
        <f>D316+D321+D325+D330</f>
        <v>144528</v>
      </c>
    </row>
    <row r="316" spans="1:4" s="14" customFormat="1" ht="47.25" x14ac:dyDescent="0.25">
      <c r="A316" s="61" t="s">
        <v>39</v>
      </c>
      <c r="B316" s="62" t="s">
        <v>265</v>
      </c>
      <c r="C316" s="25" t="s">
        <v>31</v>
      </c>
      <c r="D316" s="64">
        <f>D317</f>
        <v>5268</v>
      </c>
    </row>
    <row r="317" spans="1:4" s="14" customFormat="1" ht="15.75" x14ac:dyDescent="0.25">
      <c r="A317" s="45" t="s">
        <v>33</v>
      </c>
      <c r="B317" s="62" t="s">
        <v>265</v>
      </c>
      <c r="C317" s="25" t="s">
        <v>32</v>
      </c>
      <c r="D317" s="64">
        <f>D318+D319+D320</f>
        <v>5268</v>
      </c>
    </row>
    <row r="318" spans="1:4" s="14" customFormat="1" ht="15.75" x14ac:dyDescent="0.25">
      <c r="A318" s="31" t="s">
        <v>332</v>
      </c>
      <c r="B318" s="62" t="s">
        <v>265</v>
      </c>
      <c r="C318" s="25" t="s">
        <v>92</v>
      </c>
      <c r="D318" s="64">
        <f>3792+32+221</f>
        <v>4045</v>
      </c>
    </row>
    <row r="319" spans="1:4" s="14" customFormat="1" ht="15.75" x14ac:dyDescent="0.25">
      <c r="A319" s="31" t="s">
        <v>94</v>
      </c>
      <c r="B319" s="62" t="s">
        <v>265</v>
      </c>
      <c r="C319" s="25" t="s">
        <v>93</v>
      </c>
      <c r="D319" s="64">
        <v>1</v>
      </c>
    </row>
    <row r="320" spans="1:4" s="14" customFormat="1" ht="31.5" x14ac:dyDescent="0.25">
      <c r="A320" s="31" t="s">
        <v>180</v>
      </c>
      <c r="B320" s="62" t="s">
        <v>265</v>
      </c>
      <c r="C320" s="25" t="s">
        <v>179</v>
      </c>
      <c r="D320" s="64">
        <f>1145+10+67</f>
        <v>1222</v>
      </c>
    </row>
    <row r="321" spans="1:4" s="14" customFormat="1" ht="15.75" x14ac:dyDescent="0.25">
      <c r="A321" s="61" t="s">
        <v>22</v>
      </c>
      <c r="B321" s="62" t="s">
        <v>265</v>
      </c>
      <c r="C321" s="25" t="s">
        <v>15</v>
      </c>
      <c r="D321" s="64">
        <f>D322</f>
        <v>1238</v>
      </c>
    </row>
    <row r="322" spans="1:4" s="14" customFormat="1" ht="15.75" x14ac:dyDescent="0.25">
      <c r="A322" s="45" t="s">
        <v>17</v>
      </c>
      <c r="B322" s="62" t="s">
        <v>265</v>
      </c>
      <c r="C322" s="25" t="s">
        <v>16</v>
      </c>
      <c r="D322" s="64">
        <f>D323+D324</f>
        <v>1238</v>
      </c>
    </row>
    <row r="323" spans="1:4" s="14" customFormat="1" ht="15.75" x14ac:dyDescent="0.25">
      <c r="A323" s="45" t="s">
        <v>516</v>
      </c>
      <c r="B323" s="62" t="s">
        <v>265</v>
      </c>
      <c r="C323" s="25" t="s">
        <v>517</v>
      </c>
      <c r="D323" s="64">
        <f>10+5.2</f>
        <v>15.2</v>
      </c>
    </row>
    <row r="324" spans="1:4" s="14" customFormat="1" ht="31.5" x14ac:dyDescent="0.25">
      <c r="A324" s="74" t="s">
        <v>107</v>
      </c>
      <c r="B324" s="62" t="s">
        <v>265</v>
      </c>
      <c r="C324" s="25" t="s">
        <v>82</v>
      </c>
      <c r="D324" s="64">
        <f>1228-5.2</f>
        <v>1222.8</v>
      </c>
    </row>
    <row r="325" spans="1:4" s="14" customFormat="1" ht="31.5" x14ac:dyDescent="0.25">
      <c r="A325" s="61" t="s">
        <v>18</v>
      </c>
      <c r="B325" s="62" t="s">
        <v>265</v>
      </c>
      <c r="C325" s="25" t="s">
        <v>20</v>
      </c>
      <c r="D325" s="64">
        <f>D326+D328</f>
        <v>137852</v>
      </c>
    </row>
    <row r="326" spans="1:4" s="14" customFormat="1" ht="15.75" x14ac:dyDescent="0.25">
      <c r="A326" s="61" t="s">
        <v>25</v>
      </c>
      <c r="B326" s="62" t="s">
        <v>265</v>
      </c>
      <c r="C326" s="25" t="s">
        <v>26</v>
      </c>
      <c r="D326" s="64">
        <f>D327</f>
        <v>18419</v>
      </c>
    </row>
    <row r="327" spans="1:4" s="14" customFormat="1" ht="47.25" x14ac:dyDescent="0.25">
      <c r="A327" s="61" t="s">
        <v>104</v>
      </c>
      <c r="B327" s="62" t="s">
        <v>265</v>
      </c>
      <c r="C327" s="25" t="s">
        <v>105</v>
      </c>
      <c r="D327" s="64">
        <f>18223+409-213</f>
        <v>18419</v>
      </c>
    </row>
    <row r="328" spans="1:4" s="14" customFormat="1" ht="15.75" x14ac:dyDescent="0.25">
      <c r="A328" s="61" t="s">
        <v>19</v>
      </c>
      <c r="B328" s="62" t="s">
        <v>265</v>
      </c>
      <c r="C328" s="25" t="s">
        <v>21</v>
      </c>
      <c r="D328" s="64">
        <f>D329</f>
        <v>119433</v>
      </c>
    </row>
    <row r="329" spans="1:4" s="14" customFormat="1" ht="47.25" x14ac:dyDescent="0.25">
      <c r="A329" s="61" t="s">
        <v>108</v>
      </c>
      <c r="B329" s="62" t="s">
        <v>265</v>
      </c>
      <c r="C329" s="25" t="s">
        <v>109</v>
      </c>
      <c r="D329" s="64">
        <v>119433</v>
      </c>
    </row>
    <row r="330" spans="1:4" s="14" customFormat="1" ht="15.75" x14ac:dyDescent="0.25">
      <c r="A330" s="61" t="s">
        <v>13</v>
      </c>
      <c r="B330" s="62" t="s">
        <v>265</v>
      </c>
      <c r="C330" s="25" t="s">
        <v>14</v>
      </c>
      <c r="D330" s="64">
        <f>D331</f>
        <v>170</v>
      </c>
    </row>
    <row r="331" spans="1:4" s="14" customFormat="1" ht="15.75" x14ac:dyDescent="0.25">
      <c r="A331" s="61" t="s">
        <v>35</v>
      </c>
      <c r="B331" s="62" t="s">
        <v>265</v>
      </c>
      <c r="C331" s="25" t="s">
        <v>34</v>
      </c>
      <c r="D331" s="64">
        <f>D332</f>
        <v>170</v>
      </c>
    </row>
    <row r="332" spans="1:4" s="14" customFormat="1" ht="15.75" x14ac:dyDescent="0.25">
      <c r="A332" s="61" t="s">
        <v>110</v>
      </c>
      <c r="B332" s="62" t="s">
        <v>265</v>
      </c>
      <c r="C332" s="25" t="s">
        <v>84</v>
      </c>
      <c r="D332" s="93">
        <v>170</v>
      </c>
    </row>
    <row r="333" spans="1:4" s="14" customFormat="1" ht="31.5" x14ac:dyDescent="0.25">
      <c r="A333" s="43" t="s">
        <v>703</v>
      </c>
      <c r="B333" s="63" t="s">
        <v>716</v>
      </c>
      <c r="C333" s="44"/>
      <c r="D333" s="22">
        <f>D334</f>
        <v>1000</v>
      </c>
    </row>
    <row r="334" spans="1:4" s="14" customFormat="1" ht="31.5" x14ac:dyDescent="0.25">
      <c r="A334" s="61" t="s">
        <v>18</v>
      </c>
      <c r="B334" s="62" t="s">
        <v>716</v>
      </c>
      <c r="C334" s="25" t="s">
        <v>20</v>
      </c>
      <c r="D334" s="64">
        <f>D335</f>
        <v>1000</v>
      </c>
    </row>
    <row r="335" spans="1:4" s="14" customFormat="1" ht="15.75" x14ac:dyDescent="0.25">
      <c r="A335" s="61" t="s">
        <v>19</v>
      </c>
      <c r="B335" s="62" t="s">
        <v>716</v>
      </c>
      <c r="C335" s="25" t="s">
        <v>21</v>
      </c>
      <c r="D335" s="64">
        <f>D336</f>
        <v>1000</v>
      </c>
    </row>
    <row r="336" spans="1:4" s="14" customFormat="1" ht="15.75" x14ac:dyDescent="0.25">
      <c r="A336" s="61" t="s">
        <v>89</v>
      </c>
      <c r="B336" s="62" t="s">
        <v>716</v>
      </c>
      <c r="C336" s="25" t="s">
        <v>90</v>
      </c>
      <c r="D336" s="64">
        <v>1000</v>
      </c>
    </row>
    <row r="337" spans="1:4" s="14" customFormat="1" ht="15.75" x14ac:dyDescent="0.25">
      <c r="A337" s="69" t="s">
        <v>53</v>
      </c>
      <c r="B337" s="20" t="s">
        <v>276</v>
      </c>
      <c r="C337" s="44"/>
      <c r="D337" s="22">
        <f>D338</f>
        <v>440</v>
      </c>
    </row>
    <row r="338" spans="1:4" s="14" customFormat="1" ht="31.5" x14ac:dyDescent="0.25">
      <c r="A338" s="61" t="s">
        <v>18</v>
      </c>
      <c r="B338" s="62" t="s">
        <v>276</v>
      </c>
      <c r="C338" s="25" t="s">
        <v>20</v>
      </c>
      <c r="D338" s="64">
        <f>D339+D341</f>
        <v>440</v>
      </c>
    </row>
    <row r="339" spans="1:4" s="14" customFormat="1" ht="15.75" x14ac:dyDescent="0.25">
      <c r="A339" s="61" t="s">
        <v>25</v>
      </c>
      <c r="B339" s="62" t="s">
        <v>276</v>
      </c>
      <c r="C339" s="25" t="s">
        <v>26</v>
      </c>
      <c r="D339" s="64">
        <f>D340</f>
        <v>150</v>
      </c>
    </row>
    <row r="340" spans="1:4" s="14" customFormat="1" ht="15.75" x14ac:dyDescent="0.25">
      <c r="A340" s="61" t="s">
        <v>87</v>
      </c>
      <c r="B340" s="62" t="s">
        <v>276</v>
      </c>
      <c r="C340" s="25" t="s">
        <v>88</v>
      </c>
      <c r="D340" s="64">
        <v>150</v>
      </c>
    </row>
    <row r="341" spans="1:4" s="14" customFormat="1" ht="15.75" x14ac:dyDescent="0.25">
      <c r="A341" s="61" t="s">
        <v>19</v>
      </c>
      <c r="B341" s="62" t="s">
        <v>276</v>
      </c>
      <c r="C341" s="25" t="s">
        <v>21</v>
      </c>
      <c r="D341" s="64">
        <f>D342</f>
        <v>290</v>
      </c>
    </row>
    <row r="342" spans="1:4" s="14" customFormat="1" ht="15.75" x14ac:dyDescent="0.25">
      <c r="A342" s="61" t="s">
        <v>89</v>
      </c>
      <c r="B342" s="62" t="s">
        <v>276</v>
      </c>
      <c r="C342" s="25" t="s">
        <v>90</v>
      </c>
      <c r="D342" s="64">
        <v>290</v>
      </c>
    </row>
    <row r="343" spans="1:4" s="14" customFormat="1" ht="31.5" x14ac:dyDescent="0.25">
      <c r="A343" s="68" t="s">
        <v>784</v>
      </c>
      <c r="B343" s="63" t="s">
        <v>783</v>
      </c>
      <c r="C343" s="44"/>
      <c r="D343" s="92">
        <f>D344</f>
        <v>1820</v>
      </c>
    </row>
    <row r="344" spans="1:4" s="14" customFormat="1" ht="31.5" x14ac:dyDescent="0.25">
      <c r="A344" s="61" t="s">
        <v>18</v>
      </c>
      <c r="B344" s="62" t="s">
        <v>783</v>
      </c>
      <c r="C344" s="25" t="s">
        <v>20</v>
      </c>
      <c r="D344" s="64">
        <f>D345+D347</f>
        <v>1820</v>
      </c>
    </row>
    <row r="345" spans="1:4" s="14" customFormat="1" ht="15.75" x14ac:dyDescent="0.25">
      <c r="A345" s="61" t="s">
        <v>25</v>
      </c>
      <c r="B345" s="62" t="s">
        <v>783</v>
      </c>
      <c r="C345" s="25" t="s">
        <v>26</v>
      </c>
      <c r="D345" s="64">
        <f>D346</f>
        <v>670</v>
      </c>
    </row>
    <row r="346" spans="1:4" s="14" customFormat="1" ht="15.75" x14ac:dyDescent="0.25">
      <c r="A346" s="61" t="s">
        <v>87</v>
      </c>
      <c r="B346" s="62" t="s">
        <v>783</v>
      </c>
      <c r="C346" s="25" t="s">
        <v>88</v>
      </c>
      <c r="D346" s="64">
        <v>670</v>
      </c>
    </row>
    <row r="347" spans="1:4" s="14" customFormat="1" ht="15.75" x14ac:dyDescent="0.25">
      <c r="A347" s="61" t="s">
        <v>19</v>
      </c>
      <c r="B347" s="62" t="s">
        <v>783</v>
      </c>
      <c r="C347" s="25" t="s">
        <v>21</v>
      </c>
      <c r="D347" s="64">
        <f>D348</f>
        <v>1150</v>
      </c>
    </row>
    <row r="348" spans="1:4" s="14" customFormat="1" ht="15.75" x14ac:dyDescent="0.25">
      <c r="A348" s="61" t="s">
        <v>89</v>
      </c>
      <c r="B348" s="62" t="s">
        <v>783</v>
      </c>
      <c r="C348" s="25" t="s">
        <v>90</v>
      </c>
      <c r="D348" s="64">
        <v>1150</v>
      </c>
    </row>
    <row r="349" spans="1:4" s="14" customFormat="1" ht="47.25" x14ac:dyDescent="0.25">
      <c r="A349" s="69" t="s">
        <v>820</v>
      </c>
      <c r="B349" s="20" t="s">
        <v>751</v>
      </c>
      <c r="C349" s="44"/>
      <c r="D349" s="22">
        <f>D350</f>
        <v>449.32</v>
      </c>
    </row>
    <row r="350" spans="1:4" s="14" customFormat="1" ht="31.5" x14ac:dyDescent="0.25">
      <c r="A350" s="61" t="s">
        <v>18</v>
      </c>
      <c r="B350" s="62" t="s">
        <v>751</v>
      </c>
      <c r="C350" s="25" t="s">
        <v>20</v>
      </c>
      <c r="D350" s="64">
        <f>D351</f>
        <v>449.32</v>
      </c>
    </row>
    <row r="351" spans="1:4" s="14" customFormat="1" ht="15.75" x14ac:dyDescent="0.25">
      <c r="A351" s="61" t="s">
        <v>25</v>
      </c>
      <c r="B351" s="62" t="s">
        <v>751</v>
      </c>
      <c r="C351" s="25" t="s">
        <v>26</v>
      </c>
      <c r="D351" s="64">
        <f>D352</f>
        <v>449.32</v>
      </c>
    </row>
    <row r="352" spans="1:4" s="14" customFormat="1" ht="15.75" x14ac:dyDescent="0.25">
      <c r="A352" s="61" t="s">
        <v>87</v>
      </c>
      <c r="B352" s="62" t="s">
        <v>751</v>
      </c>
      <c r="C352" s="25" t="s">
        <v>88</v>
      </c>
      <c r="D352" s="64">
        <v>449.32</v>
      </c>
    </row>
    <row r="353" spans="1:4" s="14" customFormat="1" ht="31.5" x14ac:dyDescent="0.25">
      <c r="A353" s="15" t="s">
        <v>266</v>
      </c>
      <c r="B353" s="16" t="s">
        <v>267</v>
      </c>
      <c r="C353" s="17"/>
      <c r="D353" s="18">
        <f>D354+D370</f>
        <v>30942</v>
      </c>
    </row>
    <row r="354" spans="1:4" s="14" customFormat="1" ht="15.75" x14ac:dyDescent="0.25">
      <c r="A354" s="70" t="s">
        <v>46</v>
      </c>
      <c r="B354" s="24" t="s">
        <v>271</v>
      </c>
      <c r="C354" s="35"/>
      <c r="D354" s="49">
        <f>D355+D366</f>
        <v>10662</v>
      </c>
    </row>
    <row r="355" spans="1:4" s="14" customFormat="1" ht="15.75" x14ac:dyDescent="0.25">
      <c r="A355" s="79" t="s">
        <v>55</v>
      </c>
      <c r="B355" s="81" t="s">
        <v>272</v>
      </c>
      <c r="C355" s="35"/>
      <c r="D355" s="57">
        <f>D356+D359+D361</f>
        <v>10562</v>
      </c>
    </row>
    <row r="356" spans="1:4" s="14" customFormat="1" ht="15.75" x14ac:dyDescent="0.25">
      <c r="A356" s="61" t="s">
        <v>22</v>
      </c>
      <c r="B356" s="62" t="s">
        <v>272</v>
      </c>
      <c r="C356" s="25" t="s">
        <v>15</v>
      </c>
      <c r="D356" s="64">
        <f>D357</f>
        <v>8182</v>
      </c>
    </row>
    <row r="357" spans="1:4" s="14" customFormat="1" ht="15.75" x14ac:dyDescent="0.25">
      <c r="A357" s="45" t="s">
        <v>17</v>
      </c>
      <c r="B357" s="62" t="s">
        <v>272</v>
      </c>
      <c r="C357" s="25" t="s">
        <v>16</v>
      </c>
      <c r="D357" s="64">
        <f>D358</f>
        <v>8182</v>
      </c>
    </row>
    <row r="358" spans="1:4" s="14" customFormat="1" ht="31.5" x14ac:dyDescent="0.25">
      <c r="A358" s="74" t="s">
        <v>107</v>
      </c>
      <c r="B358" s="62" t="s">
        <v>272</v>
      </c>
      <c r="C358" s="25" t="s">
        <v>82</v>
      </c>
      <c r="D358" s="64">
        <f>8032-100+250</f>
        <v>8182</v>
      </c>
    </row>
    <row r="359" spans="1:4" s="14" customFormat="1" ht="15.75" x14ac:dyDescent="0.25">
      <c r="A359" s="61" t="s">
        <v>23</v>
      </c>
      <c r="B359" s="62" t="s">
        <v>272</v>
      </c>
      <c r="C359" s="25" t="s">
        <v>24</v>
      </c>
      <c r="D359" s="64">
        <f>D360</f>
        <v>30</v>
      </c>
    </row>
    <row r="360" spans="1:4" s="14" customFormat="1" ht="15.75" x14ac:dyDescent="0.25">
      <c r="A360" s="61" t="s">
        <v>29</v>
      </c>
      <c r="B360" s="62" t="s">
        <v>272</v>
      </c>
      <c r="C360" s="25" t="s">
        <v>38</v>
      </c>
      <c r="D360" s="64">
        <v>30</v>
      </c>
    </row>
    <row r="361" spans="1:4" s="14" customFormat="1" ht="31.5" x14ac:dyDescent="0.25">
      <c r="A361" s="61" t="s">
        <v>18</v>
      </c>
      <c r="B361" s="62" t="s">
        <v>272</v>
      </c>
      <c r="C361" s="25" t="s">
        <v>20</v>
      </c>
      <c r="D361" s="64">
        <f>D362+D364</f>
        <v>2350</v>
      </c>
    </row>
    <row r="362" spans="1:4" s="14" customFormat="1" ht="15.75" x14ac:dyDescent="0.25">
      <c r="A362" s="61" t="s">
        <v>19</v>
      </c>
      <c r="B362" s="62" t="s">
        <v>272</v>
      </c>
      <c r="C362" s="25" t="s">
        <v>21</v>
      </c>
      <c r="D362" s="64">
        <f>D363</f>
        <v>150</v>
      </c>
    </row>
    <row r="363" spans="1:4" s="14" customFormat="1" ht="15.75" x14ac:dyDescent="0.25">
      <c r="A363" s="61" t="s">
        <v>89</v>
      </c>
      <c r="B363" s="62" t="s">
        <v>272</v>
      </c>
      <c r="C363" s="25" t="s">
        <v>90</v>
      </c>
      <c r="D363" s="64">
        <f>50+100</f>
        <v>150</v>
      </c>
    </row>
    <row r="364" spans="1:4" s="14" customFormat="1" ht="31.5" x14ac:dyDescent="0.25">
      <c r="A364" s="46" t="s">
        <v>28</v>
      </c>
      <c r="B364" s="62" t="s">
        <v>272</v>
      </c>
      <c r="C364" s="25" t="s">
        <v>0</v>
      </c>
      <c r="D364" s="64">
        <f>D365</f>
        <v>2200</v>
      </c>
    </row>
    <row r="365" spans="1:4" s="14" customFormat="1" ht="31.5" x14ac:dyDescent="0.25">
      <c r="A365" s="34" t="s">
        <v>668</v>
      </c>
      <c r="B365" s="62" t="s">
        <v>272</v>
      </c>
      <c r="C365" s="25" t="s">
        <v>666</v>
      </c>
      <c r="D365" s="64">
        <v>2200</v>
      </c>
    </row>
    <row r="366" spans="1:4" s="14" customFormat="1" ht="15.75" x14ac:dyDescent="0.25">
      <c r="A366" s="79" t="s">
        <v>392</v>
      </c>
      <c r="B366" s="81" t="s">
        <v>393</v>
      </c>
      <c r="C366" s="25"/>
      <c r="D366" s="57">
        <f>D367</f>
        <v>100</v>
      </c>
    </row>
    <row r="367" spans="1:4" s="14" customFormat="1" ht="15.75" x14ac:dyDescent="0.25">
      <c r="A367" s="61" t="s">
        <v>22</v>
      </c>
      <c r="B367" s="62" t="s">
        <v>393</v>
      </c>
      <c r="C367" s="25" t="s">
        <v>15</v>
      </c>
      <c r="D367" s="64">
        <f>D368</f>
        <v>100</v>
      </c>
    </row>
    <row r="368" spans="1:4" s="14" customFormat="1" ht="15.75" x14ac:dyDescent="0.25">
      <c r="A368" s="45" t="s">
        <v>17</v>
      </c>
      <c r="B368" s="62" t="s">
        <v>393</v>
      </c>
      <c r="C368" s="25" t="s">
        <v>16</v>
      </c>
      <c r="D368" s="64">
        <f>D369</f>
        <v>100</v>
      </c>
    </row>
    <row r="369" spans="1:4" s="14" customFormat="1" ht="31.5" x14ac:dyDescent="0.25">
      <c r="A369" s="74" t="s">
        <v>107</v>
      </c>
      <c r="B369" s="62" t="s">
        <v>393</v>
      </c>
      <c r="C369" s="25" t="s">
        <v>82</v>
      </c>
      <c r="D369" s="64">
        <v>100</v>
      </c>
    </row>
    <row r="370" spans="1:4" s="14" customFormat="1" ht="15.75" x14ac:dyDescent="0.25">
      <c r="A370" s="74" t="s">
        <v>155</v>
      </c>
      <c r="B370" s="28" t="s">
        <v>273</v>
      </c>
      <c r="C370" s="25"/>
      <c r="D370" s="33">
        <f>D371+D376</f>
        <v>20280</v>
      </c>
    </row>
    <row r="371" spans="1:4" s="14" customFormat="1" ht="15.75" x14ac:dyDescent="0.25">
      <c r="A371" s="79" t="s">
        <v>114</v>
      </c>
      <c r="B371" s="81" t="s">
        <v>274</v>
      </c>
      <c r="C371" s="35"/>
      <c r="D371" s="57">
        <f>D372</f>
        <v>11300</v>
      </c>
    </row>
    <row r="372" spans="1:4" s="14" customFormat="1" ht="31.5" x14ac:dyDescent="0.25">
      <c r="A372" s="61" t="s">
        <v>18</v>
      </c>
      <c r="B372" s="62" t="s">
        <v>274</v>
      </c>
      <c r="C372" s="25" t="s">
        <v>20</v>
      </c>
      <c r="D372" s="64">
        <f>D373</f>
        <v>11300</v>
      </c>
    </row>
    <row r="373" spans="1:4" s="14" customFormat="1" ht="15.75" x14ac:dyDescent="0.25">
      <c r="A373" s="61" t="s">
        <v>19</v>
      </c>
      <c r="B373" s="62" t="s">
        <v>274</v>
      </c>
      <c r="C373" s="25" t="s">
        <v>21</v>
      </c>
      <c r="D373" s="64">
        <f>D374</f>
        <v>11300</v>
      </c>
    </row>
    <row r="374" spans="1:4" s="14" customFormat="1" ht="15.75" x14ac:dyDescent="0.25">
      <c r="A374" s="61" t="s">
        <v>89</v>
      </c>
      <c r="B374" s="62" t="s">
        <v>274</v>
      </c>
      <c r="C374" s="25" t="s">
        <v>90</v>
      </c>
      <c r="D374" s="64">
        <f>25800-14500</f>
        <v>11300</v>
      </c>
    </row>
    <row r="375" spans="1:4" s="14" customFormat="1" ht="15.75" x14ac:dyDescent="0.25">
      <c r="A375" s="79" t="s">
        <v>115</v>
      </c>
      <c r="B375" s="81" t="s">
        <v>275</v>
      </c>
      <c r="C375" s="25"/>
      <c r="D375" s="64">
        <f>D376</f>
        <v>8980</v>
      </c>
    </row>
    <row r="376" spans="1:4" s="14" customFormat="1" ht="31.5" x14ac:dyDescent="0.25">
      <c r="A376" s="61" t="s">
        <v>18</v>
      </c>
      <c r="B376" s="62" t="s">
        <v>275</v>
      </c>
      <c r="C376" s="25" t="s">
        <v>20</v>
      </c>
      <c r="D376" s="64">
        <f>D377</f>
        <v>8980</v>
      </c>
    </row>
    <row r="377" spans="1:4" s="14" customFormat="1" ht="15.75" x14ac:dyDescent="0.25">
      <c r="A377" s="61" t="s">
        <v>19</v>
      </c>
      <c r="B377" s="62" t="s">
        <v>275</v>
      </c>
      <c r="C377" s="25" t="s">
        <v>21</v>
      </c>
      <c r="D377" s="64">
        <f>D378</f>
        <v>8980</v>
      </c>
    </row>
    <row r="378" spans="1:4" s="14" customFormat="1" ht="47.25" x14ac:dyDescent="0.25">
      <c r="A378" s="61" t="s">
        <v>108</v>
      </c>
      <c r="B378" s="62" t="s">
        <v>275</v>
      </c>
      <c r="C378" s="25" t="s">
        <v>109</v>
      </c>
      <c r="D378" s="64">
        <v>8980</v>
      </c>
    </row>
    <row r="379" spans="1:4" s="14" customFormat="1" ht="15.75" x14ac:dyDescent="0.25">
      <c r="A379" s="15" t="s">
        <v>609</v>
      </c>
      <c r="B379" s="16" t="s">
        <v>610</v>
      </c>
      <c r="C379" s="17"/>
      <c r="D379" s="18">
        <f>D380+D393</f>
        <v>21923</v>
      </c>
    </row>
    <row r="380" spans="1:4" s="14" customFormat="1" ht="15.75" x14ac:dyDescent="0.25">
      <c r="A380" s="70" t="s">
        <v>611</v>
      </c>
      <c r="B380" s="24" t="s">
        <v>612</v>
      </c>
      <c r="C380" s="35"/>
      <c r="D380" s="49">
        <f>D381+D386+D390</f>
        <v>17528</v>
      </c>
    </row>
    <row r="381" spans="1:4" s="14" customFormat="1" ht="47.25" x14ac:dyDescent="0.25">
      <c r="A381" s="45" t="s">
        <v>39</v>
      </c>
      <c r="B381" s="62" t="s">
        <v>612</v>
      </c>
      <c r="C381" s="25">
        <v>100</v>
      </c>
      <c r="D381" s="64">
        <f>D382</f>
        <v>14557</v>
      </c>
    </row>
    <row r="382" spans="1:4" s="14" customFormat="1" ht="15.75" x14ac:dyDescent="0.25">
      <c r="A382" s="45" t="s">
        <v>8</v>
      </c>
      <c r="B382" s="62" t="s">
        <v>612</v>
      </c>
      <c r="C382" s="25">
        <v>120</v>
      </c>
      <c r="D382" s="64">
        <f>D383+D384+D385</f>
        <v>14557</v>
      </c>
    </row>
    <row r="383" spans="1:4" s="14" customFormat="1" ht="15.75" x14ac:dyDescent="0.25">
      <c r="A383" s="61" t="s">
        <v>342</v>
      </c>
      <c r="B383" s="62" t="s">
        <v>612</v>
      </c>
      <c r="C383" s="25" t="s">
        <v>78</v>
      </c>
      <c r="D383" s="64">
        <f>9955-940</f>
        <v>9015</v>
      </c>
    </row>
    <row r="384" spans="1:4" s="14" customFormat="1" ht="31.5" x14ac:dyDescent="0.25">
      <c r="A384" s="61" t="s">
        <v>111</v>
      </c>
      <c r="B384" s="62" t="s">
        <v>612</v>
      </c>
      <c r="C384" s="25" t="s">
        <v>80</v>
      </c>
      <c r="D384" s="64">
        <f>2762-700</f>
        <v>2062</v>
      </c>
    </row>
    <row r="385" spans="1:4" s="14" customFormat="1" ht="31.5" x14ac:dyDescent="0.25">
      <c r="A385" s="31" t="s">
        <v>183</v>
      </c>
      <c r="B385" s="62" t="s">
        <v>612</v>
      </c>
      <c r="C385" s="25" t="s">
        <v>182</v>
      </c>
      <c r="D385" s="64">
        <f>3840-360</f>
        <v>3480</v>
      </c>
    </row>
    <row r="386" spans="1:4" s="14" customFormat="1" ht="15.75" x14ac:dyDescent="0.25">
      <c r="A386" s="61" t="s">
        <v>22</v>
      </c>
      <c r="B386" s="62" t="s">
        <v>612</v>
      </c>
      <c r="C386" s="25" t="s">
        <v>15</v>
      </c>
      <c r="D386" s="64">
        <f>D387</f>
        <v>2509</v>
      </c>
    </row>
    <row r="387" spans="1:4" s="14" customFormat="1" ht="15.75" x14ac:dyDescent="0.25">
      <c r="A387" s="45" t="s">
        <v>17</v>
      </c>
      <c r="B387" s="62" t="s">
        <v>612</v>
      </c>
      <c r="C387" s="25" t="s">
        <v>16</v>
      </c>
      <c r="D387" s="64">
        <f>D388+D389</f>
        <v>2509</v>
      </c>
    </row>
    <row r="388" spans="1:4" s="14" customFormat="1" ht="15.75" x14ac:dyDescent="0.25">
      <c r="A388" s="45" t="s">
        <v>516</v>
      </c>
      <c r="B388" s="62" t="s">
        <v>612</v>
      </c>
      <c r="C388" s="25" t="s">
        <v>517</v>
      </c>
      <c r="D388" s="64">
        <f>490+109</f>
        <v>599</v>
      </c>
    </row>
    <row r="389" spans="1:4" s="14" customFormat="1" ht="31.5" x14ac:dyDescent="0.25">
      <c r="A389" s="74" t="s">
        <v>107</v>
      </c>
      <c r="B389" s="62" t="s">
        <v>612</v>
      </c>
      <c r="C389" s="25" t="s">
        <v>82</v>
      </c>
      <c r="D389" s="64">
        <v>1910</v>
      </c>
    </row>
    <row r="390" spans="1:4" s="14" customFormat="1" ht="15.75" x14ac:dyDescent="0.25">
      <c r="A390" s="61" t="s">
        <v>13</v>
      </c>
      <c r="B390" s="62" t="s">
        <v>612</v>
      </c>
      <c r="C390" s="25" t="s">
        <v>14</v>
      </c>
      <c r="D390" s="64">
        <f>D391</f>
        <v>462</v>
      </c>
    </row>
    <row r="391" spans="1:4" s="14" customFormat="1" ht="15.75" x14ac:dyDescent="0.25">
      <c r="A391" s="61" t="s">
        <v>35</v>
      </c>
      <c r="B391" s="62" t="s">
        <v>612</v>
      </c>
      <c r="C391" s="25" t="s">
        <v>34</v>
      </c>
      <c r="D391" s="64">
        <f>D392</f>
        <v>462</v>
      </c>
    </row>
    <row r="392" spans="1:4" s="14" customFormat="1" ht="15.75" x14ac:dyDescent="0.25">
      <c r="A392" s="61" t="s">
        <v>83</v>
      </c>
      <c r="B392" s="62" t="s">
        <v>612</v>
      </c>
      <c r="C392" s="25" t="s">
        <v>84</v>
      </c>
      <c r="D392" s="64">
        <f>54+408</f>
        <v>462</v>
      </c>
    </row>
    <row r="393" spans="1:4" s="14" customFormat="1" ht="31.5" x14ac:dyDescent="0.25">
      <c r="A393" s="70" t="s">
        <v>112</v>
      </c>
      <c r="B393" s="24" t="s">
        <v>613</v>
      </c>
      <c r="C393" s="35"/>
      <c r="D393" s="49">
        <f>D394+D399+D403</f>
        <v>4395</v>
      </c>
    </row>
    <row r="394" spans="1:4" s="14" customFormat="1" ht="47.25" x14ac:dyDescent="0.25">
      <c r="A394" s="45" t="s">
        <v>39</v>
      </c>
      <c r="B394" s="62" t="s">
        <v>613</v>
      </c>
      <c r="C394" s="25" t="s">
        <v>31</v>
      </c>
      <c r="D394" s="64">
        <f>D395</f>
        <v>3854</v>
      </c>
    </row>
    <row r="395" spans="1:4" s="14" customFormat="1" ht="15.75" x14ac:dyDescent="0.25">
      <c r="A395" s="27" t="s">
        <v>33</v>
      </c>
      <c r="B395" s="62" t="s">
        <v>613</v>
      </c>
      <c r="C395" s="25" t="s">
        <v>32</v>
      </c>
      <c r="D395" s="64">
        <f>D396+D397+D398</f>
        <v>3854</v>
      </c>
    </row>
    <row r="396" spans="1:4" s="14" customFormat="1" ht="15.75" x14ac:dyDescent="0.25">
      <c r="A396" s="31" t="s">
        <v>332</v>
      </c>
      <c r="B396" s="62" t="s">
        <v>613</v>
      </c>
      <c r="C396" s="25" t="s">
        <v>92</v>
      </c>
      <c r="D396" s="64">
        <f>4177-1519</f>
        <v>2658</v>
      </c>
    </row>
    <row r="397" spans="1:4" s="14" customFormat="1" ht="15.75" x14ac:dyDescent="0.25">
      <c r="A397" s="45" t="s">
        <v>94</v>
      </c>
      <c r="B397" s="62" t="s">
        <v>613</v>
      </c>
      <c r="C397" s="25" t="s">
        <v>93</v>
      </c>
      <c r="D397" s="64">
        <f>601-240</f>
        <v>361</v>
      </c>
    </row>
    <row r="398" spans="1:4" s="14" customFormat="1" ht="31.5" x14ac:dyDescent="0.25">
      <c r="A398" s="31" t="s">
        <v>180</v>
      </c>
      <c r="B398" s="62" t="s">
        <v>613</v>
      </c>
      <c r="C398" s="25" t="s">
        <v>179</v>
      </c>
      <c r="D398" s="64">
        <f>1442-607</f>
        <v>835</v>
      </c>
    </row>
    <row r="399" spans="1:4" s="14" customFormat="1" ht="15.75" x14ac:dyDescent="0.25">
      <c r="A399" s="61" t="s">
        <v>22</v>
      </c>
      <c r="B399" s="62" t="s">
        <v>613</v>
      </c>
      <c r="C399" s="25" t="s">
        <v>15</v>
      </c>
      <c r="D399" s="64">
        <f>D400</f>
        <v>540</v>
      </c>
    </row>
    <row r="400" spans="1:4" s="14" customFormat="1" ht="15.75" x14ac:dyDescent="0.25">
      <c r="A400" s="45" t="s">
        <v>17</v>
      </c>
      <c r="B400" s="62" t="s">
        <v>613</v>
      </c>
      <c r="C400" s="25" t="s">
        <v>16</v>
      </c>
      <c r="D400" s="64">
        <f>D401+D402</f>
        <v>540</v>
      </c>
    </row>
    <row r="401" spans="1:4" s="14" customFormat="1" ht="15.75" x14ac:dyDescent="0.25">
      <c r="A401" s="45" t="s">
        <v>516</v>
      </c>
      <c r="B401" s="62" t="s">
        <v>613</v>
      </c>
      <c r="C401" s="25" t="s">
        <v>517</v>
      </c>
      <c r="D401" s="64">
        <f>455-167</f>
        <v>288</v>
      </c>
    </row>
    <row r="402" spans="1:4" s="14" customFormat="1" ht="31.5" x14ac:dyDescent="0.25">
      <c r="A402" s="74" t="s">
        <v>107</v>
      </c>
      <c r="B402" s="62" t="s">
        <v>613</v>
      </c>
      <c r="C402" s="25" t="s">
        <v>82</v>
      </c>
      <c r="D402" s="64">
        <f>419-167</f>
        <v>252</v>
      </c>
    </row>
    <row r="403" spans="1:4" s="14" customFormat="1" ht="15.75" x14ac:dyDescent="0.25">
      <c r="A403" s="61" t="s">
        <v>13</v>
      </c>
      <c r="B403" s="62" t="s">
        <v>613</v>
      </c>
      <c r="C403" s="25" t="s">
        <v>14</v>
      </c>
      <c r="D403" s="64">
        <f>D404</f>
        <v>1</v>
      </c>
    </row>
    <row r="404" spans="1:4" s="14" customFormat="1" ht="15.75" x14ac:dyDescent="0.25">
      <c r="A404" s="61" t="s">
        <v>35</v>
      </c>
      <c r="B404" s="62" t="s">
        <v>613</v>
      </c>
      <c r="C404" s="25" t="s">
        <v>34</v>
      </c>
      <c r="D404" s="64">
        <f>D405</f>
        <v>1</v>
      </c>
    </row>
    <row r="405" spans="1:4" s="94" customFormat="1" ht="15.75" x14ac:dyDescent="0.25">
      <c r="A405" s="61" t="s">
        <v>83</v>
      </c>
      <c r="B405" s="62" t="s">
        <v>613</v>
      </c>
      <c r="C405" s="25" t="s">
        <v>84</v>
      </c>
      <c r="D405" s="64">
        <f>2-1</f>
        <v>1</v>
      </c>
    </row>
    <row r="406" spans="1:4" s="94" customFormat="1" ht="37.5" x14ac:dyDescent="0.3">
      <c r="A406" s="95" t="s">
        <v>632</v>
      </c>
      <c r="B406" s="96" t="s">
        <v>245</v>
      </c>
      <c r="C406" s="97"/>
      <c r="D406" s="90">
        <f>D407+D513+D526</f>
        <v>197854</v>
      </c>
    </row>
    <row r="407" spans="1:4" s="94" customFormat="1" ht="15.75" x14ac:dyDescent="0.25">
      <c r="A407" s="15" t="s">
        <v>633</v>
      </c>
      <c r="B407" s="16" t="s">
        <v>437</v>
      </c>
      <c r="C407" s="17"/>
      <c r="D407" s="18">
        <f>D408+D444+D486+D494+D499</f>
        <v>66541</v>
      </c>
    </row>
    <row r="408" spans="1:4" s="94" customFormat="1" ht="15.75" x14ac:dyDescent="0.25">
      <c r="A408" s="15" t="s">
        <v>435</v>
      </c>
      <c r="B408" s="16" t="s">
        <v>438</v>
      </c>
      <c r="C408" s="17"/>
      <c r="D408" s="18">
        <f>D409+D416+D423+D430+D437</f>
        <v>14941</v>
      </c>
    </row>
    <row r="409" spans="1:4" s="94" customFormat="1" ht="47.25" x14ac:dyDescent="0.25">
      <c r="A409" s="70" t="s">
        <v>436</v>
      </c>
      <c r="B409" s="24" t="s">
        <v>439</v>
      </c>
      <c r="C409" s="35"/>
      <c r="D409" s="49">
        <f>D410+D413</f>
        <v>3197</v>
      </c>
    </row>
    <row r="410" spans="1:4" s="94" customFormat="1" ht="15.75" x14ac:dyDescent="0.25">
      <c r="A410" s="74" t="s">
        <v>22</v>
      </c>
      <c r="B410" s="98" t="s">
        <v>439</v>
      </c>
      <c r="C410" s="25" t="s">
        <v>15</v>
      </c>
      <c r="D410" s="64">
        <f>D411</f>
        <v>17</v>
      </c>
    </row>
    <row r="411" spans="1:4" s="94" customFormat="1" ht="15.75" x14ac:dyDescent="0.25">
      <c r="A411" s="74" t="s">
        <v>17</v>
      </c>
      <c r="B411" s="98" t="s">
        <v>440</v>
      </c>
      <c r="C411" s="25" t="s">
        <v>16</v>
      </c>
      <c r="D411" s="64">
        <f>D412</f>
        <v>17</v>
      </c>
    </row>
    <row r="412" spans="1:4" s="94" customFormat="1" ht="31.5" x14ac:dyDescent="0.25">
      <c r="A412" s="74" t="s">
        <v>107</v>
      </c>
      <c r="B412" s="98" t="s">
        <v>439</v>
      </c>
      <c r="C412" s="25" t="s">
        <v>82</v>
      </c>
      <c r="D412" s="64">
        <f>15+2</f>
        <v>17</v>
      </c>
    </row>
    <row r="413" spans="1:4" s="94" customFormat="1" ht="15.75" x14ac:dyDescent="0.25">
      <c r="A413" s="74" t="s">
        <v>23</v>
      </c>
      <c r="B413" s="98" t="s">
        <v>439</v>
      </c>
      <c r="C413" s="32">
        <v>300</v>
      </c>
      <c r="D413" s="64">
        <f>D414</f>
        <v>3180</v>
      </c>
    </row>
    <row r="414" spans="1:4" s="94" customFormat="1" ht="15.75" x14ac:dyDescent="0.25">
      <c r="A414" s="74" t="s">
        <v>40</v>
      </c>
      <c r="B414" s="98" t="s">
        <v>439</v>
      </c>
      <c r="C414" s="32">
        <v>310</v>
      </c>
      <c r="D414" s="64">
        <f>D415</f>
        <v>3180</v>
      </c>
    </row>
    <row r="415" spans="1:4" s="94" customFormat="1" ht="31.5" x14ac:dyDescent="0.25">
      <c r="A415" s="74" t="s">
        <v>154</v>
      </c>
      <c r="B415" s="98" t="s">
        <v>439</v>
      </c>
      <c r="C415" s="32">
        <v>313</v>
      </c>
      <c r="D415" s="64">
        <f>3000+180</f>
        <v>3180</v>
      </c>
    </row>
    <row r="416" spans="1:4" s="94" customFormat="1" ht="47.25" x14ac:dyDescent="0.25">
      <c r="A416" s="70" t="s">
        <v>634</v>
      </c>
      <c r="B416" s="24" t="s">
        <v>441</v>
      </c>
      <c r="C416" s="35"/>
      <c r="D416" s="49">
        <f>D417+D420</f>
        <v>704</v>
      </c>
    </row>
    <row r="417" spans="1:4" s="94" customFormat="1" ht="15.75" x14ac:dyDescent="0.25">
      <c r="A417" s="74" t="s">
        <v>22</v>
      </c>
      <c r="B417" s="98" t="s">
        <v>441</v>
      </c>
      <c r="C417" s="25" t="s">
        <v>15</v>
      </c>
      <c r="D417" s="64">
        <f>D418</f>
        <v>4</v>
      </c>
    </row>
    <row r="418" spans="1:4" s="94" customFormat="1" ht="15.75" x14ac:dyDescent="0.25">
      <c r="A418" s="74" t="s">
        <v>17</v>
      </c>
      <c r="B418" s="98" t="s">
        <v>441</v>
      </c>
      <c r="C418" s="25" t="s">
        <v>16</v>
      </c>
      <c r="D418" s="64">
        <f>D419</f>
        <v>4</v>
      </c>
    </row>
    <row r="419" spans="1:4" s="94" customFormat="1" ht="31.5" x14ac:dyDescent="0.25">
      <c r="A419" s="74" t="s">
        <v>107</v>
      </c>
      <c r="B419" s="98" t="s">
        <v>441</v>
      </c>
      <c r="C419" s="25" t="s">
        <v>82</v>
      </c>
      <c r="D419" s="64">
        <v>4</v>
      </c>
    </row>
    <row r="420" spans="1:4" s="94" customFormat="1" ht="15.75" x14ac:dyDescent="0.25">
      <c r="A420" s="74" t="s">
        <v>23</v>
      </c>
      <c r="B420" s="98" t="s">
        <v>441</v>
      </c>
      <c r="C420" s="32">
        <v>300</v>
      </c>
      <c r="D420" s="64">
        <f>D421</f>
        <v>700</v>
      </c>
    </row>
    <row r="421" spans="1:4" s="94" customFormat="1" ht="15.75" x14ac:dyDescent="0.25">
      <c r="A421" s="74" t="s">
        <v>40</v>
      </c>
      <c r="B421" s="98" t="s">
        <v>441</v>
      </c>
      <c r="C421" s="32">
        <v>310</v>
      </c>
      <c r="D421" s="64">
        <f>D422</f>
        <v>700</v>
      </c>
    </row>
    <row r="422" spans="1:4" s="94" customFormat="1" ht="31.5" x14ac:dyDescent="0.25">
      <c r="A422" s="74" t="s">
        <v>154</v>
      </c>
      <c r="B422" s="98" t="s">
        <v>441</v>
      </c>
      <c r="C422" s="32">
        <v>313</v>
      </c>
      <c r="D422" s="64">
        <v>700</v>
      </c>
    </row>
    <row r="423" spans="1:4" s="94" customFormat="1" ht="47.25" x14ac:dyDescent="0.25">
      <c r="A423" s="70" t="s">
        <v>444</v>
      </c>
      <c r="B423" s="99" t="s">
        <v>442</v>
      </c>
      <c r="C423" s="53"/>
      <c r="D423" s="57">
        <f>D424+D427</f>
        <v>5515</v>
      </c>
    </row>
    <row r="424" spans="1:4" s="94" customFormat="1" ht="15.75" x14ac:dyDescent="0.25">
      <c r="A424" s="74" t="s">
        <v>22</v>
      </c>
      <c r="B424" s="98" t="s">
        <v>442</v>
      </c>
      <c r="C424" s="32">
        <v>200</v>
      </c>
      <c r="D424" s="64">
        <f>D425</f>
        <v>27</v>
      </c>
    </row>
    <row r="425" spans="1:4" s="94" customFormat="1" ht="15.75" x14ac:dyDescent="0.25">
      <c r="A425" s="74" t="s">
        <v>17</v>
      </c>
      <c r="B425" s="98" t="s">
        <v>442</v>
      </c>
      <c r="C425" s="32">
        <v>240</v>
      </c>
      <c r="D425" s="64">
        <f>D426</f>
        <v>27</v>
      </c>
    </row>
    <row r="426" spans="1:4" s="94" customFormat="1" ht="31.5" x14ac:dyDescent="0.25">
      <c r="A426" s="74" t="s">
        <v>107</v>
      </c>
      <c r="B426" s="98" t="s">
        <v>442</v>
      </c>
      <c r="C426" s="32">
        <v>244</v>
      </c>
      <c r="D426" s="64">
        <f>15+12</f>
        <v>27</v>
      </c>
    </row>
    <row r="427" spans="1:4" s="94" customFormat="1" ht="15.75" x14ac:dyDescent="0.25">
      <c r="A427" s="74" t="s">
        <v>23</v>
      </c>
      <c r="B427" s="98" t="s">
        <v>442</v>
      </c>
      <c r="C427" s="32">
        <v>300</v>
      </c>
      <c r="D427" s="64">
        <f>D428</f>
        <v>5488</v>
      </c>
    </row>
    <row r="428" spans="1:4" s="94" customFormat="1" ht="15.75" x14ac:dyDescent="0.25">
      <c r="A428" s="74" t="s">
        <v>40</v>
      </c>
      <c r="B428" s="98" t="s">
        <v>442</v>
      </c>
      <c r="C428" s="32">
        <v>310</v>
      </c>
      <c r="D428" s="64">
        <f>D429</f>
        <v>5488</v>
      </c>
    </row>
    <row r="429" spans="1:4" s="94" customFormat="1" ht="31.5" x14ac:dyDescent="0.25">
      <c r="A429" s="74" t="s">
        <v>154</v>
      </c>
      <c r="B429" s="98" t="s">
        <v>442</v>
      </c>
      <c r="C429" s="32">
        <v>313</v>
      </c>
      <c r="D429" s="64">
        <f>3000+2488</f>
        <v>5488</v>
      </c>
    </row>
    <row r="430" spans="1:4" s="94" customFormat="1" ht="31.5" x14ac:dyDescent="0.25">
      <c r="A430" s="70" t="s">
        <v>133</v>
      </c>
      <c r="B430" s="99" t="s">
        <v>443</v>
      </c>
      <c r="C430" s="53"/>
      <c r="D430" s="57">
        <f>D431+D434</f>
        <v>5025</v>
      </c>
    </row>
    <row r="431" spans="1:4" s="94" customFormat="1" ht="15.75" x14ac:dyDescent="0.25">
      <c r="A431" s="74" t="s">
        <v>22</v>
      </c>
      <c r="B431" s="98" t="s">
        <v>443</v>
      </c>
      <c r="C431" s="32">
        <v>200</v>
      </c>
      <c r="D431" s="64">
        <f>D432</f>
        <v>25</v>
      </c>
    </row>
    <row r="432" spans="1:4" s="94" customFormat="1" ht="15.75" x14ac:dyDescent="0.25">
      <c r="A432" s="74" t="s">
        <v>17</v>
      </c>
      <c r="B432" s="98" t="s">
        <v>443</v>
      </c>
      <c r="C432" s="32">
        <v>240</v>
      </c>
      <c r="D432" s="64">
        <f>D433</f>
        <v>25</v>
      </c>
    </row>
    <row r="433" spans="1:4" s="94" customFormat="1" ht="31.5" x14ac:dyDescent="0.25">
      <c r="A433" s="74" t="s">
        <v>107</v>
      </c>
      <c r="B433" s="98" t="s">
        <v>443</v>
      </c>
      <c r="C433" s="32">
        <v>244</v>
      </c>
      <c r="D433" s="64">
        <f>20+5</f>
        <v>25</v>
      </c>
    </row>
    <row r="434" spans="1:4" s="94" customFormat="1" ht="15.75" x14ac:dyDescent="0.25">
      <c r="A434" s="74" t="s">
        <v>23</v>
      </c>
      <c r="B434" s="98" t="s">
        <v>443</v>
      </c>
      <c r="C434" s="32">
        <v>300</v>
      </c>
      <c r="D434" s="64">
        <f>D435</f>
        <v>5000</v>
      </c>
    </row>
    <row r="435" spans="1:4" s="94" customFormat="1" ht="15.75" x14ac:dyDescent="0.25">
      <c r="A435" s="74" t="s">
        <v>40</v>
      </c>
      <c r="B435" s="98" t="s">
        <v>443</v>
      </c>
      <c r="C435" s="32">
        <v>310</v>
      </c>
      <c r="D435" s="64">
        <f>D436</f>
        <v>5000</v>
      </c>
    </row>
    <row r="436" spans="1:4" s="94" customFormat="1" ht="31.5" x14ac:dyDescent="0.25">
      <c r="A436" s="74" t="s">
        <v>154</v>
      </c>
      <c r="B436" s="98" t="s">
        <v>443</v>
      </c>
      <c r="C436" s="32">
        <v>313</v>
      </c>
      <c r="D436" s="64">
        <f>4000+1000</f>
        <v>5000</v>
      </c>
    </row>
    <row r="437" spans="1:4" s="94" customFormat="1" ht="31.5" x14ac:dyDescent="0.25">
      <c r="A437" s="70" t="s">
        <v>446</v>
      </c>
      <c r="B437" s="99" t="s">
        <v>445</v>
      </c>
      <c r="C437" s="53"/>
      <c r="D437" s="57">
        <f>D438+D441</f>
        <v>500</v>
      </c>
    </row>
    <row r="438" spans="1:4" s="94" customFormat="1" ht="15.75" x14ac:dyDescent="0.25">
      <c r="A438" s="74" t="s">
        <v>22</v>
      </c>
      <c r="B438" s="98" t="s">
        <v>445</v>
      </c>
      <c r="C438" s="32">
        <v>200</v>
      </c>
      <c r="D438" s="64">
        <f>D439</f>
        <v>3</v>
      </c>
    </row>
    <row r="439" spans="1:4" s="94" customFormat="1" ht="15.75" x14ac:dyDescent="0.25">
      <c r="A439" s="74" t="s">
        <v>17</v>
      </c>
      <c r="B439" s="98" t="s">
        <v>445</v>
      </c>
      <c r="C439" s="32">
        <v>240</v>
      </c>
      <c r="D439" s="64">
        <f>D440</f>
        <v>3</v>
      </c>
    </row>
    <row r="440" spans="1:4" s="94" customFormat="1" ht="31.5" x14ac:dyDescent="0.25">
      <c r="A440" s="74" t="s">
        <v>107</v>
      </c>
      <c r="B440" s="98" t="s">
        <v>445</v>
      </c>
      <c r="C440" s="32">
        <v>244</v>
      </c>
      <c r="D440" s="64">
        <v>3</v>
      </c>
    </row>
    <row r="441" spans="1:4" s="94" customFormat="1" ht="15.75" x14ac:dyDescent="0.25">
      <c r="A441" s="74" t="s">
        <v>23</v>
      </c>
      <c r="B441" s="98" t="s">
        <v>445</v>
      </c>
      <c r="C441" s="32">
        <v>300</v>
      </c>
      <c r="D441" s="64">
        <f>D442</f>
        <v>497</v>
      </c>
    </row>
    <row r="442" spans="1:4" s="94" customFormat="1" ht="15.75" x14ac:dyDescent="0.25">
      <c r="A442" s="74" t="s">
        <v>40</v>
      </c>
      <c r="B442" s="98" t="s">
        <v>445</v>
      </c>
      <c r="C442" s="32">
        <v>310</v>
      </c>
      <c r="D442" s="64">
        <f>D443</f>
        <v>497</v>
      </c>
    </row>
    <row r="443" spans="1:4" s="94" customFormat="1" ht="31.5" x14ac:dyDescent="0.25">
      <c r="A443" s="74" t="s">
        <v>154</v>
      </c>
      <c r="B443" s="98" t="s">
        <v>445</v>
      </c>
      <c r="C443" s="32">
        <v>313</v>
      </c>
      <c r="D443" s="64">
        <v>497</v>
      </c>
    </row>
    <row r="444" spans="1:4" s="94" customFormat="1" ht="15.75" x14ac:dyDescent="0.25">
      <c r="A444" s="15" t="s">
        <v>448</v>
      </c>
      <c r="B444" s="16" t="s">
        <v>447</v>
      </c>
      <c r="C444" s="17"/>
      <c r="D444" s="18">
        <f>D445+D452+D461+D468+D472+D479</f>
        <v>13710</v>
      </c>
    </row>
    <row r="445" spans="1:4" s="94" customFormat="1" ht="15.75" x14ac:dyDescent="0.25">
      <c r="A445" s="70" t="s">
        <v>60</v>
      </c>
      <c r="B445" s="24" t="s">
        <v>449</v>
      </c>
      <c r="C445" s="35"/>
      <c r="D445" s="49">
        <f>D446+D449</f>
        <v>5030</v>
      </c>
    </row>
    <row r="446" spans="1:4" s="94" customFormat="1" ht="15.75" x14ac:dyDescent="0.25">
      <c r="A446" s="74" t="s">
        <v>22</v>
      </c>
      <c r="B446" s="98" t="s">
        <v>449</v>
      </c>
      <c r="C446" s="32">
        <v>200</v>
      </c>
      <c r="D446" s="64">
        <f>D447</f>
        <v>30</v>
      </c>
    </row>
    <row r="447" spans="1:4" s="94" customFormat="1" ht="15.75" x14ac:dyDescent="0.25">
      <c r="A447" s="74" t="s">
        <v>17</v>
      </c>
      <c r="B447" s="98" t="s">
        <v>449</v>
      </c>
      <c r="C447" s="32">
        <v>240</v>
      </c>
      <c r="D447" s="64">
        <f>D448</f>
        <v>30</v>
      </c>
    </row>
    <row r="448" spans="1:4" s="94" customFormat="1" ht="31.5" x14ac:dyDescent="0.25">
      <c r="A448" s="74" t="s">
        <v>107</v>
      </c>
      <c r="B448" s="98" t="s">
        <v>449</v>
      </c>
      <c r="C448" s="32">
        <v>244</v>
      </c>
      <c r="D448" s="64">
        <f>35-5</f>
        <v>30</v>
      </c>
    </row>
    <row r="449" spans="1:4" s="94" customFormat="1" ht="15.75" x14ac:dyDescent="0.25">
      <c r="A449" s="74" t="s">
        <v>23</v>
      </c>
      <c r="B449" s="98" t="s">
        <v>449</v>
      </c>
      <c r="C449" s="32">
        <v>300</v>
      </c>
      <c r="D449" s="64">
        <f>D450</f>
        <v>5000</v>
      </c>
    </row>
    <row r="450" spans="1:4" ht="15.75" x14ac:dyDescent="0.25">
      <c r="A450" s="74" t="s">
        <v>40</v>
      </c>
      <c r="B450" s="98" t="s">
        <v>449</v>
      </c>
      <c r="C450" s="32">
        <v>310</v>
      </c>
      <c r="D450" s="64">
        <f>D451</f>
        <v>5000</v>
      </c>
    </row>
    <row r="451" spans="1:4" ht="31.5" x14ac:dyDescent="0.25">
      <c r="A451" s="74" t="s">
        <v>154</v>
      </c>
      <c r="B451" s="98" t="s">
        <v>449</v>
      </c>
      <c r="C451" s="32">
        <v>313</v>
      </c>
      <c r="D451" s="64">
        <f>7000-2000</f>
        <v>5000</v>
      </c>
    </row>
    <row r="452" spans="1:4" ht="78.75" x14ac:dyDescent="0.25">
      <c r="A452" s="70" t="s">
        <v>635</v>
      </c>
      <c r="B452" s="24" t="s">
        <v>450</v>
      </c>
      <c r="C452" s="35"/>
      <c r="D452" s="49">
        <f>D453+D456</f>
        <v>1958</v>
      </c>
    </row>
    <row r="453" spans="1:4" ht="15.75" x14ac:dyDescent="0.25">
      <c r="A453" s="74" t="s">
        <v>22</v>
      </c>
      <c r="B453" s="98" t="s">
        <v>450</v>
      </c>
      <c r="C453" s="32">
        <v>200</v>
      </c>
      <c r="D453" s="64">
        <f>D454</f>
        <v>68</v>
      </c>
    </row>
    <row r="454" spans="1:4" ht="15.75" x14ac:dyDescent="0.25">
      <c r="A454" s="74" t="s">
        <v>17</v>
      </c>
      <c r="B454" s="98" t="s">
        <v>450</v>
      </c>
      <c r="C454" s="32">
        <v>240</v>
      </c>
      <c r="D454" s="64">
        <f>D455</f>
        <v>68</v>
      </c>
    </row>
    <row r="455" spans="1:4" ht="31.5" x14ac:dyDescent="0.25">
      <c r="A455" s="74" t="s">
        <v>107</v>
      </c>
      <c r="B455" s="98" t="s">
        <v>450</v>
      </c>
      <c r="C455" s="32">
        <v>244</v>
      </c>
      <c r="D455" s="64">
        <v>68</v>
      </c>
    </row>
    <row r="456" spans="1:4" ht="15.75" x14ac:dyDescent="0.25">
      <c r="A456" s="74" t="s">
        <v>23</v>
      </c>
      <c r="B456" s="98" t="s">
        <v>450</v>
      </c>
      <c r="C456" s="32">
        <v>300</v>
      </c>
      <c r="D456" s="64">
        <f>D457+D459</f>
        <v>1890</v>
      </c>
    </row>
    <row r="457" spans="1:4" ht="15.75" x14ac:dyDescent="0.25">
      <c r="A457" s="74" t="s">
        <v>40</v>
      </c>
      <c r="B457" s="98" t="s">
        <v>450</v>
      </c>
      <c r="C457" s="32">
        <v>310</v>
      </c>
      <c r="D457" s="64">
        <f>D458</f>
        <v>1665</v>
      </c>
    </row>
    <row r="458" spans="1:4" ht="31.5" x14ac:dyDescent="0.25">
      <c r="A458" s="74" t="s">
        <v>154</v>
      </c>
      <c r="B458" s="98" t="s">
        <v>450</v>
      </c>
      <c r="C458" s="32">
        <v>313</v>
      </c>
      <c r="D458" s="64">
        <f>1755-45-45</f>
        <v>1665</v>
      </c>
    </row>
    <row r="459" spans="1:4" ht="15.75" x14ac:dyDescent="0.25">
      <c r="A459" s="74" t="s">
        <v>134</v>
      </c>
      <c r="B459" s="98" t="s">
        <v>450</v>
      </c>
      <c r="C459" s="32">
        <v>320</v>
      </c>
      <c r="D459" s="64">
        <f>D460</f>
        <v>225</v>
      </c>
    </row>
    <row r="460" spans="1:4" ht="31.5" x14ac:dyDescent="0.25">
      <c r="A460" s="74" t="s">
        <v>145</v>
      </c>
      <c r="B460" s="98" t="s">
        <v>450</v>
      </c>
      <c r="C460" s="32">
        <v>321</v>
      </c>
      <c r="D460" s="64">
        <f>135+45+45</f>
        <v>225</v>
      </c>
    </row>
    <row r="461" spans="1:4" ht="47.25" x14ac:dyDescent="0.25">
      <c r="A461" s="70" t="s">
        <v>70</v>
      </c>
      <c r="B461" s="99" t="s">
        <v>451</v>
      </c>
      <c r="C461" s="35"/>
      <c r="D461" s="49">
        <f>D462+D465</f>
        <v>112</v>
      </c>
    </row>
    <row r="462" spans="1:4" ht="15.75" x14ac:dyDescent="0.25">
      <c r="A462" s="74" t="s">
        <v>22</v>
      </c>
      <c r="B462" s="98" t="s">
        <v>451</v>
      </c>
      <c r="C462" s="32">
        <v>200</v>
      </c>
      <c r="D462" s="64">
        <f>D463</f>
        <v>1</v>
      </c>
    </row>
    <row r="463" spans="1:4" ht="15.75" x14ac:dyDescent="0.25">
      <c r="A463" s="74" t="s">
        <v>17</v>
      </c>
      <c r="B463" s="98" t="s">
        <v>451</v>
      </c>
      <c r="C463" s="32">
        <v>240</v>
      </c>
      <c r="D463" s="64">
        <f>D464</f>
        <v>1</v>
      </c>
    </row>
    <row r="464" spans="1:4" ht="31.5" x14ac:dyDescent="0.25">
      <c r="A464" s="74" t="s">
        <v>107</v>
      </c>
      <c r="B464" s="98" t="s">
        <v>451</v>
      </c>
      <c r="C464" s="32">
        <v>244</v>
      </c>
      <c r="D464" s="64">
        <v>1</v>
      </c>
    </row>
    <row r="465" spans="1:4" ht="15.75" x14ac:dyDescent="0.25">
      <c r="A465" s="74" t="s">
        <v>23</v>
      </c>
      <c r="B465" s="98" t="s">
        <v>451</v>
      </c>
      <c r="C465" s="32">
        <v>300</v>
      </c>
      <c r="D465" s="64">
        <f>D466</f>
        <v>111</v>
      </c>
    </row>
    <row r="466" spans="1:4" ht="15.75" x14ac:dyDescent="0.25">
      <c r="A466" s="74" t="s">
        <v>40</v>
      </c>
      <c r="B466" s="98" t="s">
        <v>451</v>
      </c>
      <c r="C466" s="32">
        <v>310</v>
      </c>
      <c r="D466" s="64">
        <f>D467</f>
        <v>111</v>
      </c>
    </row>
    <row r="467" spans="1:4" ht="15.75" x14ac:dyDescent="0.25">
      <c r="A467" s="74" t="s">
        <v>132</v>
      </c>
      <c r="B467" s="98" t="s">
        <v>451</v>
      </c>
      <c r="C467" s="32">
        <v>312</v>
      </c>
      <c r="D467" s="64">
        <v>111</v>
      </c>
    </row>
    <row r="468" spans="1:4" ht="31.5" x14ac:dyDescent="0.25">
      <c r="A468" s="70" t="s">
        <v>636</v>
      </c>
      <c r="B468" s="99" t="s">
        <v>452</v>
      </c>
      <c r="C468" s="53"/>
      <c r="D468" s="57">
        <f>D469</f>
        <v>37</v>
      </c>
    </row>
    <row r="469" spans="1:4" ht="15.75" x14ac:dyDescent="0.25">
      <c r="A469" s="74" t="s">
        <v>23</v>
      </c>
      <c r="B469" s="98" t="s">
        <v>452</v>
      </c>
      <c r="C469" s="32">
        <v>300</v>
      </c>
      <c r="D469" s="64">
        <f>D470</f>
        <v>37</v>
      </c>
    </row>
    <row r="470" spans="1:4" ht="15.75" x14ac:dyDescent="0.25">
      <c r="A470" s="74" t="s">
        <v>40</v>
      </c>
      <c r="B470" s="98" t="s">
        <v>452</v>
      </c>
      <c r="C470" s="32">
        <v>310</v>
      </c>
      <c r="D470" s="64">
        <f>D471</f>
        <v>37</v>
      </c>
    </row>
    <row r="471" spans="1:4" ht="31.5" x14ac:dyDescent="0.25">
      <c r="A471" s="74" t="s">
        <v>154</v>
      </c>
      <c r="B471" s="98" t="s">
        <v>452</v>
      </c>
      <c r="C471" s="32">
        <v>313</v>
      </c>
      <c r="D471" s="64">
        <v>37</v>
      </c>
    </row>
    <row r="472" spans="1:4" ht="94.5" x14ac:dyDescent="0.25">
      <c r="A472" s="70" t="s">
        <v>453</v>
      </c>
      <c r="B472" s="99" t="s">
        <v>454</v>
      </c>
      <c r="C472" s="53"/>
      <c r="D472" s="57">
        <f>D473+D476</f>
        <v>6332</v>
      </c>
    </row>
    <row r="473" spans="1:4" ht="15.75" x14ac:dyDescent="0.25">
      <c r="A473" s="74" t="s">
        <v>22</v>
      </c>
      <c r="B473" s="98" t="s">
        <v>454</v>
      </c>
      <c r="C473" s="32">
        <v>200</v>
      </c>
      <c r="D473" s="64">
        <f>D474</f>
        <v>82</v>
      </c>
    </row>
    <row r="474" spans="1:4" ht="15.75" x14ac:dyDescent="0.25">
      <c r="A474" s="74" t="s">
        <v>17</v>
      </c>
      <c r="B474" s="98" t="s">
        <v>454</v>
      </c>
      <c r="C474" s="32">
        <v>240</v>
      </c>
      <c r="D474" s="64">
        <f>D475</f>
        <v>82</v>
      </c>
    </row>
    <row r="475" spans="1:4" ht="31.5" x14ac:dyDescent="0.25">
      <c r="A475" s="74" t="s">
        <v>107</v>
      </c>
      <c r="B475" s="98" t="s">
        <v>454</v>
      </c>
      <c r="C475" s="32">
        <v>244</v>
      </c>
      <c r="D475" s="64">
        <v>82</v>
      </c>
    </row>
    <row r="476" spans="1:4" ht="15.75" x14ac:dyDescent="0.25">
      <c r="A476" s="74" t="s">
        <v>23</v>
      </c>
      <c r="B476" s="98" t="s">
        <v>454</v>
      </c>
      <c r="C476" s="32">
        <v>300</v>
      </c>
      <c r="D476" s="64">
        <f>D478</f>
        <v>6250</v>
      </c>
    </row>
    <row r="477" spans="1:4" ht="15.75" x14ac:dyDescent="0.25">
      <c r="A477" s="74" t="s">
        <v>40</v>
      </c>
      <c r="B477" s="98" t="s">
        <v>454</v>
      </c>
      <c r="C477" s="32">
        <v>310</v>
      </c>
      <c r="D477" s="64">
        <f>D478</f>
        <v>6250</v>
      </c>
    </row>
    <row r="478" spans="1:4" ht="31.5" x14ac:dyDescent="0.25">
      <c r="A478" s="74" t="s">
        <v>154</v>
      </c>
      <c r="B478" s="98" t="s">
        <v>454</v>
      </c>
      <c r="C478" s="32">
        <v>313</v>
      </c>
      <c r="D478" s="64">
        <v>6250</v>
      </c>
    </row>
    <row r="479" spans="1:4" ht="141.75" x14ac:dyDescent="0.25">
      <c r="A479" s="70" t="s">
        <v>637</v>
      </c>
      <c r="B479" s="99" t="s">
        <v>455</v>
      </c>
      <c r="C479" s="53"/>
      <c r="D479" s="57">
        <f>D480+D483</f>
        <v>241</v>
      </c>
    </row>
    <row r="480" spans="1:4" ht="15.75" x14ac:dyDescent="0.25">
      <c r="A480" s="74" t="s">
        <v>22</v>
      </c>
      <c r="B480" s="98" t="s">
        <v>455</v>
      </c>
      <c r="C480" s="32">
        <v>200</v>
      </c>
      <c r="D480" s="64">
        <f>D481</f>
        <v>1</v>
      </c>
    </row>
    <row r="481" spans="1:4" ht="15.75" x14ac:dyDescent="0.25">
      <c r="A481" s="74" t="s">
        <v>17</v>
      </c>
      <c r="B481" s="98" t="s">
        <v>455</v>
      </c>
      <c r="C481" s="32">
        <v>240</v>
      </c>
      <c r="D481" s="64">
        <f>D482</f>
        <v>1</v>
      </c>
    </row>
    <row r="482" spans="1:4" ht="31.5" x14ac:dyDescent="0.25">
      <c r="A482" s="74" t="s">
        <v>107</v>
      </c>
      <c r="B482" s="98" t="s">
        <v>455</v>
      </c>
      <c r="C482" s="32">
        <v>244</v>
      </c>
      <c r="D482" s="64">
        <f>3-2</f>
        <v>1</v>
      </c>
    </row>
    <row r="483" spans="1:4" ht="15.75" x14ac:dyDescent="0.25">
      <c r="A483" s="74" t="s">
        <v>23</v>
      </c>
      <c r="B483" s="98" t="s">
        <v>455</v>
      </c>
      <c r="C483" s="32">
        <v>300</v>
      </c>
      <c r="D483" s="64">
        <f>D484</f>
        <v>240</v>
      </c>
    </row>
    <row r="484" spans="1:4" ht="15.75" x14ac:dyDescent="0.25">
      <c r="A484" s="74" t="s">
        <v>40</v>
      </c>
      <c r="B484" s="98" t="s">
        <v>455</v>
      </c>
      <c r="C484" s="32">
        <v>310</v>
      </c>
      <c r="D484" s="64">
        <f>D485</f>
        <v>240</v>
      </c>
    </row>
    <row r="485" spans="1:4" ht="31.5" x14ac:dyDescent="0.25">
      <c r="A485" s="74" t="s">
        <v>154</v>
      </c>
      <c r="B485" s="98" t="s">
        <v>455</v>
      </c>
      <c r="C485" s="32">
        <v>313</v>
      </c>
      <c r="D485" s="64">
        <f>420-180</f>
        <v>240</v>
      </c>
    </row>
    <row r="486" spans="1:4" ht="31.5" x14ac:dyDescent="0.25">
      <c r="A486" s="15" t="s">
        <v>456</v>
      </c>
      <c r="B486" s="16" t="s">
        <v>457</v>
      </c>
      <c r="C486" s="17"/>
      <c r="D486" s="18">
        <f>D487</f>
        <v>2360</v>
      </c>
    </row>
    <row r="487" spans="1:4" ht="15.75" x14ac:dyDescent="0.25">
      <c r="A487" s="70" t="s">
        <v>458</v>
      </c>
      <c r="B487" s="99" t="s">
        <v>468</v>
      </c>
      <c r="C487" s="53"/>
      <c r="D487" s="57">
        <f>D488+D491</f>
        <v>2360</v>
      </c>
    </row>
    <row r="488" spans="1:4" ht="15.75" x14ac:dyDescent="0.25">
      <c r="A488" s="74" t="s">
        <v>22</v>
      </c>
      <c r="B488" s="98" t="s">
        <v>468</v>
      </c>
      <c r="C488" s="32">
        <v>200</v>
      </c>
      <c r="D488" s="64">
        <f>D489</f>
        <v>1480</v>
      </c>
    </row>
    <row r="489" spans="1:4" ht="15.75" x14ac:dyDescent="0.25">
      <c r="A489" s="74" t="s">
        <v>17</v>
      </c>
      <c r="B489" s="98" t="s">
        <v>468</v>
      </c>
      <c r="C489" s="32">
        <v>240</v>
      </c>
      <c r="D489" s="64">
        <f>D490</f>
        <v>1480</v>
      </c>
    </row>
    <row r="490" spans="1:4" ht="31.5" x14ac:dyDescent="0.25">
      <c r="A490" s="74" t="s">
        <v>107</v>
      </c>
      <c r="B490" s="98" t="s">
        <v>468</v>
      </c>
      <c r="C490" s="32">
        <v>244</v>
      </c>
      <c r="D490" s="64">
        <v>1480</v>
      </c>
    </row>
    <row r="491" spans="1:4" ht="31.5" x14ac:dyDescent="0.25">
      <c r="A491" s="61" t="s">
        <v>18</v>
      </c>
      <c r="B491" s="98" t="s">
        <v>468</v>
      </c>
      <c r="C491" s="32">
        <v>600</v>
      </c>
      <c r="D491" s="64">
        <f>D492</f>
        <v>880</v>
      </c>
    </row>
    <row r="492" spans="1:4" ht="31.5" x14ac:dyDescent="0.25">
      <c r="A492" s="46" t="s">
        <v>28</v>
      </c>
      <c r="B492" s="98" t="s">
        <v>468</v>
      </c>
      <c r="C492" s="32">
        <v>630</v>
      </c>
      <c r="D492" s="64">
        <f>D493</f>
        <v>880</v>
      </c>
    </row>
    <row r="493" spans="1:4" ht="31.5" x14ac:dyDescent="0.25">
      <c r="A493" s="34" t="s">
        <v>668</v>
      </c>
      <c r="B493" s="98" t="s">
        <v>468</v>
      </c>
      <c r="C493" s="32">
        <v>634</v>
      </c>
      <c r="D493" s="64">
        <v>880</v>
      </c>
    </row>
    <row r="494" spans="1:4" ht="31.5" x14ac:dyDescent="0.25">
      <c r="A494" s="15" t="s">
        <v>459</v>
      </c>
      <c r="B494" s="16" t="s">
        <v>460</v>
      </c>
      <c r="C494" s="17"/>
      <c r="D494" s="18">
        <f>D495</f>
        <v>2050</v>
      </c>
    </row>
    <row r="495" spans="1:4" ht="15.75" x14ac:dyDescent="0.25">
      <c r="A495" s="70" t="s">
        <v>47</v>
      </c>
      <c r="B495" s="99" t="s">
        <v>472</v>
      </c>
      <c r="C495" s="53"/>
      <c r="D495" s="57">
        <f>D496</f>
        <v>2050</v>
      </c>
    </row>
    <row r="496" spans="1:4" ht="31.5" x14ac:dyDescent="0.25">
      <c r="A496" s="61" t="s">
        <v>18</v>
      </c>
      <c r="B496" s="98" t="s">
        <v>472</v>
      </c>
      <c r="C496" s="32">
        <v>600</v>
      </c>
      <c r="D496" s="64">
        <f>D497</f>
        <v>2050</v>
      </c>
    </row>
    <row r="497" spans="1:4" ht="31.5" x14ac:dyDescent="0.25">
      <c r="A497" s="46" t="s">
        <v>28</v>
      </c>
      <c r="B497" s="98" t="s">
        <v>472</v>
      </c>
      <c r="C497" s="32">
        <v>630</v>
      </c>
      <c r="D497" s="64">
        <f>D498</f>
        <v>2050</v>
      </c>
    </row>
    <row r="498" spans="1:4" ht="31.5" x14ac:dyDescent="0.25">
      <c r="A498" s="34" t="s">
        <v>668</v>
      </c>
      <c r="B498" s="98" t="s">
        <v>472</v>
      </c>
      <c r="C498" s="32">
        <v>634</v>
      </c>
      <c r="D498" s="64">
        <f>1450+600</f>
        <v>2050</v>
      </c>
    </row>
    <row r="499" spans="1:4" ht="31.5" x14ac:dyDescent="0.25">
      <c r="A499" s="15" t="s">
        <v>462</v>
      </c>
      <c r="B499" s="16" t="s">
        <v>461</v>
      </c>
      <c r="C499" s="17"/>
      <c r="D499" s="18">
        <f>D500+D507</f>
        <v>33480</v>
      </c>
    </row>
    <row r="500" spans="1:4" ht="31.5" x14ac:dyDescent="0.25">
      <c r="A500" s="70" t="s">
        <v>4</v>
      </c>
      <c r="B500" s="24" t="s">
        <v>463</v>
      </c>
      <c r="C500" s="35"/>
      <c r="D500" s="49">
        <f>D501+D504</f>
        <v>30954</v>
      </c>
    </row>
    <row r="501" spans="1:4" ht="15.75" x14ac:dyDescent="0.25">
      <c r="A501" s="45" t="s">
        <v>22</v>
      </c>
      <c r="B501" s="98" t="s">
        <v>463</v>
      </c>
      <c r="C501" s="25" t="s">
        <v>15</v>
      </c>
      <c r="D501" s="64">
        <f>D502</f>
        <v>154</v>
      </c>
    </row>
    <row r="502" spans="1:4" ht="15.75" x14ac:dyDescent="0.25">
      <c r="A502" s="45" t="s">
        <v>17</v>
      </c>
      <c r="B502" s="98" t="s">
        <v>463</v>
      </c>
      <c r="C502" s="25" t="s">
        <v>16</v>
      </c>
      <c r="D502" s="64">
        <f>D503</f>
        <v>154</v>
      </c>
    </row>
    <row r="503" spans="1:4" ht="31.5" x14ac:dyDescent="0.25">
      <c r="A503" s="74" t="s">
        <v>107</v>
      </c>
      <c r="B503" s="98" t="s">
        <v>463</v>
      </c>
      <c r="C503" s="25" t="s">
        <v>82</v>
      </c>
      <c r="D503" s="64">
        <v>154</v>
      </c>
    </row>
    <row r="504" spans="1:4" ht="15.75" x14ac:dyDescent="0.25">
      <c r="A504" s="74" t="s">
        <v>23</v>
      </c>
      <c r="B504" s="98" t="s">
        <v>463</v>
      </c>
      <c r="C504" s="25" t="s">
        <v>24</v>
      </c>
      <c r="D504" s="64">
        <f>D505</f>
        <v>30800</v>
      </c>
    </row>
    <row r="505" spans="1:4" ht="15.75" x14ac:dyDescent="0.25">
      <c r="A505" s="74" t="s">
        <v>40</v>
      </c>
      <c r="B505" s="98" t="s">
        <v>463</v>
      </c>
      <c r="C505" s="25" t="s">
        <v>7</v>
      </c>
      <c r="D505" s="64">
        <f>D506</f>
        <v>30800</v>
      </c>
    </row>
    <row r="506" spans="1:4" ht="31.5" x14ac:dyDescent="0.25">
      <c r="A506" s="74" t="s">
        <v>154</v>
      </c>
      <c r="B506" s="98" t="s">
        <v>463</v>
      </c>
      <c r="C506" s="25" t="s">
        <v>135</v>
      </c>
      <c r="D506" s="64">
        <v>30800</v>
      </c>
    </row>
    <row r="507" spans="1:4" ht="31.5" x14ac:dyDescent="0.25">
      <c r="A507" s="70" t="s">
        <v>5</v>
      </c>
      <c r="B507" s="24" t="s">
        <v>464</v>
      </c>
      <c r="C507" s="35"/>
      <c r="D507" s="49">
        <f>D508</f>
        <v>2526</v>
      </c>
    </row>
    <row r="508" spans="1:4" ht="47.25" x14ac:dyDescent="0.25">
      <c r="A508" s="45" t="s">
        <v>39</v>
      </c>
      <c r="B508" s="98" t="s">
        <v>464</v>
      </c>
      <c r="C508" s="75">
        <v>100</v>
      </c>
      <c r="D508" s="41">
        <f>D509</f>
        <v>2526</v>
      </c>
    </row>
    <row r="509" spans="1:4" ht="15.75" x14ac:dyDescent="0.25">
      <c r="A509" s="45" t="s">
        <v>8</v>
      </c>
      <c r="B509" s="98" t="s">
        <v>464</v>
      </c>
      <c r="C509" s="75">
        <v>120</v>
      </c>
      <c r="D509" s="41">
        <f>D510+D511+D512</f>
        <v>2526</v>
      </c>
    </row>
    <row r="510" spans="1:4" ht="31.5" x14ac:dyDescent="0.25">
      <c r="A510" s="61" t="s">
        <v>113</v>
      </c>
      <c r="B510" s="98" t="s">
        <v>464</v>
      </c>
      <c r="C510" s="75">
        <v>121</v>
      </c>
      <c r="D510" s="41">
        <v>1930</v>
      </c>
    </row>
    <row r="511" spans="1:4" ht="31.5" x14ac:dyDescent="0.25">
      <c r="A511" s="82" t="s">
        <v>79</v>
      </c>
      <c r="B511" s="98" t="s">
        <v>464</v>
      </c>
      <c r="C511" s="75">
        <v>122</v>
      </c>
      <c r="D511" s="41">
        <v>60</v>
      </c>
    </row>
    <row r="512" spans="1:4" ht="31.5" x14ac:dyDescent="0.25">
      <c r="A512" s="31" t="s">
        <v>183</v>
      </c>
      <c r="B512" s="98" t="s">
        <v>464</v>
      </c>
      <c r="C512" s="75">
        <v>129</v>
      </c>
      <c r="D512" s="41">
        <v>536</v>
      </c>
    </row>
    <row r="513" spans="1:4" ht="15.75" x14ac:dyDescent="0.25">
      <c r="A513" s="15" t="s">
        <v>465</v>
      </c>
      <c r="B513" s="16" t="s">
        <v>467</v>
      </c>
      <c r="C513" s="75"/>
      <c r="D513" s="100">
        <f>D514</f>
        <v>7230</v>
      </c>
    </row>
    <row r="514" spans="1:4" ht="47.25" x14ac:dyDescent="0.25">
      <c r="A514" s="15" t="s">
        <v>469</v>
      </c>
      <c r="B514" s="16" t="s">
        <v>466</v>
      </c>
      <c r="C514" s="17"/>
      <c r="D514" s="18">
        <f>D515</f>
        <v>7230</v>
      </c>
    </row>
    <row r="515" spans="1:4" ht="63" customHeight="1" x14ac:dyDescent="0.25">
      <c r="A515" s="70" t="s">
        <v>638</v>
      </c>
      <c r="B515" s="99" t="s">
        <v>470</v>
      </c>
      <c r="C515" s="53"/>
      <c r="D515" s="57">
        <f>D516+D519</f>
        <v>7230</v>
      </c>
    </row>
    <row r="516" spans="1:4" ht="15.75" x14ac:dyDescent="0.25">
      <c r="A516" s="74" t="s">
        <v>22</v>
      </c>
      <c r="B516" s="98" t="s">
        <v>470</v>
      </c>
      <c r="C516" s="32">
        <v>200</v>
      </c>
      <c r="D516" s="64">
        <f>D517</f>
        <v>150</v>
      </c>
    </row>
    <row r="517" spans="1:4" ht="15.75" x14ac:dyDescent="0.25">
      <c r="A517" s="74" t="s">
        <v>17</v>
      </c>
      <c r="B517" s="98" t="s">
        <v>470</v>
      </c>
      <c r="C517" s="32">
        <v>240</v>
      </c>
      <c r="D517" s="64">
        <f>D518</f>
        <v>150</v>
      </c>
    </row>
    <row r="518" spans="1:4" ht="31.5" x14ac:dyDescent="0.25">
      <c r="A518" s="74" t="s">
        <v>107</v>
      </c>
      <c r="B518" s="98" t="s">
        <v>470</v>
      </c>
      <c r="C518" s="32">
        <v>244</v>
      </c>
      <c r="D518" s="64">
        <f>200-50</f>
        <v>150</v>
      </c>
    </row>
    <row r="519" spans="1:4" ht="31.5" x14ac:dyDescent="0.25">
      <c r="A519" s="61" t="s">
        <v>18</v>
      </c>
      <c r="B519" s="98" t="s">
        <v>470</v>
      </c>
      <c r="C519" s="25" t="s">
        <v>20</v>
      </c>
      <c r="D519" s="64">
        <f>D520+D522+D524</f>
        <v>7080</v>
      </c>
    </row>
    <row r="520" spans="1:4" ht="15.75" x14ac:dyDescent="0.25">
      <c r="A520" s="61" t="s">
        <v>25</v>
      </c>
      <c r="B520" s="98" t="s">
        <v>470</v>
      </c>
      <c r="C520" s="25" t="s">
        <v>26</v>
      </c>
      <c r="D520" s="64">
        <f>D521</f>
        <v>4524</v>
      </c>
    </row>
    <row r="521" spans="1:4" ht="15.75" x14ac:dyDescent="0.25">
      <c r="A521" s="61" t="s">
        <v>87</v>
      </c>
      <c r="B521" s="98" t="s">
        <v>470</v>
      </c>
      <c r="C521" s="25" t="s">
        <v>88</v>
      </c>
      <c r="D521" s="64">
        <f>4318+206</f>
        <v>4524</v>
      </c>
    </row>
    <row r="522" spans="1:4" ht="15.75" x14ac:dyDescent="0.25">
      <c r="A522" s="61" t="s">
        <v>19</v>
      </c>
      <c r="B522" s="98" t="s">
        <v>470</v>
      </c>
      <c r="C522" s="25" t="s">
        <v>21</v>
      </c>
      <c r="D522" s="64">
        <f>D523</f>
        <v>1190</v>
      </c>
    </row>
    <row r="523" spans="1:4" ht="15.75" x14ac:dyDescent="0.25">
      <c r="A523" s="61" t="s">
        <v>89</v>
      </c>
      <c r="B523" s="98" t="s">
        <v>470</v>
      </c>
      <c r="C523" s="25" t="s">
        <v>90</v>
      </c>
      <c r="D523" s="64">
        <f>2183+50-1043</f>
        <v>1190</v>
      </c>
    </row>
    <row r="524" spans="1:4" ht="31.5" x14ac:dyDescent="0.25">
      <c r="A524" s="46" t="s">
        <v>28</v>
      </c>
      <c r="B524" s="98" t="s">
        <v>470</v>
      </c>
      <c r="C524" s="25" t="s">
        <v>0</v>
      </c>
      <c r="D524" s="64">
        <f>D525</f>
        <v>1366</v>
      </c>
    </row>
    <row r="525" spans="1:4" ht="31.5" x14ac:dyDescent="0.25">
      <c r="A525" s="34" t="s">
        <v>668</v>
      </c>
      <c r="B525" s="98" t="s">
        <v>470</v>
      </c>
      <c r="C525" s="25" t="s">
        <v>666</v>
      </c>
      <c r="D525" s="64">
        <f>3800-2434</f>
        <v>1366</v>
      </c>
    </row>
    <row r="526" spans="1:4" ht="15.75" x14ac:dyDescent="0.25">
      <c r="A526" s="15" t="s">
        <v>514</v>
      </c>
      <c r="B526" s="16" t="s">
        <v>471</v>
      </c>
      <c r="C526" s="75"/>
      <c r="D526" s="41">
        <f>D527+D535+D545</f>
        <v>124083</v>
      </c>
    </row>
    <row r="527" spans="1:4" ht="31.5" x14ac:dyDescent="0.25">
      <c r="A527" s="101" t="s">
        <v>352</v>
      </c>
      <c r="B527" s="102" t="s">
        <v>526</v>
      </c>
      <c r="C527" s="25"/>
      <c r="D527" s="100">
        <f>D528+D532</f>
        <v>78100</v>
      </c>
    </row>
    <row r="528" spans="1:4" ht="15.75" x14ac:dyDescent="0.25">
      <c r="A528" s="103" t="s">
        <v>527</v>
      </c>
      <c r="B528" s="81" t="s">
        <v>528</v>
      </c>
      <c r="C528" s="35"/>
      <c r="D528" s="57">
        <f>D529</f>
        <v>100</v>
      </c>
    </row>
    <row r="529" spans="1:4" ht="15.75" x14ac:dyDescent="0.25">
      <c r="A529" s="39" t="s">
        <v>412</v>
      </c>
      <c r="B529" s="62" t="s">
        <v>528</v>
      </c>
      <c r="C529" s="25" t="s">
        <v>37</v>
      </c>
      <c r="D529" s="64">
        <f>D530</f>
        <v>100</v>
      </c>
    </row>
    <row r="530" spans="1:4" ht="15.75" x14ac:dyDescent="0.25">
      <c r="A530" s="34" t="s">
        <v>36</v>
      </c>
      <c r="B530" s="62" t="s">
        <v>528</v>
      </c>
      <c r="C530" s="25" t="s">
        <v>164</v>
      </c>
      <c r="D530" s="64">
        <f>D531</f>
        <v>100</v>
      </c>
    </row>
    <row r="531" spans="1:4" s="104" customFormat="1" ht="31.5" x14ac:dyDescent="0.25">
      <c r="A531" s="34" t="s">
        <v>100</v>
      </c>
      <c r="B531" s="62" t="s">
        <v>528</v>
      </c>
      <c r="C531" s="25" t="s">
        <v>101</v>
      </c>
      <c r="D531" s="64">
        <f>10000-9900</f>
        <v>100</v>
      </c>
    </row>
    <row r="532" spans="1:4" ht="31.5" x14ac:dyDescent="0.25">
      <c r="A532" s="23" t="s">
        <v>696</v>
      </c>
      <c r="B532" s="81" t="s">
        <v>697</v>
      </c>
      <c r="C532" s="35"/>
      <c r="D532" s="57">
        <f>D533</f>
        <v>78000</v>
      </c>
    </row>
    <row r="533" spans="1:4" ht="15.75" x14ac:dyDescent="0.25">
      <c r="A533" s="34" t="s">
        <v>698</v>
      </c>
      <c r="B533" s="62" t="s">
        <v>697</v>
      </c>
      <c r="C533" s="25" t="s">
        <v>700</v>
      </c>
      <c r="D533" s="64">
        <f>D534</f>
        <v>78000</v>
      </c>
    </row>
    <row r="534" spans="1:4" ht="15.75" x14ac:dyDescent="0.25">
      <c r="A534" s="34" t="s">
        <v>699</v>
      </c>
      <c r="B534" s="62" t="s">
        <v>697</v>
      </c>
      <c r="C534" s="25" t="s">
        <v>701</v>
      </c>
      <c r="D534" s="64">
        <v>78000</v>
      </c>
    </row>
    <row r="535" spans="1:4" ht="47.25" x14ac:dyDescent="0.25">
      <c r="A535" s="78" t="s">
        <v>353</v>
      </c>
      <c r="B535" s="102" t="s">
        <v>529</v>
      </c>
      <c r="C535" s="91"/>
      <c r="D535" s="100">
        <f>D536</f>
        <v>10418</v>
      </c>
    </row>
    <row r="536" spans="1:4" ht="47.25" x14ac:dyDescent="0.25">
      <c r="A536" s="70" t="s">
        <v>354</v>
      </c>
      <c r="B536" s="81" t="s">
        <v>532</v>
      </c>
      <c r="C536" s="35"/>
      <c r="D536" s="57">
        <f>D537+D540</f>
        <v>10418</v>
      </c>
    </row>
    <row r="537" spans="1:4" ht="15.75" x14ac:dyDescent="0.25">
      <c r="A537" s="61" t="s">
        <v>22</v>
      </c>
      <c r="B537" s="62" t="s">
        <v>532</v>
      </c>
      <c r="C537" s="25" t="s">
        <v>15</v>
      </c>
      <c r="D537" s="57">
        <f>D538</f>
        <v>50</v>
      </c>
    </row>
    <row r="538" spans="1:4" ht="15.75" x14ac:dyDescent="0.25">
      <c r="A538" s="45" t="s">
        <v>17</v>
      </c>
      <c r="B538" s="62" t="s">
        <v>532</v>
      </c>
      <c r="C538" s="25" t="s">
        <v>16</v>
      </c>
      <c r="D538" s="57">
        <f>D539</f>
        <v>50</v>
      </c>
    </row>
    <row r="539" spans="1:4" ht="31.5" x14ac:dyDescent="0.25">
      <c r="A539" s="45" t="s">
        <v>107</v>
      </c>
      <c r="B539" s="62" t="s">
        <v>532</v>
      </c>
      <c r="C539" s="25" t="s">
        <v>82</v>
      </c>
      <c r="D539" s="64">
        <f>62-12</f>
        <v>50</v>
      </c>
    </row>
    <row r="540" spans="1:4" ht="15.75" x14ac:dyDescent="0.25">
      <c r="A540" s="45" t="s">
        <v>23</v>
      </c>
      <c r="B540" s="62" t="s">
        <v>532</v>
      </c>
      <c r="C540" s="25" t="s">
        <v>24</v>
      </c>
      <c r="D540" s="64">
        <f>D541+D543</f>
        <v>10368</v>
      </c>
    </row>
    <row r="541" spans="1:4" ht="15.75" x14ac:dyDescent="0.25">
      <c r="A541" s="45" t="s">
        <v>40</v>
      </c>
      <c r="B541" s="62" t="s">
        <v>532</v>
      </c>
      <c r="C541" s="25" t="s">
        <v>7</v>
      </c>
      <c r="D541" s="64">
        <f>D542</f>
        <v>2904</v>
      </c>
    </row>
    <row r="542" spans="1:4" ht="31.5" x14ac:dyDescent="0.25">
      <c r="A542" s="74" t="s">
        <v>154</v>
      </c>
      <c r="B542" s="62" t="s">
        <v>532</v>
      </c>
      <c r="C542" s="25" t="s">
        <v>135</v>
      </c>
      <c r="D542" s="64">
        <f>5392-2488</f>
        <v>2904</v>
      </c>
    </row>
    <row r="543" spans="1:4" ht="15.75" x14ac:dyDescent="0.25">
      <c r="A543" s="74" t="s">
        <v>134</v>
      </c>
      <c r="B543" s="62" t="s">
        <v>532</v>
      </c>
      <c r="C543" s="25" t="s">
        <v>161</v>
      </c>
      <c r="D543" s="64">
        <f>D544</f>
        <v>7464</v>
      </c>
    </row>
    <row r="544" spans="1:4" ht="31.5" x14ac:dyDescent="0.25">
      <c r="A544" s="74" t="s">
        <v>145</v>
      </c>
      <c r="B544" s="62" t="s">
        <v>532</v>
      </c>
      <c r="C544" s="25" t="s">
        <v>162</v>
      </c>
      <c r="D544" s="64">
        <v>7464</v>
      </c>
    </row>
    <row r="545" spans="1:4" ht="31.5" x14ac:dyDescent="0.25">
      <c r="A545" s="65" t="s">
        <v>355</v>
      </c>
      <c r="B545" s="102" t="s">
        <v>530</v>
      </c>
      <c r="C545" s="91"/>
      <c r="D545" s="100">
        <f>D546</f>
        <v>35565</v>
      </c>
    </row>
    <row r="546" spans="1:4" ht="31.5" x14ac:dyDescent="0.25">
      <c r="A546" s="79" t="s">
        <v>165</v>
      </c>
      <c r="B546" s="81" t="s">
        <v>531</v>
      </c>
      <c r="C546" s="35"/>
      <c r="D546" s="57">
        <f>D547</f>
        <v>35565</v>
      </c>
    </row>
    <row r="547" spans="1:4" ht="15.75" x14ac:dyDescent="0.25">
      <c r="A547" s="61" t="s">
        <v>22</v>
      </c>
      <c r="B547" s="62" t="s">
        <v>531</v>
      </c>
      <c r="C547" s="25" t="s">
        <v>15</v>
      </c>
      <c r="D547" s="64">
        <f>D548</f>
        <v>35565</v>
      </c>
    </row>
    <row r="548" spans="1:4" ht="15.75" x14ac:dyDescent="0.25">
      <c r="A548" s="45" t="s">
        <v>17</v>
      </c>
      <c r="B548" s="62" t="s">
        <v>531</v>
      </c>
      <c r="C548" s="25" t="s">
        <v>16</v>
      </c>
      <c r="D548" s="64">
        <f>D549</f>
        <v>35565</v>
      </c>
    </row>
    <row r="549" spans="1:4" ht="31.5" x14ac:dyDescent="0.25">
      <c r="A549" s="45" t="s">
        <v>107</v>
      </c>
      <c r="B549" s="62" t="s">
        <v>531</v>
      </c>
      <c r="C549" s="25" t="s">
        <v>82</v>
      </c>
      <c r="D549" s="64">
        <f>35558+7</f>
        <v>35565</v>
      </c>
    </row>
    <row r="550" spans="1:4" ht="37.5" x14ac:dyDescent="0.3">
      <c r="A550" s="88" t="s">
        <v>656</v>
      </c>
      <c r="B550" s="89" t="s">
        <v>356</v>
      </c>
      <c r="C550" s="12"/>
      <c r="D550" s="90">
        <f>D551+D580+D589+D596+D606</f>
        <v>708150</v>
      </c>
    </row>
    <row r="551" spans="1:4" ht="31.5" x14ac:dyDescent="0.25">
      <c r="A551" s="65" t="s">
        <v>357</v>
      </c>
      <c r="B551" s="91" t="s">
        <v>358</v>
      </c>
      <c r="C551" s="105"/>
      <c r="D551" s="100">
        <f>D552+D556+D560+D572+D576+D564+D568</f>
        <v>482039</v>
      </c>
    </row>
    <row r="552" spans="1:4" ht="31.5" x14ac:dyDescent="0.25">
      <c r="A552" s="70" t="s">
        <v>142</v>
      </c>
      <c r="B552" s="35" t="s">
        <v>359</v>
      </c>
      <c r="C552" s="106"/>
      <c r="D552" s="57">
        <f>D553</f>
        <v>11250</v>
      </c>
    </row>
    <row r="553" spans="1:4" ht="31.5" x14ac:dyDescent="0.25">
      <c r="A553" s="46" t="s">
        <v>18</v>
      </c>
      <c r="B553" s="25" t="s">
        <v>359</v>
      </c>
      <c r="C553" s="107">
        <v>600</v>
      </c>
      <c r="D553" s="41">
        <f>D554</f>
        <v>11250</v>
      </c>
    </row>
    <row r="554" spans="1:4" ht="15.75" x14ac:dyDescent="0.25">
      <c r="A554" s="46" t="s">
        <v>143</v>
      </c>
      <c r="B554" s="25" t="s">
        <v>359</v>
      </c>
      <c r="C554" s="107" t="s">
        <v>21</v>
      </c>
      <c r="D554" s="41">
        <f>D555</f>
        <v>11250</v>
      </c>
    </row>
    <row r="555" spans="1:4" ht="15.75" x14ac:dyDescent="0.25">
      <c r="A555" s="46" t="s">
        <v>89</v>
      </c>
      <c r="B555" s="25" t="s">
        <v>359</v>
      </c>
      <c r="C555" s="107" t="s">
        <v>90</v>
      </c>
      <c r="D555" s="41">
        <f>5100+2500+1219+360+1050+141+880</f>
        <v>11250</v>
      </c>
    </row>
    <row r="556" spans="1:4" ht="31.5" x14ac:dyDescent="0.25">
      <c r="A556" s="70" t="s">
        <v>410</v>
      </c>
      <c r="B556" s="35" t="s">
        <v>408</v>
      </c>
      <c r="C556" s="56"/>
      <c r="D556" s="57">
        <f>D557</f>
        <v>281653</v>
      </c>
    </row>
    <row r="557" spans="1:4" ht="15.75" x14ac:dyDescent="0.25">
      <c r="A557" s="73" t="s">
        <v>412</v>
      </c>
      <c r="B557" s="29" t="s">
        <v>408</v>
      </c>
      <c r="C557" s="107" t="s">
        <v>37</v>
      </c>
      <c r="D557" s="41">
        <f>D558</f>
        <v>281653</v>
      </c>
    </row>
    <row r="558" spans="1:4" ht="15.75" x14ac:dyDescent="0.25">
      <c r="A558" s="46" t="s">
        <v>36</v>
      </c>
      <c r="B558" s="29" t="s">
        <v>408</v>
      </c>
      <c r="C558" s="107" t="s">
        <v>164</v>
      </c>
      <c r="D558" s="41">
        <f>D559</f>
        <v>281653</v>
      </c>
    </row>
    <row r="559" spans="1:4" ht="31.5" x14ac:dyDescent="0.25">
      <c r="A559" s="46" t="s">
        <v>100</v>
      </c>
      <c r="B559" s="29" t="s">
        <v>408</v>
      </c>
      <c r="C559" s="107" t="s">
        <v>101</v>
      </c>
      <c r="D559" s="41">
        <f>277819+3834</f>
        <v>281653</v>
      </c>
    </row>
    <row r="560" spans="1:4" ht="15.75" x14ac:dyDescent="0.25">
      <c r="A560" s="70" t="s">
        <v>657</v>
      </c>
      <c r="B560" s="35" t="s">
        <v>589</v>
      </c>
      <c r="C560" s="56"/>
      <c r="D560" s="57">
        <f>D561</f>
        <v>8656</v>
      </c>
    </row>
    <row r="561" spans="1:4" ht="15.75" x14ac:dyDescent="0.25">
      <c r="A561" s="73" t="s">
        <v>412</v>
      </c>
      <c r="B561" s="29" t="s">
        <v>589</v>
      </c>
      <c r="C561" s="107" t="s">
        <v>37</v>
      </c>
      <c r="D561" s="41">
        <f>D562</f>
        <v>8656</v>
      </c>
    </row>
    <row r="562" spans="1:4" ht="15.75" x14ac:dyDescent="0.25">
      <c r="A562" s="46" t="s">
        <v>36</v>
      </c>
      <c r="B562" s="29" t="s">
        <v>589</v>
      </c>
      <c r="C562" s="107" t="s">
        <v>164</v>
      </c>
      <c r="D562" s="41">
        <f>D563</f>
        <v>8656</v>
      </c>
    </row>
    <row r="563" spans="1:4" ht="31.5" x14ac:dyDescent="0.25">
      <c r="A563" s="46" t="s">
        <v>100</v>
      </c>
      <c r="B563" s="29" t="s">
        <v>589</v>
      </c>
      <c r="C563" s="107" t="s">
        <v>101</v>
      </c>
      <c r="D563" s="41">
        <f>80000-70000-1344</f>
        <v>8656</v>
      </c>
    </row>
    <row r="564" spans="1:4" ht="15.75" x14ac:dyDescent="0.25">
      <c r="A564" s="70" t="s">
        <v>607</v>
      </c>
      <c r="B564" s="35" t="s">
        <v>590</v>
      </c>
      <c r="C564" s="56"/>
      <c r="D564" s="57">
        <f>D565</f>
        <v>150</v>
      </c>
    </row>
    <row r="565" spans="1:4" ht="31.5" x14ac:dyDescent="0.25">
      <c r="A565" s="46" t="s">
        <v>18</v>
      </c>
      <c r="B565" s="25" t="s">
        <v>590</v>
      </c>
      <c r="C565" s="107">
        <v>600</v>
      </c>
      <c r="D565" s="41">
        <f>D566</f>
        <v>150</v>
      </c>
    </row>
    <row r="566" spans="1:4" ht="15.75" x14ac:dyDescent="0.25">
      <c r="A566" s="46" t="s">
        <v>143</v>
      </c>
      <c r="B566" s="25" t="s">
        <v>590</v>
      </c>
      <c r="C566" s="107" t="s">
        <v>21</v>
      </c>
      <c r="D566" s="41">
        <f>D567</f>
        <v>150</v>
      </c>
    </row>
    <row r="567" spans="1:4" ht="15.75" x14ac:dyDescent="0.25">
      <c r="A567" s="46" t="s">
        <v>89</v>
      </c>
      <c r="B567" s="25" t="s">
        <v>590</v>
      </c>
      <c r="C567" s="107" t="s">
        <v>90</v>
      </c>
      <c r="D567" s="41">
        <v>150</v>
      </c>
    </row>
    <row r="568" spans="1:4" ht="15.75" x14ac:dyDescent="0.25">
      <c r="A568" s="70" t="s">
        <v>761</v>
      </c>
      <c r="B568" s="35" t="s">
        <v>760</v>
      </c>
      <c r="C568" s="56"/>
      <c r="D568" s="41">
        <f>D569</f>
        <v>180</v>
      </c>
    </row>
    <row r="569" spans="1:4" ht="15.75" x14ac:dyDescent="0.25">
      <c r="A569" s="73" t="s">
        <v>412</v>
      </c>
      <c r="B569" s="29" t="s">
        <v>760</v>
      </c>
      <c r="C569" s="107" t="s">
        <v>37</v>
      </c>
      <c r="D569" s="41">
        <f>D570</f>
        <v>180</v>
      </c>
    </row>
    <row r="570" spans="1:4" ht="15.75" x14ac:dyDescent="0.25">
      <c r="A570" s="46" t="s">
        <v>36</v>
      </c>
      <c r="B570" s="29" t="s">
        <v>760</v>
      </c>
      <c r="C570" s="107" t="s">
        <v>164</v>
      </c>
      <c r="D570" s="41">
        <f>D571</f>
        <v>180</v>
      </c>
    </row>
    <row r="571" spans="1:4" ht="31.5" x14ac:dyDescent="0.25">
      <c r="A571" s="46" t="s">
        <v>100</v>
      </c>
      <c r="B571" s="29" t="s">
        <v>760</v>
      </c>
      <c r="C571" s="107" t="s">
        <v>101</v>
      </c>
      <c r="D571" s="41">
        <f>30000-29820</f>
        <v>180</v>
      </c>
    </row>
    <row r="572" spans="1:4" ht="15.75" x14ac:dyDescent="0.25">
      <c r="A572" s="70" t="s">
        <v>144</v>
      </c>
      <c r="B572" s="35" t="s">
        <v>360</v>
      </c>
      <c r="C572" s="56"/>
      <c r="D572" s="57">
        <f>D573</f>
        <v>150</v>
      </c>
    </row>
    <row r="573" spans="1:4" ht="31.5" x14ac:dyDescent="0.25">
      <c r="A573" s="46" t="s">
        <v>18</v>
      </c>
      <c r="B573" s="29" t="s">
        <v>360</v>
      </c>
      <c r="C573" s="107" t="s">
        <v>20</v>
      </c>
      <c r="D573" s="41">
        <f>D574</f>
        <v>150</v>
      </c>
    </row>
    <row r="574" spans="1:4" ht="15.75" x14ac:dyDescent="0.25">
      <c r="A574" s="46" t="s">
        <v>143</v>
      </c>
      <c r="B574" s="29" t="s">
        <v>360</v>
      </c>
      <c r="C574" s="107" t="s">
        <v>21</v>
      </c>
      <c r="D574" s="41">
        <f>D575</f>
        <v>150</v>
      </c>
    </row>
    <row r="575" spans="1:4" ht="15.75" x14ac:dyDescent="0.25">
      <c r="A575" s="46" t="s">
        <v>89</v>
      </c>
      <c r="B575" s="29" t="s">
        <v>360</v>
      </c>
      <c r="C575" s="107" t="s">
        <v>90</v>
      </c>
      <c r="D575" s="41">
        <v>150</v>
      </c>
    </row>
    <row r="576" spans="1:4" ht="31.5" x14ac:dyDescent="0.25">
      <c r="A576" s="70" t="s">
        <v>591</v>
      </c>
      <c r="B576" s="35" t="s">
        <v>672</v>
      </c>
      <c r="C576" s="56"/>
      <c r="D576" s="57">
        <f>D577</f>
        <v>180000</v>
      </c>
    </row>
    <row r="577" spans="1:4" ht="15.75" x14ac:dyDescent="0.25">
      <c r="A577" s="73" t="s">
        <v>412</v>
      </c>
      <c r="B577" s="25" t="s">
        <v>672</v>
      </c>
      <c r="C577" s="107" t="s">
        <v>37</v>
      </c>
      <c r="D577" s="41">
        <f>D578</f>
        <v>180000</v>
      </c>
    </row>
    <row r="578" spans="1:4" ht="15.75" x14ac:dyDescent="0.25">
      <c r="A578" s="46" t="s">
        <v>36</v>
      </c>
      <c r="B578" s="25" t="s">
        <v>672</v>
      </c>
      <c r="C578" s="107" t="s">
        <v>164</v>
      </c>
      <c r="D578" s="41">
        <f>D579</f>
        <v>180000</v>
      </c>
    </row>
    <row r="579" spans="1:4" ht="31.5" x14ac:dyDescent="0.25">
      <c r="A579" s="46" t="s">
        <v>100</v>
      </c>
      <c r="B579" s="25" t="s">
        <v>672</v>
      </c>
      <c r="C579" s="107" t="s">
        <v>101</v>
      </c>
      <c r="D579" s="41">
        <v>180000</v>
      </c>
    </row>
    <row r="580" spans="1:4" ht="31.5" x14ac:dyDescent="0.25">
      <c r="A580" s="78" t="s">
        <v>361</v>
      </c>
      <c r="B580" s="91" t="s">
        <v>362</v>
      </c>
      <c r="C580" s="105"/>
      <c r="D580" s="100">
        <f>D581+D585</f>
        <v>111800</v>
      </c>
    </row>
    <row r="581" spans="1:4" ht="15.75" x14ac:dyDescent="0.25">
      <c r="A581" s="79" t="s">
        <v>592</v>
      </c>
      <c r="B581" s="35" t="s">
        <v>363</v>
      </c>
      <c r="C581" s="56"/>
      <c r="D581" s="57">
        <f>D582</f>
        <v>8218</v>
      </c>
    </row>
    <row r="582" spans="1:4" ht="31.5" x14ac:dyDescent="0.25">
      <c r="A582" s="46" t="s">
        <v>18</v>
      </c>
      <c r="B582" s="25" t="s">
        <v>363</v>
      </c>
      <c r="C582" s="107" t="s">
        <v>20</v>
      </c>
      <c r="D582" s="41">
        <f>D583</f>
        <v>8218</v>
      </c>
    </row>
    <row r="583" spans="1:4" ht="15.75" x14ac:dyDescent="0.25">
      <c r="A583" s="46" t="s">
        <v>19</v>
      </c>
      <c r="B583" s="25" t="s">
        <v>363</v>
      </c>
      <c r="C583" s="107" t="s">
        <v>21</v>
      </c>
      <c r="D583" s="41">
        <f>D584</f>
        <v>8218</v>
      </c>
    </row>
    <row r="584" spans="1:4" ht="15.75" x14ac:dyDescent="0.25">
      <c r="A584" s="46" t="s">
        <v>89</v>
      </c>
      <c r="B584" s="25" t="s">
        <v>363</v>
      </c>
      <c r="C584" s="107" t="s">
        <v>90</v>
      </c>
      <c r="D584" s="41">
        <f>4710+1444+812+1252</f>
        <v>8218</v>
      </c>
    </row>
    <row r="585" spans="1:4" ht="15.75" x14ac:dyDescent="0.25">
      <c r="A585" s="70" t="s">
        <v>398</v>
      </c>
      <c r="B585" s="35" t="s">
        <v>364</v>
      </c>
      <c r="C585" s="56"/>
      <c r="D585" s="57">
        <f>D586</f>
        <v>103582</v>
      </c>
    </row>
    <row r="586" spans="1:4" ht="31.5" x14ac:dyDescent="0.25">
      <c r="A586" s="46" t="s">
        <v>18</v>
      </c>
      <c r="B586" s="25" t="s">
        <v>364</v>
      </c>
      <c r="C586" s="107" t="s">
        <v>20</v>
      </c>
      <c r="D586" s="41">
        <f>D587</f>
        <v>103582</v>
      </c>
    </row>
    <row r="587" spans="1:4" ht="15.75" x14ac:dyDescent="0.25">
      <c r="A587" s="46" t="s">
        <v>19</v>
      </c>
      <c r="B587" s="25" t="s">
        <v>364</v>
      </c>
      <c r="C587" s="107" t="s">
        <v>21</v>
      </c>
      <c r="D587" s="41">
        <f>D588</f>
        <v>103582</v>
      </c>
    </row>
    <row r="588" spans="1:4" ht="47.25" x14ac:dyDescent="0.25">
      <c r="A588" s="108" t="s">
        <v>407</v>
      </c>
      <c r="B588" s="25" t="s">
        <v>364</v>
      </c>
      <c r="C588" s="107" t="s">
        <v>109</v>
      </c>
      <c r="D588" s="41">
        <f>98044+5538</f>
        <v>103582</v>
      </c>
    </row>
    <row r="589" spans="1:4" ht="31.5" x14ac:dyDescent="0.25">
      <c r="A589" s="78" t="s">
        <v>365</v>
      </c>
      <c r="B589" s="91" t="s">
        <v>366</v>
      </c>
      <c r="C589" s="105"/>
      <c r="D589" s="100">
        <f>D590</f>
        <v>1530</v>
      </c>
    </row>
    <row r="590" spans="1:4" ht="31.5" x14ac:dyDescent="0.25">
      <c r="A590" s="70" t="s">
        <v>367</v>
      </c>
      <c r="B590" s="35" t="s">
        <v>368</v>
      </c>
      <c r="C590" s="56"/>
      <c r="D590" s="57">
        <f>D591</f>
        <v>1530</v>
      </c>
    </row>
    <row r="591" spans="1:4" ht="31.5" x14ac:dyDescent="0.25">
      <c r="A591" s="46" t="s">
        <v>18</v>
      </c>
      <c r="B591" s="25" t="s">
        <v>368</v>
      </c>
      <c r="C591" s="107" t="s">
        <v>20</v>
      </c>
      <c r="D591" s="41">
        <f>D592+D594</f>
        <v>1530</v>
      </c>
    </row>
    <row r="592" spans="1:4" ht="15.75" x14ac:dyDescent="0.25">
      <c r="A592" s="46" t="s">
        <v>19</v>
      </c>
      <c r="B592" s="25" t="s">
        <v>368</v>
      </c>
      <c r="C592" s="107" t="s">
        <v>21</v>
      </c>
      <c r="D592" s="41">
        <f>D593</f>
        <v>100</v>
      </c>
    </row>
    <row r="593" spans="1:4" ht="15.75" x14ac:dyDescent="0.25">
      <c r="A593" s="46" t="s">
        <v>89</v>
      </c>
      <c r="B593" s="25" t="s">
        <v>368</v>
      </c>
      <c r="C593" s="107" t="s">
        <v>90</v>
      </c>
      <c r="D593" s="41">
        <v>100</v>
      </c>
    </row>
    <row r="594" spans="1:4" ht="31.5" x14ac:dyDescent="0.25">
      <c r="A594" s="46" t="s">
        <v>28</v>
      </c>
      <c r="B594" s="25" t="s">
        <v>368</v>
      </c>
      <c r="C594" s="107" t="s">
        <v>0</v>
      </c>
      <c r="D594" s="41">
        <f>D595</f>
        <v>1430</v>
      </c>
    </row>
    <row r="595" spans="1:4" ht="31.5" x14ac:dyDescent="0.25">
      <c r="A595" s="34" t="s">
        <v>668</v>
      </c>
      <c r="B595" s="25" t="s">
        <v>368</v>
      </c>
      <c r="C595" s="107" t="s">
        <v>666</v>
      </c>
      <c r="D595" s="41">
        <v>1430</v>
      </c>
    </row>
    <row r="596" spans="1:4" ht="15.75" x14ac:dyDescent="0.25">
      <c r="A596" s="78" t="s">
        <v>369</v>
      </c>
      <c r="B596" s="91" t="s">
        <v>370</v>
      </c>
      <c r="C596" s="105"/>
      <c r="D596" s="100">
        <f>D597</f>
        <v>37089</v>
      </c>
    </row>
    <row r="597" spans="1:4" ht="31.5" x14ac:dyDescent="0.25">
      <c r="A597" s="70" t="s">
        <v>371</v>
      </c>
      <c r="B597" s="35" t="s">
        <v>372</v>
      </c>
      <c r="C597" s="56"/>
      <c r="D597" s="57">
        <f>D598+D601</f>
        <v>37089</v>
      </c>
    </row>
    <row r="598" spans="1:4" ht="15.75" x14ac:dyDescent="0.25">
      <c r="A598" s="61" t="s">
        <v>22</v>
      </c>
      <c r="B598" s="25" t="s">
        <v>372</v>
      </c>
      <c r="C598" s="25" t="s">
        <v>15</v>
      </c>
      <c r="D598" s="57">
        <f>D599</f>
        <v>360</v>
      </c>
    </row>
    <row r="599" spans="1:4" ht="15.75" x14ac:dyDescent="0.25">
      <c r="A599" s="61" t="s">
        <v>17</v>
      </c>
      <c r="B599" s="25" t="s">
        <v>372</v>
      </c>
      <c r="C599" s="25" t="s">
        <v>16</v>
      </c>
      <c r="D599" s="57">
        <f>D600</f>
        <v>360</v>
      </c>
    </row>
    <row r="600" spans="1:4" ht="31.5" x14ac:dyDescent="0.25">
      <c r="A600" s="74" t="s">
        <v>107</v>
      </c>
      <c r="B600" s="25" t="s">
        <v>372</v>
      </c>
      <c r="C600" s="109" t="s">
        <v>82</v>
      </c>
      <c r="D600" s="64">
        <v>360</v>
      </c>
    </row>
    <row r="601" spans="1:4" ht="31.5" x14ac:dyDescent="0.25">
      <c r="A601" s="46" t="s">
        <v>18</v>
      </c>
      <c r="B601" s="25" t="s">
        <v>372</v>
      </c>
      <c r="C601" s="107" t="s">
        <v>20</v>
      </c>
      <c r="D601" s="41">
        <f>D602+D604</f>
        <v>36729</v>
      </c>
    </row>
    <row r="602" spans="1:4" ht="15.75" x14ac:dyDescent="0.25">
      <c r="A602" s="46" t="s">
        <v>19</v>
      </c>
      <c r="B602" s="25" t="s">
        <v>372</v>
      </c>
      <c r="C602" s="107" t="s">
        <v>21</v>
      </c>
      <c r="D602" s="41">
        <f>D603</f>
        <v>1300</v>
      </c>
    </row>
    <row r="603" spans="1:4" ht="15.75" x14ac:dyDescent="0.25">
      <c r="A603" s="46" t="s">
        <v>89</v>
      </c>
      <c r="B603" s="25" t="s">
        <v>372</v>
      </c>
      <c r="C603" s="107" t="s">
        <v>90</v>
      </c>
      <c r="D603" s="41">
        <v>1300</v>
      </c>
    </row>
    <row r="604" spans="1:4" ht="31.5" x14ac:dyDescent="0.25">
      <c r="A604" s="46" t="s">
        <v>28</v>
      </c>
      <c r="B604" s="25" t="s">
        <v>372</v>
      </c>
      <c r="C604" s="107" t="s">
        <v>0</v>
      </c>
      <c r="D604" s="41">
        <f>D605</f>
        <v>35429</v>
      </c>
    </row>
    <row r="605" spans="1:4" ht="31.5" x14ac:dyDescent="0.25">
      <c r="A605" s="34" t="s">
        <v>668</v>
      </c>
      <c r="B605" s="25" t="s">
        <v>372</v>
      </c>
      <c r="C605" s="107" t="s">
        <v>666</v>
      </c>
      <c r="D605" s="41">
        <f>1100+10000+8185+6100+2009+8035</f>
        <v>35429</v>
      </c>
    </row>
    <row r="606" spans="1:4" ht="15.75" x14ac:dyDescent="0.25">
      <c r="A606" s="78" t="s">
        <v>593</v>
      </c>
      <c r="B606" s="91" t="s">
        <v>594</v>
      </c>
      <c r="C606" s="105"/>
      <c r="D606" s="100">
        <f>D607+D611+D619+D615</f>
        <v>75692</v>
      </c>
    </row>
    <row r="607" spans="1:4" ht="15.75" x14ac:dyDescent="0.25">
      <c r="A607" s="79" t="s">
        <v>595</v>
      </c>
      <c r="B607" s="35" t="s">
        <v>596</v>
      </c>
      <c r="C607" s="81"/>
      <c r="D607" s="26">
        <f>D608</f>
        <v>75193</v>
      </c>
    </row>
    <row r="608" spans="1:4" ht="31.5" x14ac:dyDescent="0.25">
      <c r="A608" s="45" t="s">
        <v>18</v>
      </c>
      <c r="B608" s="25" t="s">
        <v>596</v>
      </c>
      <c r="C608" s="59" t="s">
        <v>20</v>
      </c>
      <c r="D608" s="33">
        <f>D609</f>
        <v>75193</v>
      </c>
    </row>
    <row r="609" spans="1:4" ht="15.75" x14ac:dyDescent="0.25">
      <c r="A609" s="45" t="s">
        <v>25</v>
      </c>
      <c r="B609" s="25" t="s">
        <v>596</v>
      </c>
      <c r="C609" s="59" t="s">
        <v>26</v>
      </c>
      <c r="D609" s="33">
        <f>D610</f>
        <v>75193</v>
      </c>
    </row>
    <row r="610" spans="1:4" ht="47.25" x14ac:dyDescent="0.25">
      <c r="A610" s="61" t="s">
        <v>104</v>
      </c>
      <c r="B610" s="25" t="s">
        <v>596</v>
      </c>
      <c r="C610" s="62" t="s">
        <v>105</v>
      </c>
      <c r="D610" s="33">
        <f>87387+1060-8185-2009-3060</f>
        <v>75193</v>
      </c>
    </row>
    <row r="611" spans="1:4" ht="15.75" x14ac:dyDescent="0.25">
      <c r="A611" s="79" t="s">
        <v>597</v>
      </c>
      <c r="B611" s="35" t="s">
        <v>598</v>
      </c>
      <c r="C611" s="81"/>
      <c r="D611" s="26">
        <f>D612</f>
        <v>29</v>
      </c>
    </row>
    <row r="612" spans="1:4" ht="31.5" x14ac:dyDescent="0.25">
      <c r="A612" s="45" t="s">
        <v>18</v>
      </c>
      <c r="B612" s="25" t="s">
        <v>598</v>
      </c>
      <c r="C612" s="59" t="s">
        <v>20</v>
      </c>
      <c r="D612" s="30">
        <f>D613</f>
        <v>29</v>
      </c>
    </row>
    <row r="613" spans="1:4" ht="15.75" x14ac:dyDescent="0.25">
      <c r="A613" s="45" t="s">
        <v>25</v>
      </c>
      <c r="B613" s="25" t="s">
        <v>598</v>
      </c>
      <c r="C613" s="59" t="s">
        <v>26</v>
      </c>
      <c r="D613" s="30">
        <f>D614</f>
        <v>29</v>
      </c>
    </row>
    <row r="614" spans="1:4" ht="15.75" x14ac:dyDescent="0.25">
      <c r="A614" s="45" t="s">
        <v>87</v>
      </c>
      <c r="B614" s="25" t="s">
        <v>598</v>
      </c>
      <c r="C614" s="59" t="s">
        <v>88</v>
      </c>
      <c r="D614" s="30">
        <v>29</v>
      </c>
    </row>
    <row r="615" spans="1:4" ht="15.75" x14ac:dyDescent="0.25">
      <c r="A615" s="79" t="s">
        <v>695</v>
      </c>
      <c r="B615" s="35" t="s">
        <v>680</v>
      </c>
      <c r="C615" s="81"/>
      <c r="D615" s="26">
        <f>D616</f>
        <v>400</v>
      </c>
    </row>
    <row r="616" spans="1:4" ht="31.5" x14ac:dyDescent="0.25">
      <c r="A616" s="45" t="s">
        <v>18</v>
      </c>
      <c r="B616" s="25" t="s">
        <v>680</v>
      </c>
      <c r="C616" s="59" t="s">
        <v>20</v>
      </c>
      <c r="D616" s="30">
        <f>D617</f>
        <v>400</v>
      </c>
    </row>
    <row r="617" spans="1:4" ht="15.75" x14ac:dyDescent="0.25">
      <c r="A617" s="45" t="s">
        <v>25</v>
      </c>
      <c r="B617" s="25" t="s">
        <v>680</v>
      </c>
      <c r="C617" s="59" t="s">
        <v>26</v>
      </c>
      <c r="D617" s="30">
        <f>D618</f>
        <v>400</v>
      </c>
    </row>
    <row r="618" spans="1:4" ht="15.75" x14ac:dyDescent="0.25">
      <c r="A618" s="45" t="s">
        <v>87</v>
      </c>
      <c r="B618" s="25" t="s">
        <v>680</v>
      </c>
      <c r="C618" s="59" t="s">
        <v>88</v>
      </c>
      <c r="D618" s="30">
        <v>400</v>
      </c>
    </row>
    <row r="619" spans="1:4" ht="15.75" x14ac:dyDescent="0.25">
      <c r="A619" s="70" t="s">
        <v>144</v>
      </c>
      <c r="B619" s="35" t="s">
        <v>599</v>
      </c>
      <c r="C619" s="56"/>
      <c r="D619" s="57">
        <f>D620</f>
        <v>70</v>
      </c>
    </row>
    <row r="620" spans="1:4" ht="31.5" x14ac:dyDescent="0.25">
      <c r="A620" s="46" t="s">
        <v>18</v>
      </c>
      <c r="B620" s="29" t="s">
        <v>599</v>
      </c>
      <c r="C620" s="107" t="s">
        <v>20</v>
      </c>
      <c r="D620" s="41">
        <f>D621</f>
        <v>70</v>
      </c>
    </row>
    <row r="621" spans="1:4" ht="15.75" x14ac:dyDescent="0.25">
      <c r="A621" s="45" t="s">
        <v>25</v>
      </c>
      <c r="B621" s="29" t="s">
        <v>599</v>
      </c>
      <c r="C621" s="109" t="s">
        <v>26</v>
      </c>
      <c r="D621" s="41">
        <f>D622</f>
        <v>70</v>
      </c>
    </row>
    <row r="622" spans="1:4" ht="15.75" x14ac:dyDescent="0.25">
      <c r="A622" s="45" t="s">
        <v>87</v>
      </c>
      <c r="B622" s="29" t="s">
        <v>599</v>
      </c>
      <c r="C622" s="109" t="s">
        <v>88</v>
      </c>
      <c r="D622" s="41">
        <v>70</v>
      </c>
    </row>
    <row r="623" spans="1:4" ht="33.75" x14ac:dyDescent="0.3">
      <c r="A623" s="110" t="s">
        <v>515</v>
      </c>
      <c r="B623" s="89" t="s">
        <v>247</v>
      </c>
      <c r="C623" s="111"/>
      <c r="D623" s="112">
        <f>D624+D664</f>
        <v>72577</v>
      </c>
    </row>
    <row r="624" spans="1:4" ht="15.75" x14ac:dyDescent="0.25">
      <c r="A624" s="15" t="s">
        <v>59</v>
      </c>
      <c r="B624" s="16" t="s">
        <v>248</v>
      </c>
      <c r="C624" s="17"/>
      <c r="D624" s="18">
        <f>D625+D632</f>
        <v>27976</v>
      </c>
    </row>
    <row r="625" spans="1:4" ht="31.5" x14ac:dyDescent="0.25">
      <c r="A625" s="15" t="s">
        <v>399</v>
      </c>
      <c r="B625" s="16" t="s">
        <v>277</v>
      </c>
      <c r="C625" s="17"/>
      <c r="D625" s="18">
        <f>D626</f>
        <v>2412</v>
      </c>
    </row>
    <row r="626" spans="1:4" ht="31.5" x14ac:dyDescent="0.25">
      <c r="A626" s="79" t="s">
        <v>639</v>
      </c>
      <c r="B626" s="81" t="s">
        <v>251</v>
      </c>
      <c r="C626" s="35"/>
      <c r="D626" s="57">
        <f>D627</f>
        <v>2412</v>
      </c>
    </row>
    <row r="627" spans="1:4" ht="31.5" x14ac:dyDescent="0.25">
      <c r="A627" s="46" t="s">
        <v>18</v>
      </c>
      <c r="B627" s="25" t="s">
        <v>251</v>
      </c>
      <c r="C627" s="109" t="s">
        <v>20</v>
      </c>
      <c r="D627" s="41">
        <f>D628+D630</f>
        <v>2412</v>
      </c>
    </row>
    <row r="628" spans="1:4" ht="15.75" x14ac:dyDescent="0.25">
      <c r="A628" s="46" t="s">
        <v>25</v>
      </c>
      <c r="B628" s="25" t="s">
        <v>251</v>
      </c>
      <c r="C628" s="109" t="s">
        <v>26</v>
      </c>
      <c r="D628" s="41">
        <f>D629</f>
        <v>90</v>
      </c>
    </row>
    <row r="629" spans="1:4" ht="15.75" x14ac:dyDescent="0.25">
      <c r="A629" s="61" t="s">
        <v>87</v>
      </c>
      <c r="B629" s="25" t="s">
        <v>251</v>
      </c>
      <c r="C629" s="109" t="s">
        <v>88</v>
      </c>
      <c r="D629" s="41">
        <v>90</v>
      </c>
    </row>
    <row r="630" spans="1:4" ht="31.5" x14ac:dyDescent="0.25">
      <c r="A630" s="46" t="s">
        <v>28</v>
      </c>
      <c r="B630" s="25" t="s">
        <v>251</v>
      </c>
      <c r="C630" s="109" t="s">
        <v>0</v>
      </c>
      <c r="D630" s="41">
        <f>D631</f>
        <v>2322</v>
      </c>
    </row>
    <row r="631" spans="1:4" ht="31.5" x14ac:dyDescent="0.25">
      <c r="A631" s="34" t="s">
        <v>668</v>
      </c>
      <c r="B631" s="25" t="s">
        <v>251</v>
      </c>
      <c r="C631" s="109" t="s">
        <v>666</v>
      </c>
      <c r="D631" s="41">
        <f>1925+247+150</f>
        <v>2322</v>
      </c>
    </row>
    <row r="632" spans="1:4" ht="15.75" x14ac:dyDescent="0.25">
      <c r="A632" s="15" t="s">
        <v>252</v>
      </c>
      <c r="B632" s="16" t="s">
        <v>283</v>
      </c>
      <c r="C632" s="17"/>
      <c r="D632" s="18">
        <f>D633+D639+D646+D652+D656+D660</f>
        <v>25564</v>
      </c>
    </row>
    <row r="633" spans="1:4" ht="15.75" x14ac:dyDescent="0.25">
      <c r="A633" s="79" t="s">
        <v>253</v>
      </c>
      <c r="B633" s="81" t="s">
        <v>473</v>
      </c>
      <c r="C633" s="35"/>
      <c r="D633" s="57">
        <f>D634</f>
        <v>2020</v>
      </c>
    </row>
    <row r="634" spans="1:4" ht="31.5" x14ac:dyDescent="0.25">
      <c r="A634" s="46" t="s">
        <v>18</v>
      </c>
      <c r="B634" s="25" t="s">
        <v>473</v>
      </c>
      <c r="C634" s="109" t="s">
        <v>20</v>
      </c>
      <c r="D634" s="41">
        <f>D635+D637</f>
        <v>2020</v>
      </c>
    </row>
    <row r="635" spans="1:4" ht="15.75" x14ac:dyDescent="0.25">
      <c r="A635" s="46" t="s">
        <v>25</v>
      </c>
      <c r="B635" s="25" t="s">
        <v>473</v>
      </c>
      <c r="C635" s="109" t="s">
        <v>26</v>
      </c>
      <c r="D635" s="41">
        <f>D636</f>
        <v>240</v>
      </c>
    </row>
    <row r="636" spans="1:4" ht="15.75" x14ac:dyDescent="0.25">
      <c r="A636" s="61" t="s">
        <v>87</v>
      </c>
      <c r="B636" s="25" t="s">
        <v>473</v>
      </c>
      <c r="C636" s="109" t="s">
        <v>88</v>
      </c>
      <c r="D636" s="41">
        <v>240</v>
      </c>
    </row>
    <row r="637" spans="1:4" ht="31.5" x14ac:dyDescent="0.25">
      <c r="A637" s="46" t="s">
        <v>28</v>
      </c>
      <c r="B637" s="25" t="s">
        <v>473</v>
      </c>
      <c r="C637" s="109" t="s">
        <v>0</v>
      </c>
      <c r="D637" s="41">
        <f>D638</f>
        <v>1780</v>
      </c>
    </row>
    <row r="638" spans="1:4" ht="31.5" x14ac:dyDescent="0.25">
      <c r="A638" s="34" t="s">
        <v>668</v>
      </c>
      <c r="B638" s="25" t="s">
        <v>473</v>
      </c>
      <c r="C638" s="109" t="s">
        <v>666</v>
      </c>
      <c r="D638" s="41">
        <f>1710+70</f>
        <v>1780</v>
      </c>
    </row>
    <row r="639" spans="1:4" ht="31.5" x14ac:dyDescent="0.25">
      <c r="A639" s="79" t="s">
        <v>474</v>
      </c>
      <c r="B639" s="81" t="s">
        <v>509</v>
      </c>
      <c r="C639" s="44"/>
      <c r="D639" s="57">
        <f>D640+D643</f>
        <v>420</v>
      </c>
    </row>
    <row r="640" spans="1:4" ht="15.75" x14ac:dyDescent="0.25">
      <c r="A640" s="61" t="s">
        <v>22</v>
      </c>
      <c r="B640" s="62" t="s">
        <v>509</v>
      </c>
      <c r="C640" s="25" t="s">
        <v>15</v>
      </c>
      <c r="D640" s="64">
        <f>D641</f>
        <v>150</v>
      </c>
    </row>
    <row r="641" spans="1:4" ht="15.75" x14ac:dyDescent="0.25">
      <c r="A641" s="61" t="s">
        <v>17</v>
      </c>
      <c r="B641" s="62" t="s">
        <v>509</v>
      </c>
      <c r="C641" s="25" t="s">
        <v>16</v>
      </c>
      <c r="D641" s="64">
        <f>D642</f>
        <v>150</v>
      </c>
    </row>
    <row r="642" spans="1:4" ht="31.5" x14ac:dyDescent="0.25">
      <c r="A642" s="74" t="s">
        <v>107</v>
      </c>
      <c r="B642" s="62" t="s">
        <v>509</v>
      </c>
      <c r="C642" s="109" t="s">
        <v>82</v>
      </c>
      <c r="D642" s="41">
        <v>150</v>
      </c>
    </row>
    <row r="643" spans="1:4" ht="31.5" x14ac:dyDescent="0.25">
      <c r="A643" s="46" t="s">
        <v>18</v>
      </c>
      <c r="B643" s="25" t="s">
        <v>509</v>
      </c>
      <c r="C643" s="109" t="s">
        <v>20</v>
      </c>
      <c r="D643" s="41">
        <f>D644</f>
        <v>270</v>
      </c>
    </row>
    <row r="644" spans="1:4" ht="31.5" x14ac:dyDescent="0.25">
      <c r="A644" s="46" t="s">
        <v>28</v>
      </c>
      <c r="B644" s="25" t="s">
        <v>509</v>
      </c>
      <c r="C644" s="109" t="s">
        <v>0</v>
      </c>
      <c r="D644" s="41">
        <f>D645</f>
        <v>270</v>
      </c>
    </row>
    <row r="645" spans="1:4" ht="31.5" x14ac:dyDescent="0.25">
      <c r="A645" s="34" t="s">
        <v>668</v>
      </c>
      <c r="B645" s="25" t="s">
        <v>509</v>
      </c>
      <c r="C645" s="109" t="s">
        <v>666</v>
      </c>
      <c r="D645" s="41">
        <f>200+70</f>
        <v>270</v>
      </c>
    </row>
    <row r="646" spans="1:4" ht="15.75" x14ac:dyDescent="0.25">
      <c r="A646" s="79" t="s">
        <v>477</v>
      </c>
      <c r="B646" s="81" t="s">
        <v>510</v>
      </c>
      <c r="C646" s="44"/>
      <c r="D646" s="57">
        <f>D647</f>
        <v>560</v>
      </c>
    </row>
    <row r="647" spans="1:4" ht="31.5" x14ac:dyDescent="0.25">
      <c r="A647" s="61" t="s">
        <v>18</v>
      </c>
      <c r="B647" s="62" t="s">
        <v>510</v>
      </c>
      <c r="C647" s="25" t="s">
        <v>20</v>
      </c>
      <c r="D647" s="64">
        <f>D648+D650</f>
        <v>560</v>
      </c>
    </row>
    <row r="648" spans="1:4" ht="15.75" x14ac:dyDescent="0.25">
      <c r="A648" s="46" t="s">
        <v>25</v>
      </c>
      <c r="B648" s="62" t="s">
        <v>510</v>
      </c>
      <c r="C648" s="25" t="s">
        <v>26</v>
      </c>
      <c r="D648" s="64">
        <f>D649</f>
        <v>245</v>
      </c>
    </row>
    <row r="649" spans="1:4" ht="15.75" x14ac:dyDescent="0.25">
      <c r="A649" s="61" t="s">
        <v>87</v>
      </c>
      <c r="B649" s="62" t="s">
        <v>510</v>
      </c>
      <c r="C649" s="25" t="s">
        <v>88</v>
      </c>
      <c r="D649" s="64">
        <v>245</v>
      </c>
    </row>
    <row r="650" spans="1:4" ht="31.5" x14ac:dyDescent="0.25">
      <c r="A650" s="46" t="s">
        <v>28</v>
      </c>
      <c r="B650" s="62" t="s">
        <v>510</v>
      </c>
      <c r="C650" s="25" t="s">
        <v>0</v>
      </c>
      <c r="D650" s="64">
        <f>D651</f>
        <v>315</v>
      </c>
    </row>
    <row r="651" spans="1:4" ht="31.5" x14ac:dyDescent="0.25">
      <c r="A651" s="34" t="s">
        <v>668</v>
      </c>
      <c r="B651" s="62" t="s">
        <v>510</v>
      </c>
      <c r="C651" s="25" t="s">
        <v>666</v>
      </c>
      <c r="D651" s="64">
        <v>315</v>
      </c>
    </row>
    <row r="652" spans="1:4" ht="15.75" x14ac:dyDescent="0.25">
      <c r="A652" s="79" t="s">
        <v>476</v>
      </c>
      <c r="B652" s="81" t="s">
        <v>511</v>
      </c>
      <c r="C652" s="44"/>
      <c r="D652" s="57">
        <f>D653</f>
        <v>21514</v>
      </c>
    </row>
    <row r="653" spans="1:4" ht="31.5" x14ac:dyDescent="0.25">
      <c r="A653" s="61" t="s">
        <v>18</v>
      </c>
      <c r="B653" s="62" t="s">
        <v>511</v>
      </c>
      <c r="C653" s="25" t="s">
        <v>20</v>
      </c>
      <c r="D653" s="64">
        <f>D654</f>
        <v>21514</v>
      </c>
    </row>
    <row r="654" spans="1:4" ht="15.75" x14ac:dyDescent="0.25">
      <c r="A654" s="61" t="s">
        <v>25</v>
      </c>
      <c r="B654" s="62" t="s">
        <v>511</v>
      </c>
      <c r="C654" s="25" t="s">
        <v>26</v>
      </c>
      <c r="D654" s="64">
        <f>D655</f>
        <v>21514</v>
      </c>
    </row>
    <row r="655" spans="1:4" ht="47.25" x14ac:dyDescent="0.25">
      <c r="A655" s="61" t="s">
        <v>104</v>
      </c>
      <c r="B655" s="62" t="s">
        <v>511</v>
      </c>
      <c r="C655" s="25" t="s">
        <v>105</v>
      </c>
      <c r="D655" s="93">
        <v>21514</v>
      </c>
    </row>
    <row r="656" spans="1:4" ht="31.5" x14ac:dyDescent="0.25">
      <c r="A656" s="43" t="s">
        <v>703</v>
      </c>
      <c r="B656" s="63" t="s">
        <v>715</v>
      </c>
      <c r="C656" s="44"/>
      <c r="D656" s="22">
        <f>D657</f>
        <v>1000</v>
      </c>
    </row>
    <row r="657" spans="1:4" ht="31.5" x14ac:dyDescent="0.25">
      <c r="A657" s="61" t="s">
        <v>18</v>
      </c>
      <c r="B657" s="62" t="s">
        <v>715</v>
      </c>
      <c r="C657" s="25" t="s">
        <v>20</v>
      </c>
      <c r="D657" s="64">
        <f>D658</f>
        <v>1000</v>
      </c>
    </row>
    <row r="658" spans="1:4" ht="15.75" x14ac:dyDescent="0.25">
      <c r="A658" s="46" t="s">
        <v>25</v>
      </c>
      <c r="B658" s="62" t="s">
        <v>715</v>
      </c>
      <c r="C658" s="25" t="s">
        <v>26</v>
      </c>
      <c r="D658" s="64">
        <f>D659</f>
        <v>1000</v>
      </c>
    </row>
    <row r="659" spans="1:4" ht="15.75" x14ac:dyDescent="0.25">
      <c r="A659" s="61" t="s">
        <v>87</v>
      </c>
      <c r="B659" s="62" t="s">
        <v>715</v>
      </c>
      <c r="C659" s="25" t="s">
        <v>88</v>
      </c>
      <c r="D659" s="64">
        <v>1000</v>
      </c>
    </row>
    <row r="660" spans="1:4" ht="15.75" x14ac:dyDescent="0.25">
      <c r="A660" s="70" t="s">
        <v>53</v>
      </c>
      <c r="B660" s="24" t="s">
        <v>512</v>
      </c>
      <c r="C660" s="35"/>
      <c r="D660" s="49">
        <f>D661</f>
        <v>50</v>
      </c>
    </row>
    <row r="661" spans="1:4" ht="31.5" x14ac:dyDescent="0.25">
      <c r="A661" s="61" t="s">
        <v>18</v>
      </c>
      <c r="B661" s="62" t="s">
        <v>512</v>
      </c>
      <c r="C661" s="25" t="s">
        <v>20</v>
      </c>
      <c r="D661" s="64">
        <f>D662</f>
        <v>50</v>
      </c>
    </row>
    <row r="662" spans="1:4" ht="15.75" x14ac:dyDescent="0.25">
      <c r="A662" s="46" t="s">
        <v>25</v>
      </c>
      <c r="B662" s="62" t="s">
        <v>512</v>
      </c>
      <c r="C662" s="25" t="s">
        <v>26</v>
      </c>
      <c r="D662" s="64">
        <f>D663</f>
        <v>50</v>
      </c>
    </row>
    <row r="663" spans="1:4" ht="15.75" x14ac:dyDescent="0.25">
      <c r="A663" s="61" t="s">
        <v>87</v>
      </c>
      <c r="B663" s="62" t="s">
        <v>512</v>
      </c>
      <c r="C663" s="25" t="s">
        <v>88</v>
      </c>
      <c r="D663" s="64">
        <v>50</v>
      </c>
    </row>
    <row r="664" spans="1:4" ht="31.5" x14ac:dyDescent="0.25">
      <c r="A664" s="15" t="s">
        <v>475</v>
      </c>
      <c r="B664" s="16" t="s">
        <v>249</v>
      </c>
      <c r="C664" s="17"/>
      <c r="D664" s="18">
        <f>D665</f>
        <v>44601</v>
      </c>
    </row>
    <row r="665" spans="1:4" ht="31.5" x14ac:dyDescent="0.25">
      <c r="A665" s="15" t="s">
        <v>256</v>
      </c>
      <c r="B665" s="16" t="s">
        <v>250</v>
      </c>
      <c r="C665" s="17"/>
      <c r="D665" s="18">
        <f>D666+D678+D682+D689+D693</f>
        <v>44601</v>
      </c>
    </row>
    <row r="666" spans="1:4" ht="15.75" x14ac:dyDescent="0.25">
      <c r="A666" s="79" t="s">
        <v>62</v>
      </c>
      <c r="B666" s="35" t="s">
        <v>254</v>
      </c>
      <c r="C666" s="35"/>
      <c r="D666" s="26">
        <f>D667+D670+D673</f>
        <v>23008</v>
      </c>
    </row>
    <row r="667" spans="1:4" ht="15.75" x14ac:dyDescent="0.25">
      <c r="A667" s="46" t="s">
        <v>22</v>
      </c>
      <c r="B667" s="25" t="s">
        <v>254</v>
      </c>
      <c r="C667" s="107" t="s">
        <v>15</v>
      </c>
      <c r="D667" s="33">
        <f>D668</f>
        <v>355</v>
      </c>
    </row>
    <row r="668" spans="1:4" ht="15.75" x14ac:dyDescent="0.25">
      <c r="A668" s="46" t="s">
        <v>17</v>
      </c>
      <c r="B668" s="25" t="s">
        <v>254</v>
      </c>
      <c r="C668" s="107" t="s">
        <v>16</v>
      </c>
      <c r="D668" s="33">
        <f>D669</f>
        <v>355</v>
      </c>
    </row>
    <row r="669" spans="1:4" ht="31.5" x14ac:dyDescent="0.25">
      <c r="A669" s="74" t="s">
        <v>107</v>
      </c>
      <c r="B669" s="25" t="s">
        <v>254</v>
      </c>
      <c r="C669" s="109" t="s">
        <v>82</v>
      </c>
      <c r="D669" s="33">
        <v>355</v>
      </c>
    </row>
    <row r="670" spans="1:4" ht="15.75" x14ac:dyDescent="0.25">
      <c r="A670" s="45" t="s">
        <v>23</v>
      </c>
      <c r="B670" s="25" t="s">
        <v>254</v>
      </c>
      <c r="C670" s="29" t="s">
        <v>24</v>
      </c>
      <c r="D670" s="33">
        <f>D671</f>
        <v>1196</v>
      </c>
    </row>
    <row r="671" spans="1:4" ht="15.75" x14ac:dyDescent="0.25">
      <c r="A671" s="45" t="s">
        <v>134</v>
      </c>
      <c r="B671" s="25" t="s">
        <v>254</v>
      </c>
      <c r="C671" s="29" t="s">
        <v>161</v>
      </c>
      <c r="D671" s="33">
        <f>D672</f>
        <v>1196</v>
      </c>
    </row>
    <row r="672" spans="1:4" ht="31.5" x14ac:dyDescent="0.25">
      <c r="A672" s="45" t="s">
        <v>145</v>
      </c>
      <c r="B672" s="25" t="s">
        <v>254</v>
      </c>
      <c r="C672" s="25" t="s">
        <v>162</v>
      </c>
      <c r="D672" s="33">
        <f>1820-14-610</f>
        <v>1196</v>
      </c>
    </row>
    <row r="673" spans="1:4" ht="31.5" x14ac:dyDescent="0.25">
      <c r="A673" s="61" t="s">
        <v>18</v>
      </c>
      <c r="B673" s="25" t="s">
        <v>254</v>
      </c>
      <c r="C673" s="25" t="s">
        <v>20</v>
      </c>
      <c r="D673" s="33">
        <f>D674+D676</f>
        <v>21457</v>
      </c>
    </row>
    <row r="674" spans="1:4" ht="15.75" x14ac:dyDescent="0.25">
      <c r="A674" s="61" t="s">
        <v>25</v>
      </c>
      <c r="B674" s="25" t="s">
        <v>254</v>
      </c>
      <c r="C674" s="25" t="s">
        <v>26</v>
      </c>
      <c r="D674" s="33">
        <f>D675</f>
        <v>20857</v>
      </c>
    </row>
    <row r="675" spans="1:4" ht="15.75" x14ac:dyDescent="0.25">
      <c r="A675" s="45" t="s">
        <v>87</v>
      </c>
      <c r="B675" s="25" t="s">
        <v>254</v>
      </c>
      <c r="C675" s="109" t="s">
        <v>88</v>
      </c>
      <c r="D675" s="33">
        <f>20149+98+610</f>
        <v>20857</v>
      </c>
    </row>
    <row r="676" spans="1:4" ht="31.5" x14ac:dyDescent="0.25">
      <c r="A676" s="74" t="s">
        <v>65</v>
      </c>
      <c r="B676" s="25" t="s">
        <v>254</v>
      </c>
      <c r="C676" s="25" t="s">
        <v>0</v>
      </c>
      <c r="D676" s="33">
        <f>D677</f>
        <v>600</v>
      </c>
    </row>
    <row r="677" spans="1:4" ht="31.5" x14ac:dyDescent="0.25">
      <c r="A677" s="34" t="s">
        <v>668</v>
      </c>
      <c r="B677" s="25" t="s">
        <v>254</v>
      </c>
      <c r="C677" s="25" t="s">
        <v>666</v>
      </c>
      <c r="D677" s="33">
        <v>600</v>
      </c>
    </row>
    <row r="678" spans="1:4" ht="15.75" x14ac:dyDescent="0.25">
      <c r="A678" s="79" t="s">
        <v>63</v>
      </c>
      <c r="B678" s="35" t="s">
        <v>258</v>
      </c>
      <c r="C678" s="35"/>
      <c r="D678" s="26">
        <f>D679</f>
        <v>8925</v>
      </c>
    </row>
    <row r="679" spans="1:4" ht="15.75" x14ac:dyDescent="0.25">
      <c r="A679" s="46" t="s">
        <v>22</v>
      </c>
      <c r="B679" s="25" t="s">
        <v>258</v>
      </c>
      <c r="C679" s="107" t="s">
        <v>15</v>
      </c>
      <c r="D679" s="33">
        <f>D680</f>
        <v>8925</v>
      </c>
    </row>
    <row r="680" spans="1:4" ht="15.75" x14ac:dyDescent="0.25">
      <c r="A680" s="46" t="s">
        <v>17</v>
      </c>
      <c r="B680" s="25" t="s">
        <v>258</v>
      </c>
      <c r="C680" s="107" t="s">
        <v>16</v>
      </c>
      <c r="D680" s="33">
        <f>D681</f>
        <v>8925</v>
      </c>
    </row>
    <row r="681" spans="1:4" ht="31.5" x14ac:dyDescent="0.25">
      <c r="A681" s="74" t="s">
        <v>107</v>
      </c>
      <c r="B681" s="25" t="s">
        <v>258</v>
      </c>
      <c r="C681" s="109" t="s">
        <v>82</v>
      </c>
      <c r="D681" s="33">
        <f>8911+14</f>
        <v>8925</v>
      </c>
    </row>
    <row r="682" spans="1:4" ht="47.25" x14ac:dyDescent="0.25">
      <c r="A682" s="79" t="s">
        <v>71</v>
      </c>
      <c r="B682" s="35" t="s">
        <v>257</v>
      </c>
      <c r="C682" s="35"/>
      <c r="D682" s="26">
        <f>D683+D686</f>
        <v>450</v>
      </c>
    </row>
    <row r="683" spans="1:4" ht="15.75" x14ac:dyDescent="0.25">
      <c r="A683" s="46" t="s">
        <v>22</v>
      </c>
      <c r="B683" s="25" t="s">
        <v>257</v>
      </c>
      <c r="C683" s="107" t="s">
        <v>15</v>
      </c>
      <c r="D683" s="33">
        <f>D684</f>
        <v>150</v>
      </c>
    </row>
    <row r="684" spans="1:4" ht="15.75" x14ac:dyDescent="0.25">
      <c r="A684" s="46" t="s">
        <v>17</v>
      </c>
      <c r="B684" s="25" t="s">
        <v>257</v>
      </c>
      <c r="C684" s="107" t="s">
        <v>16</v>
      </c>
      <c r="D684" s="33">
        <f>D685</f>
        <v>150</v>
      </c>
    </row>
    <row r="685" spans="1:4" ht="31.5" x14ac:dyDescent="0.25">
      <c r="A685" s="74" t="s">
        <v>107</v>
      </c>
      <c r="B685" s="25" t="s">
        <v>257</v>
      </c>
      <c r="C685" s="109" t="s">
        <v>82</v>
      </c>
      <c r="D685" s="33">
        <v>150</v>
      </c>
    </row>
    <row r="686" spans="1:4" ht="31.5" x14ac:dyDescent="0.25">
      <c r="A686" s="46" t="s">
        <v>18</v>
      </c>
      <c r="B686" s="25" t="s">
        <v>257</v>
      </c>
      <c r="C686" s="109" t="s">
        <v>20</v>
      </c>
      <c r="D686" s="33">
        <f>D687</f>
        <v>300</v>
      </c>
    </row>
    <row r="687" spans="1:4" ht="15.75" x14ac:dyDescent="0.25">
      <c r="A687" s="46" t="s">
        <v>25</v>
      </c>
      <c r="B687" s="25" t="s">
        <v>257</v>
      </c>
      <c r="C687" s="109" t="s">
        <v>26</v>
      </c>
      <c r="D687" s="33">
        <f>D688</f>
        <v>300</v>
      </c>
    </row>
    <row r="688" spans="1:4" ht="15.75" x14ac:dyDescent="0.25">
      <c r="A688" s="45" t="s">
        <v>87</v>
      </c>
      <c r="B688" s="25" t="s">
        <v>257</v>
      </c>
      <c r="C688" s="109" t="s">
        <v>88</v>
      </c>
      <c r="D688" s="33">
        <v>300</v>
      </c>
    </row>
    <row r="689" spans="1:4" ht="15.75" x14ac:dyDescent="0.25">
      <c r="A689" s="79" t="s">
        <v>58</v>
      </c>
      <c r="B689" s="81" t="s">
        <v>255</v>
      </c>
      <c r="C689" s="35"/>
      <c r="D689" s="26">
        <f>D690</f>
        <v>832</v>
      </c>
    </row>
    <row r="690" spans="1:4" ht="31.5" x14ac:dyDescent="0.25">
      <c r="A690" s="46" t="s">
        <v>18</v>
      </c>
      <c r="B690" s="25" t="s">
        <v>255</v>
      </c>
      <c r="C690" s="109" t="s">
        <v>20</v>
      </c>
      <c r="D690" s="33">
        <f>D691</f>
        <v>832</v>
      </c>
    </row>
    <row r="691" spans="1:4" ht="15.75" x14ac:dyDescent="0.25">
      <c r="A691" s="46" t="s">
        <v>25</v>
      </c>
      <c r="B691" s="25" t="s">
        <v>255</v>
      </c>
      <c r="C691" s="109" t="s">
        <v>26</v>
      </c>
      <c r="D691" s="33">
        <f>D692</f>
        <v>832</v>
      </c>
    </row>
    <row r="692" spans="1:4" ht="15.75" x14ac:dyDescent="0.25">
      <c r="A692" s="45" t="s">
        <v>87</v>
      </c>
      <c r="B692" s="25" t="s">
        <v>255</v>
      </c>
      <c r="C692" s="109" t="s">
        <v>88</v>
      </c>
      <c r="D692" s="67">
        <f>930-98</f>
        <v>832</v>
      </c>
    </row>
    <row r="693" spans="1:4" ht="15.75" x14ac:dyDescent="0.25">
      <c r="A693" s="79" t="s">
        <v>670</v>
      </c>
      <c r="B693" s="35" t="s">
        <v>671</v>
      </c>
      <c r="C693" s="48"/>
      <c r="D693" s="113">
        <f>D694+D697</f>
        <v>11386</v>
      </c>
    </row>
    <row r="694" spans="1:4" ht="15.75" x14ac:dyDescent="0.25">
      <c r="A694" s="46" t="s">
        <v>22</v>
      </c>
      <c r="B694" s="25" t="s">
        <v>671</v>
      </c>
      <c r="C694" s="109" t="s">
        <v>15</v>
      </c>
      <c r="D694" s="114">
        <f>D695</f>
        <v>6503.4</v>
      </c>
    </row>
    <row r="695" spans="1:4" ht="15.75" x14ac:dyDescent="0.25">
      <c r="A695" s="46" t="s">
        <v>17</v>
      </c>
      <c r="B695" s="25" t="s">
        <v>671</v>
      </c>
      <c r="C695" s="109" t="s">
        <v>16</v>
      </c>
      <c r="D695" s="114">
        <f>D696</f>
        <v>6503.4</v>
      </c>
    </row>
    <row r="696" spans="1:4" ht="31.5" x14ac:dyDescent="0.25">
      <c r="A696" s="74" t="s">
        <v>107</v>
      </c>
      <c r="B696" s="25" t="s">
        <v>671</v>
      </c>
      <c r="C696" s="109" t="s">
        <v>82</v>
      </c>
      <c r="D696" s="114">
        <f>0+7971-1467.6</f>
        <v>6503.4</v>
      </c>
    </row>
    <row r="697" spans="1:4" ht="31.5" x14ac:dyDescent="0.25">
      <c r="A697" s="46" t="s">
        <v>18</v>
      </c>
      <c r="B697" s="25" t="s">
        <v>671</v>
      </c>
      <c r="C697" s="109" t="s">
        <v>20</v>
      </c>
      <c r="D697" s="114">
        <f>D698</f>
        <v>4882.6000000000004</v>
      </c>
    </row>
    <row r="698" spans="1:4" ht="15.75" x14ac:dyDescent="0.25">
      <c r="A698" s="46" t="s">
        <v>25</v>
      </c>
      <c r="B698" s="25" t="s">
        <v>671</v>
      </c>
      <c r="C698" s="109" t="s">
        <v>26</v>
      </c>
      <c r="D698" s="114">
        <f>D699</f>
        <v>4882.6000000000004</v>
      </c>
    </row>
    <row r="699" spans="1:4" ht="15.75" x14ac:dyDescent="0.25">
      <c r="A699" s="45" t="s">
        <v>87</v>
      </c>
      <c r="B699" s="25" t="s">
        <v>671</v>
      </c>
      <c r="C699" s="109" t="s">
        <v>88</v>
      </c>
      <c r="D699" s="41">
        <f>0+3415+1467.6</f>
        <v>4882.6000000000004</v>
      </c>
    </row>
    <row r="700" spans="1:4" ht="15.75" x14ac:dyDescent="0.25">
      <c r="A700" s="45"/>
      <c r="B700" s="25"/>
      <c r="C700" s="109"/>
      <c r="D700" s="33"/>
    </row>
    <row r="701" spans="1:4" ht="37.5" x14ac:dyDescent="0.3">
      <c r="A701" s="88" t="s">
        <v>553</v>
      </c>
      <c r="B701" s="11" t="s">
        <v>373</v>
      </c>
      <c r="C701" s="89"/>
      <c r="D701" s="90">
        <f>D702+D736+D769+D781+D800</f>
        <v>91372</v>
      </c>
    </row>
    <row r="702" spans="1:4" ht="18.75" x14ac:dyDescent="0.3">
      <c r="A702" s="65" t="s">
        <v>147</v>
      </c>
      <c r="B702" s="102" t="s">
        <v>374</v>
      </c>
      <c r="C702" s="115"/>
      <c r="D702" s="100">
        <f>D703+D708+D718+D726</f>
        <v>18757</v>
      </c>
    </row>
    <row r="703" spans="1:4" ht="18.75" x14ac:dyDescent="0.3">
      <c r="A703" s="65" t="s">
        <v>375</v>
      </c>
      <c r="B703" s="102" t="s">
        <v>376</v>
      </c>
      <c r="C703" s="115"/>
      <c r="D703" s="100">
        <f>D704</f>
        <v>400</v>
      </c>
    </row>
    <row r="704" spans="1:4" ht="32.25" x14ac:dyDescent="0.3">
      <c r="A704" s="79" t="s">
        <v>377</v>
      </c>
      <c r="B704" s="81" t="s">
        <v>378</v>
      </c>
      <c r="C704" s="116"/>
      <c r="D704" s="57">
        <f>D705</f>
        <v>400</v>
      </c>
    </row>
    <row r="705" spans="1:4" ht="31.5" x14ac:dyDescent="0.25">
      <c r="A705" s="61" t="s">
        <v>18</v>
      </c>
      <c r="B705" s="62" t="s">
        <v>378</v>
      </c>
      <c r="C705" s="25">
        <v>600</v>
      </c>
      <c r="D705" s="64">
        <f>D706</f>
        <v>400</v>
      </c>
    </row>
    <row r="706" spans="1:4" ht="18.75" x14ac:dyDescent="0.25">
      <c r="A706" s="46" t="s">
        <v>25</v>
      </c>
      <c r="B706" s="62" t="s">
        <v>378</v>
      </c>
      <c r="C706" s="107">
        <v>610</v>
      </c>
      <c r="D706" s="117">
        <f>D707</f>
        <v>400</v>
      </c>
    </row>
    <row r="707" spans="1:4" ht="18.75" x14ac:dyDescent="0.25">
      <c r="A707" s="46" t="s">
        <v>87</v>
      </c>
      <c r="B707" s="62" t="s">
        <v>378</v>
      </c>
      <c r="C707" s="107" t="s">
        <v>88</v>
      </c>
      <c r="D707" s="117">
        <f>9400-9000</f>
        <v>400</v>
      </c>
    </row>
    <row r="708" spans="1:4" ht="18.75" x14ac:dyDescent="0.25">
      <c r="A708" s="65" t="s">
        <v>554</v>
      </c>
      <c r="B708" s="102" t="s">
        <v>555</v>
      </c>
      <c r="C708" s="107"/>
      <c r="D708" s="118">
        <f>D709</f>
        <v>270</v>
      </c>
    </row>
    <row r="709" spans="1:4" ht="32.25" customHeight="1" x14ac:dyDescent="0.25">
      <c r="A709" s="79" t="s">
        <v>556</v>
      </c>
      <c r="B709" s="81" t="s">
        <v>557</v>
      </c>
      <c r="C709" s="107"/>
      <c r="D709" s="119">
        <f>D710+D713</f>
        <v>270</v>
      </c>
    </row>
    <row r="710" spans="1:4" ht="18.75" x14ac:dyDescent="0.3">
      <c r="A710" s="61" t="s">
        <v>22</v>
      </c>
      <c r="B710" s="62" t="s">
        <v>557</v>
      </c>
      <c r="C710" s="120" t="s">
        <v>15</v>
      </c>
      <c r="D710" s="117">
        <f>D711</f>
        <v>145</v>
      </c>
    </row>
    <row r="711" spans="1:4" ht="18.75" x14ac:dyDescent="0.25">
      <c r="A711" s="61" t="s">
        <v>17</v>
      </c>
      <c r="B711" s="62" t="s">
        <v>557</v>
      </c>
      <c r="C711" s="107" t="s">
        <v>16</v>
      </c>
      <c r="D711" s="117">
        <f>D712</f>
        <v>145</v>
      </c>
    </row>
    <row r="712" spans="1:4" ht="31.5" x14ac:dyDescent="0.25">
      <c r="A712" s="74" t="s">
        <v>107</v>
      </c>
      <c r="B712" s="62" t="s">
        <v>557</v>
      </c>
      <c r="C712" s="107" t="s">
        <v>82</v>
      </c>
      <c r="D712" s="117">
        <f>220-75</f>
        <v>145</v>
      </c>
    </row>
    <row r="713" spans="1:4" ht="31.5" x14ac:dyDescent="0.25">
      <c r="A713" s="61" t="s">
        <v>18</v>
      </c>
      <c r="B713" s="62" t="s">
        <v>557</v>
      </c>
      <c r="C713" s="25">
        <v>600</v>
      </c>
      <c r="D713" s="64">
        <f>D714+D716</f>
        <v>125</v>
      </c>
    </row>
    <row r="714" spans="1:4" ht="15.75" x14ac:dyDescent="0.25">
      <c r="A714" s="46" t="s">
        <v>25</v>
      </c>
      <c r="B714" s="62" t="s">
        <v>557</v>
      </c>
      <c r="C714" s="107">
        <v>610</v>
      </c>
      <c r="D714" s="64">
        <f>D715</f>
        <v>60</v>
      </c>
    </row>
    <row r="715" spans="1:4" ht="15.75" x14ac:dyDescent="0.25">
      <c r="A715" s="46" t="s">
        <v>87</v>
      </c>
      <c r="B715" s="62" t="s">
        <v>557</v>
      </c>
      <c r="C715" s="107" t="s">
        <v>88</v>
      </c>
      <c r="D715" s="64">
        <f>25+35</f>
        <v>60</v>
      </c>
    </row>
    <row r="716" spans="1:4" ht="15.75" x14ac:dyDescent="0.25">
      <c r="A716" s="74" t="s">
        <v>143</v>
      </c>
      <c r="B716" s="62" t="s">
        <v>557</v>
      </c>
      <c r="C716" s="25" t="s">
        <v>21</v>
      </c>
      <c r="D716" s="64">
        <f>D717</f>
        <v>65</v>
      </c>
    </row>
    <row r="717" spans="1:4" ht="15.75" x14ac:dyDescent="0.25">
      <c r="A717" s="74" t="s">
        <v>89</v>
      </c>
      <c r="B717" s="62" t="s">
        <v>557</v>
      </c>
      <c r="C717" s="25" t="s">
        <v>90</v>
      </c>
      <c r="D717" s="64">
        <f>25+40</f>
        <v>65</v>
      </c>
    </row>
    <row r="718" spans="1:4" ht="31.5" x14ac:dyDescent="0.25">
      <c r="A718" s="65" t="s">
        <v>379</v>
      </c>
      <c r="B718" s="102" t="s">
        <v>380</v>
      </c>
      <c r="C718" s="91"/>
      <c r="D718" s="100">
        <f>D719</f>
        <v>1620</v>
      </c>
    </row>
    <row r="719" spans="1:4" ht="31.5" x14ac:dyDescent="0.25">
      <c r="A719" s="79" t="s">
        <v>381</v>
      </c>
      <c r="B719" s="81" t="s">
        <v>382</v>
      </c>
      <c r="C719" s="35"/>
      <c r="D719" s="57">
        <f>D720+D723</f>
        <v>1620</v>
      </c>
    </row>
    <row r="720" spans="1:4" ht="15.75" x14ac:dyDescent="0.25">
      <c r="A720" s="61" t="s">
        <v>22</v>
      </c>
      <c r="B720" s="62" t="s">
        <v>382</v>
      </c>
      <c r="C720" s="25">
        <v>200</v>
      </c>
      <c r="D720" s="64">
        <f>D721</f>
        <v>425</v>
      </c>
    </row>
    <row r="721" spans="1:4" ht="15.75" x14ac:dyDescent="0.25">
      <c r="A721" s="61" t="s">
        <v>17</v>
      </c>
      <c r="B721" s="62" t="s">
        <v>382</v>
      </c>
      <c r="C721" s="25">
        <v>240</v>
      </c>
      <c r="D721" s="64">
        <f>D722</f>
        <v>425</v>
      </c>
    </row>
    <row r="722" spans="1:4" ht="31.5" x14ac:dyDescent="0.25">
      <c r="A722" s="74" t="s">
        <v>107</v>
      </c>
      <c r="B722" s="62" t="s">
        <v>382</v>
      </c>
      <c r="C722" s="25" t="s">
        <v>82</v>
      </c>
      <c r="D722" s="64">
        <v>425</v>
      </c>
    </row>
    <row r="723" spans="1:4" ht="31.5" x14ac:dyDescent="0.25">
      <c r="A723" s="61" t="s">
        <v>18</v>
      </c>
      <c r="B723" s="62" t="s">
        <v>382</v>
      </c>
      <c r="C723" s="25">
        <v>600</v>
      </c>
      <c r="D723" s="64">
        <f>D724</f>
        <v>1195</v>
      </c>
    </row>
    <row r="724" spans="1:4" ht="15.75" x14ac:dyDescent="0.25">
      <c r="A724" s="46" t="s">
        <v>25</v>
      </c>
      <c r="B724" s="62" t="s">
        <v>382</v>
      </c>
      <c r="C724" s="107">
        <v>610</v>
      </c>
      <c r="D724" s="64">
        <f>D725</f>
        <v>1195</v>
      </c>
    </row>
    <row r="725" spans="1:4" ht="15.75" x14ac:dyDescent="0.25">
      <c r="A725" s="46" t="s">
        <v>87</v>
      </c>
      <c r="B725" s="62" t="s">
        <v>382</v>
      </c>
      <c r="C725" s="107" t="s">
        <v>88</v>
      </c>
      <c r="D725" s="64">
        <v>1195</v>
      </c>
    </row>
    <row r="726" spans="1:4" ht="15.75" x14ac:dyDescent="0.25">
      <c r="A726" s="65" t="s">
        <v>400</v>
      </c>
      <c r="B726" s="102" t="s">
        <v>383</v>
      </c>
      <c r="C726" s="91"/>
      <c r="D726" s="100">
        <f>D727</f>
        <v>16467</v>
      </c>
    </row>
    <row r="727" spans="1:4" ht="31.5" x14ac:dyDescent="0.25">
      <c r="A727" s="79" t="s">
        <v>384</v>
      </c>
      <c r="B727" s="81" t="s">
        <v>385</v>
      </c>
      <c r="C727" s="35"/>
      <c r="D727" s="57">
        <f>D728+D731</f>
        <v>16467</v>
      </c>
    </row>
    <row r="728" spans="1:4" ht="15.75" x14ac:dyDescent="0.25">
      <c r="A728" s="61" t="s">
        <v>22</v>
      </c>
      <c r="B728" s="62" t="s">
        <v>385</v>
      </c>
      <c r="C728" s="25" t="s">
        <v>15</v>
      </c>
      <c r="D728" s="64">
        <f>D729</f>
        <v>100</v>
      </c>
    </row>
    <row r="729" spans="1:4" ht="15.75" x14ac:dyDescent="0.25">
      <c r="A729" s="61" t="s">
        <v>17</v>
      </c>
      <c r="B729" s="62" t="s">
        <v>385</v>
      </c>
      <c r="C729" s="25" t="s">
        <v>16</v>
      </c>
      <c r="D729" s="64">
        <f>D730</f>
        <v>100</v>
      </c>
    </row>
    <row r="730" spans="1:4" ht="31.5" x14ac:dyDescent="0.25">
      <c r="A730" s="74" t="s">
        <v>107</v>
      </c>
      <c r="B730" s="62" t="s">
        <v>385</v>
      </c>
      <c r="C730" s="25" t="s">
        <v>82</v>
      </c>
      <c r="D730" s="64">
        <v>100</v>
      </c>
    </row>
    <row r="731" spans="1:4" ht="31.5" x14ac:dyDescent="0.25">
      <c r="A731" s="61" t="s">
        <v>18</v>
      </c>
      <c r="B731" s="62" t="s">
        <v>385</v>
      </c>
      <c r="C731" s="25" t="s">
        <v>20</v>
      </c>
      <c r="D731" s="64">
        <f>D732+D734</f>
        <v>16367</v>
      </c>
    </row>
    <row r="732" spans="1:4" ht="15.75" x14ac:dyDescent="0.25">
      <c r="A732" s="46" t="s">
        <v>25</v>
      </c>
      <c r="B732" s="62" t="s">
        <v>385</v>
      </c>
      <c r="C732" s="25" t="s">
        <v>26</v>
      </c>
      <c r="D732" s="64">
        <f>D733</f>
        <v>10787</v>
      </c>
    </row>
    <row r="733" spans="1:4" ht="15.75" x14ac:dyDescent="0.25">
      <c r="A733" s="46" t="s">
        <v>87</v>
      </c>
      <c r="B733" s="62" t="s">
        <v>385</v>
      </c>
      <c r="C733" s="25" t="s">
        <v>88</v>
      </c>
      <c r="D733" s="64">
        <f>10272+515</f>
        <v>10787</v>
      </c>
    </row>
    <row r="734" spans="1:4" ht="15.75" x14ac:dyDescent="0.25">
      <c r="A734" s="74" t="s">
        <v>143</v>
      </c>
      <c r="B734" s="62" t="s">
        <v>385</v>
      </c>
      <c r="C734" s="25" t="s">
        <v>21</v>
      </c>
      <c r="D734" s="64">
        <f>D735</f>
        <v>5580</v>
      </c>
    </row>
    <row r="735" spans="1:4" ht="15.75" x14ac:dyDescent="0.25">
      <c r="A735" s="74" t="s">
        <v>89</v>
      </c>
      <c r="B735" s="62" t="s">
        <v>385</v>
      </c>
      <c r="C735" s="25" t="s">
        <v>90</v>
      </c>
      <c r="D735" s="64">
        <f>6095-515</f>
        <v>5580</v>
      </c>
    </row>
    <row r="736" spans="1:4" ht="31.5" x14ac:dyDescent="0.25">
      <c r="A736" s="15" t="s">
        <v>558</v>
      </c>
      <c r="B736" s="16" t="s">
        <v>386</v>
      </c>
      <c r="C736" s="17"/>
      <c r="D736" s="18">
        <f>D737+D746+D755</f>
        <v>52250</v>
      </c>
    </row>
    <row r="737" spans="1:4" ht="31.5" x14ac:dyDescent="0.25">
      <c r="A737" s="65" t="s">
        <v>559</v>
      </c>
      <c r="B737" s="102" t="s">
        <v>387</v>
      </c>
      <c r="C737" s="91"/>
      <c r="D737" s="100">
        <f>D738+D743</f>
        <v>7059</v>
      </c>
    </row>
    <row r="738" spans="1:4" ht="15.75" x14ac:dyDescent="0.25">
      <c r="A738" s="79" t="s">
        <v>159</v>
      </c>
      <c r="B738" s="81" t="s">
        <v>388</v>
      </c>
      <c r="C738" s="35"/>
      <c r="D738" s="57">
        <f>D739</f>
        <v>2059</v>
      </c>
    </row>
    <row r="739" spans="1:4" ht="15.75" x14ac:dyDescent="0.25">
      <c r="A739" s="61" t="s">
        <v>22</v>
      </c>
      <c r="B739" s="62" t="s">
        <v>388</v>
      </c>
      <c r="C739" s="25">
        <v>200</v>
      </c>
      <c r="D739" s="64">
        <f>D740</f>
        <v>2059</v>
      </c>
    </row>
    <row r="740" spans="1:4" ht="15.75" x14ac:dyDescent="0.25">
      <c r="A740" s="61" t="s">
        <v>17</v>
      </c>
      <c r="B740" s="62" t="s">
        <v>388</v>
      </c>
      <c r="C740" s="25">
        <v>240</v>
      </c>
      <c r="D740" s="64">
        <f>D742+D741</f>
        <v>2059</v>
      </c>
    </row>
    <row r="741" spans="1:4" ht="15.75" x14ac:dyDescent="0.25">
      <c r="A741" s="45" t="s">
        <v>565</v>
      </c>
      <c r="B741" s="62" t="s">
        <v>388</v>
      </c>
      <c r="C741" s="25" t="s">
        <v>517</v>
      </c>
      <c r="D741" s="64">
        <v>800</v>
      </c>
    </row>
    <row r="742" spans="1:4" ht="31.5" x14ac:dyDescent="0.25">
      <c r="A742" s="74" t="s">
        <v>107</v>
      </c>
      <c r="B742" s="62" t="s">
        <v>388</v>
      </c>
      <c r="C742" s="25" t="s">
        <v>82</v>
      </c>
      <c r="D742" s="64">
        <f>4181-750-328-800-74-970</f>
        <v>1259</v>
      </c>
    </row>
    <row r="743" spans="1:4" ht="31.5" x14ac:dyDescent="0.25">
      <c r="A743" s="70" t="s">
        <v>800</v>
      </c>
      <c r="B743" s="81" t="s">
        <v>389</v>
      </c>
      <c r="C743" s="35"/>
      <c r="D743" s="57">
        <f>D744</f>
        <v>5000</v>
      </c>
    </row>
    <row r="744" spans="1:4" ht="15.75" x14ac:dyDescent="0.25">
      <c r="A744" s="61" t="s">
        <v>13</v>
      </c>
      <c r="B744" s="62" t="s">
        <v>389</v>
      </c>
      <c r="C744" s="25" t="s">
        <v>14</v>
      </c>
      <c r="D744" s="64">
        <f>D745</f>
        <v>5000</v>
      </c>
    </row>
    <row r="745" spans="1:4" ht="15.75" x14ac:dyDescent="0.25">
      <c r="A745" s="74" t="s">
        <v>2</v>
      </c>
      <c r="B745" s="62" t="s">
        <v>389</v>
      </c>
      <c r="C745" s="25" t="s">
        <v>95</v>
      </c>
      <c r="D745" s="64">
        <v>5000</v>
      </c>
    </row>
    <row r="746" spans="1:4" ht="31.5" x14ac:dyDescent="0.25">
      <c r="A746" s="65" t="s">
        <v>560</v>
      </c>
      <c r="B746" s="102" t="s">
        <v>390</v>
      </c>
      <c r="C746" s="91"/>
      <c r="D746" s="100">
        <f>D747+D751</f>
        <v>5753</v>
      </c>
    </row>
    <row r="747" spans="1:4" ht="15.75" x14ac:dyDescent="0.25">
      <c r="A747" s="70" t="s">
        <v>421</v>
      </c>
      <c r="B747" s="81" t="s">
        <v>409</v>
      </c>
      <c r="C747" s="35"/>
      <c r="D747" s="57">
        <f>D748</f>
        <v>100</v>
      </c>
    </row>
    <row r="748" spans="1:4" ht="15.75" x14ac:dyDescent="0.25">
      <c r="A748" s="61" t="s">
        <v>22</v>
      </c>
      <c r="B748" s="62" t="s">
        <v>409</v>
      </c>
      <c r="C748" s="25" t="s">
        <v>15</v>
      </c>
      <c r="D748" s="64">
        <f>D749</f>
        <v>100</v>
      </c>
    </row>
    <row r="749" spans="1:4" ht="15.75" x14ac:dyDescent="0.25">
      <c r="A749" s="61" t="s">
        <v>17</v>
      </c>
      <c r="B749" s="62" t="s">
        <v>409</v>
      </c>
      <c r="C749" s="25" t="s">
        <v>16</v>
      </c>
      <c r="D749" s="64">
        <f>D750</f>
        <v>100</v>
      </c>
    </row>
    <row r="750" spans="1:4" ht="31.5" x14ac:dyDescent="0.25">
      <c r="A750" s="74" t="s">
        <v>107</v>
      </c>
      <c r="B750" s="62" t="s">
        <v>409</v>
      </c>
      <c r="C750" s="25" t="s">
        <v>82</v>
      </c>
      <c r="D750" s="64">
        <f>300-50-150</f>
        <v>100</v>
      </c>
    </row>
    <row r="751" spans="1:4" ht="15.75" x14ac:dyDescent="0.25">
      <c r="A751" s="70" t="s">
        <v>561</v>
      </c>
      <c r="B751" s="81" t="s">
        <v>562</v>
      </c>
      <c r="C751" s="35"/>
      <c r="D751" s="57">
        <f>D752</f>
        <v>5653</v>
      </c>
    </row>
    <row r="752" spans="1:4" ht="15.75" x14ac:dyDescent="0.25">
      <c r="A752" s="61" t="s">
        <v>22</v>
      </c>
      <c r="B752" s="62" t="s">
        <v>562</v>
      </c>
      <c r="C752" s="25" t="s">
        <v>15</v>
      </c>
      <c r="D752" s="64">
        <f>D753</f>
        <v>5653</v>
      </c>
    </row>
    <row r="753" spans="1:4" ht="15.75" x14ac:dyDescent="0.25">
      <c r="A753" s="61" t="s">
        <v>17</v>
      </c>
      <c r="B753" s="62" t="s">
        <v>562</v>
      </c>
      <c r="C753" s="25" t="s">
        <v>16</v>
      </c>
      <c r="D753" s="64">
        <f>D754</f>
        <v>5653</v>
      </c>
    </row>
    <row r="754" spans="1:4" ht="31.5" x14ac:dyDescent="0.25">
      <c r="A754" s="74" t="s">
        <v>107</v>
      </c>
      <c r="B754" s="62" t="s">
        <v>562</v>
      </c>
      <c r="C754" s="25" t="s">
        <v>82</v>
      </c>
      <c r="D754" s="64">
        <f>7391-1736-2</f>
        <v>5653</v>
      </c>
    </row>
    <row r="755" spans="1:4" ht="31.5" x14ac:dyDescent="0.25">
      <c r="A755" s="15" t="s">
        <v>563</v>
      </c>
      <c r="B755" s="16" t="s">
        <v>391</v>
      </c>
      <c r="C755" s="17"/>
      <c r="D755" s="18">
        <f>D756</f>
        <v>39438</v>
      </c>
    </row>
    <row r="756" spans="1:4" ht="15.75" x14ac:dyDescent="0.25">
      <c r="A756" s="79" t="s">
        <v>138</v>
      </c>
      <c r="B756" s="81" t="s">
        <v>564</v>
      </c>
      <c r="C756" s="35"/>
      <c r="D756" s="57">
        <f>D757+D762+D766</f>
        <v>39438</v>
      </c>
    </row>
    <row r="757" spans="1:4" ht="47.25" x14ac:dyDescent="0.25">
      <c r="A757" s="61" t="s">
        <v>39</v>
      </c>
      <c r="B757" s="62" t="s">
        <v>564</v>
      </c>
      <c r="C757" s="29">
        <v>100</v>
      </c>
      <c r="D757" s="64">
        <f>D758</f>
        <v>34102</v>
      </c>
    </row>
    <row r="758" spans="1:4" ht="15.75" x14ac:dyDescent="0.25">
      <c r="A758" s="61" t="s">
        <v>33</v>
      </c>
      <c r="B758" s="62" t="s">
        <v>564</v>
      </c>
      <c r="C758" s="29" t="s">
        <v>32</v>
      </c>
      <c r="D758" s="64">
        <f>D759+D760+D761</f>
        <v>34102</v>
      </c>
    </row>
    <row r="759" spans="1:4" ht="15.75" x14ac:dyDescent="0.25">
      <c r="A759" s="61" t="s">
        <v>332</v>
      </c>
      <c r="B759" s="62" t="s">
        <v>564</v>
      </c>
      <c r="C759" s="29" t="s">
        <v>92</v>
      </c>
      <c r="D759" s="64">
        <f>18866-490+2295+210+711</f>
        <v>21592</v>
      </c>
    </row>
    <row r="760" spans="1:4" ht="15.75" x14ac:dyDescent="0.25">
      <c r="A760" s="61" t="s">
        <v>94</v>
      </c>
      <c r="B760" s="62" t="s">
        <v>564</v>
      </c>
      <c r="C760" s="29" t="s">
        <v>93</v>
      </c>
      <c r="D760" s="64">
        <f>4561+500+40-438.5</f>
        <v>4662.5</v>
      </c>
    </row>
    <row r="761" spans="1:4" ht="31.5" x14ac:dyDescent="0.25">
      <c r="A761" s="61" t="s">
        <v>180</v>
      </c>
      <c r="B761" s="62" t="s">
        <v>564</v>
      </c>
      <c r="C761" s="29" t="s">
        <v>179</v>
      </c>
      <c r="D761" s="64">
        <f>7075-148+844+76+0.5</f>
        <v>7847.5</v>
      </c>
    </row>
    <row r="762" spans="1:4" ht="15.75" x14ac:dyDescent="0.25">
      <c r="A762" s="45" t="s">
        <v>22</v>
      </c>
      <c r="B762" s="62" t="s">
        <v>564</v>
      </c>
      <c r="C762" s="25" t="s">
        <v>15</v>
      </c>
      <c r="D762" s="41">
        <f>D763</f>
        <v>5329</v>
      </c>
    </row>
    <row r="763" spans="1:4" ht="15.75" x14ac:dyDescent="0.25">
      <c r="A763" s="45" t="s">
        <v>17</v>
      </c>
      <c r="B763" s="62" t="s">
        <v>564</v>
      </c>
      <c r="C763" s="25" t="s">
        <v>16</v>
      </c>
      <c r="D763" s="41">
        <f>D764+D765</f>
        <v>5329</v>
      </c>
    </row>
    <row r="764" spans="1:4" ht="15.75" x14ac:dyDescent="0.25">
      <c r="A764" s="45" t="s">
        <v>565</v>
      </c>
      <c r="B764" s="62" t="s">
        <v>564</v>
      </c>
      <c r="C764" s="25" t="s">
        <v>517</v>
      </c>
      <c r="D764" s="41">
        <f>1042+350+750-400</f>
        <v>1742</v>
      </c>
    </row>
    <row r="765" spans="1:4" ht="31.5" x14ac:dyDescent="0.25">
      <c r="A765" s="74" t="s">
        <v>107</v>
      </c>
      <c r="B765" s="62" t="s">
        <v>564</v>
      </c>
      <c r="C765" s="29" t="s">
        <v>82</v>
      </c>
      <c r="D765" s="41">
        <f>3810-350+400-273</f>
        <v>3587</v>
      </c>
    </row>
    <row r="766" spans="1:4" ht="15.75" x14ac:dyDescent="0.25">
      <c r="A766" s="61" t="s">
        <v>13</v>
      </c>
      <c r="B766" s="62" t="s">
        <v>564</v>
      </c>
      <c r="C766" s="29">
        <v>800</v>
      </c>
      <c r="D766" s="41">
        <f>D767</f>
        <v>7</v>
      </c>
    </row>
    <row r="767" spans="1:4" ht="15.75" x14ac:dyDescent="0.25">
      <c r="A767" s="61" t="s">
        <v>35</v>
      </c>
      <c r="B767" s="62" t="s">
        <v>564</v>
      </c>
      <c r="C767" s="29">
        <v>850</v>
      </c>
      <c r="D767" s="41">
        <f>+D768</f>
        <v>7</v>
      </c>
    </row>
    <row r="768" spans="1:4" ht="15.75" x14ac:dyDescent="0.25">
      <c r="A768" s="61" t="s">
        <v>85</v>
      </c>
      <c r="B768" s="62" t="s">
        <v>564</v>
      </c>
      <c r="C768" s="29" t="s">
        <v>86</v>
      </c>
      <c r="D768" s="41">
        <f>5+2</f>
        <v>7</v>
      </c>
    </row>
    <row r="769" spans="1:4" ht="31.5" x14ac:dyDescent="0.25">
      <c r="A769" s="15" t="s">
        <v>566</v>
      </c>
      <c r="B769" s="16" t="s">
        <v>567</v>
      </c>
      <c r="C769" s="17"/>
      <c r="D769" s="18">
        <f>D770+D776</f>
        <v>4305</v>
      </c>
    </row>
    <row r="770" spans="1:4" ht="31.5" x14ac:dyDescent="0.25">
      <c r="A770" s="15" t="s">
        <v>568</v>
      </c>
      <c r="B770" s="102" t="s">
        <v>569</v>
      </c>
      <c r="C770" s="91"/>
      <c r="D770" s="100">
        <f>D771</f>
        <v>4195</v>
      </c>
    </row>
    <row r="771" spans="1:4" ht="15.75" x14ac:dyDescent="0.25">
      <c r="A771" s="47" t="s">
        <v>570</v>
      </c>
      <c r="B771" s="81" t="s">
        <v>571</v>
      </c>
      <c r="C771" s="35"/>
      <c r="D771" s="57">
        <f>D772</f>
        <v>4195</v>
      </c>
    </row>
    <row r="772" spans="1:4" ht="15.75" x14ac:dyDescent="0.25">
      <c r="A772" s="121" t="s">
        <v>22</v>
      </c>
      <c r="B772" s="62" t="s">
        <v>571</v>
      </c>
      <c r="C772" s="29" t="s">
        <v>15</v>
      </c>
      <c r="D772" s="64">
        <f>D773</f>
        <v>4195</v>
      </c>
    </row>
    <row r="773" spans="1:4" ht="15.75" x14ac:dyDescent="0.25">
      <c r="A773" s="45" t="s">
        <v>17</v>
      </c>
      <c r="B773" s="62" t="s">
        <v>571</v>
      </c>
      <c r="C773" s="29" t="s">
        <v>16</v>
      </c>
      <c r="D773" s="64">
        <f>D775+D774</f>
        <v>4195</v>
      </c>
    </row>
    <row r="774" spans="1:4" ht="15.75" x14ac:dyDescent="0.25">
      <c r="A774" s="45" t="s">
        <v>565</v>
      </c>
      <c r="B774" s="62" t="s">
        <v>571</v>
      </c>
      <c r="C774" s="25" t="s">
        <v>517</v>
      </c>
      <c r="D774" s="64">
        <f>4700-1725</f>
        <v>2975</v>
      </c>
    </row>
    <row r="775" spans="1:4" ht="31.5" x14ac:dyDescent="0.25">
      <c r="A775" s="74" t="s">
        <v>107</v>
      </c>
      <c r="B775" s="62" t="s">
        <v>571</v>
      </c>
      <c r="C775" s="29" t="s">
        <v>82</v>
      </c>
      <c r="D775" s="64">
        <f>6820-4700-900</f>
        <v>1220</v>
      </c>
    </row>
    <row r="776" spans="1:4" ht="31.5" x14ac:dyDescent="0.25">
      <c r="A776" s="15" t="s">
        <v>572</v>
      </c>
      <c r="B776" s="102" t="s">
        <v>573</v>
      </c>
      <c r="C776" s="91"/>
      <c r="D776" s="100">
        <f>D777</f>
        <v>110</v>
      </c>
    </row>
    <row r="777" spans="1:4" ht="15.75" x14ac:dyDescent="0.25">
      <c r="A777" s="79" t="s">
        <v>574</v>
      </c>
      <c r="B777" s="81" t="s">
        <v>575</v>
      </c>
      <c r="C777" s="35"/>
      <c r="D777" s="57">
        <f>D778</f>
        <v>110</v>
      </c>
    </row>
    <row r="778" spans="1:4" ht="15.75" x14ac:dyDescent="0.25">
      <c r="A778" s="121" t="s">
        <v>22</v>
      </c>
      <c r="B778" s="62" t="s">
        <v>575</v>
      </c>
      <c r="C778" s="29" t="s">
        <v>15</v>
      </c>
      <c r="D778" s="41">
        <f>D779</f>
        <v>110</v>
      </c>
    </row>
    <row r="779" spans="1:4" ht="15.75" x14ac:dyDescent="0.25">
      <c r="A779" s="45" t="s">
        <v>17</v>
      </c>
      <c r="B779" s="62" t="s">
        <v>575</v>
      </c>
      <c r="C779" s="29" t="s">
        <v>16</v>
      </c>
      <c r="D779" s="41">
        <f>D780</f>
        <v>110</v>
      </c>
    </row>
    <row r="780" spans="1:4" ht="31.5" x14ac:dyDescent="0.25">
      <c r="A780" s="74" t="s">
        <v>107</v>
      </c>
      <c r="B780" s="62" t="s">
        <v>575</v>
      </c>
      <c r="C780" s="29" t="s">
        <v>82</v>
      </c>
      <c r="D780" s="41">
        <f>2000-1890</f>
        <v>110</v>
      </c>
    </row>
    <row r="781" spans="1:4" ht="15.75" x14ac:dyDescent="0.25">
      <c r="A781" s="15" t="s">
        <v>576</v>
      </c>
      <c r="B781" s="16" t="s">
        <v>577</v>
      </c>
      <c r="C781" s="17"/>
      <c r="D781" s="18">
        <f>D782</f>
        <v>12194</v>
      </c>
    </row>
    <row r="782" spans="1:4" ht="15.75" x14ac:dyDescent="0.25">
      <c r="A782" s="15" t="s">
        <v>578</v>
      </c>
      <c r="B782" s="102" t="s">
        <v>579</v>
      </c>
      <c r="C782" s="29"/>
      <c r="D782" s="100">
        <f>D783+D792+D796</f>
        <v>12194</v>
      </c>
    </row>
    <row r="783" spans="1:4" ht="15.75" x14ac:dyDescent="0.25">
      <c r="A783" s="79" t="s">
        <v>580</v>
      </c>
      <c r="B783" s="81" t="s">
        <v>581</v>
      </c>
      <c r="C783" s="35"/>
      <c r="D783" s="57">
        <f>D784+D787</f>
        <v>8858</v>
      </c>
    </row>
    <row r="784" spans="1:4" ht="15.75" x14ac:dyDescent="0.25">
      <c r="A784" s="121" t="s">
        <v>22</v>
      </c>
      <c r="B784" s="62" t="s">
        <v>581</v>
      </c>
      <c r="C784" s="29" t="s">
        <v>15</v>
      </c>
      <c r="D784" s="41">
        <f>D785</f>
        <v>458</v>
      </c>
    </row>
    <row r="785" spans="1:4" ht="15.75" x14ac:dyDescent="0.25">
      <c r="A785" s="45" t="s">
        <v>17</v>
      </c>
      <c r="B785" s="62" t="s">
        <v>581</v>
      </c>
      <c r="C785" s="29" t="s">
        <v>16</v>
      </c>
      <c r="D785" s="41">
        <f>D786</f>
        <v>458</v>
      </c>
    </row>
    <row r="786" spans="1:4" ht="31.5" x14ac:dyDescent="0.25">
      <c r="A786" s="74" t="s">
        <v>107</v>
      </c>
      <c r="B786" s="62" t="s">
        <v>581</v>
      </c>
      <c r="C786" s="29" t="s">
        <v>82</v>
      </c>
      <c r="D786" s="41">
        <f>180+328-4-46</f>
        <v>458</v>
      </c>
    </row>
    <row r="787" spans="1:4" ht="31.5" x14ac:dyDescent="0.25">
      <c r="A787" s="61" t="s">
        <v>18</v>
      </c>
      <c r="B787" s="62" t="s">
        <v>581</v>
      </c>
      <c r="C787" s="25" t="s">
        <v>20</v>
      </c>
      <c r="D787" s="64">
        <f>D788+D790</f>
        <v>8400</v>
      </c>
    </row>
    <row r="788" spans="1:4" ht="15.75" x14ac:dyDescent="0.25">
      <c r="A788" s="46" t="s">
        <v>25</v>
      </c>
      <c r="B788" s="62" t="s">
        <v>581</v>
      </c>
      <c r="C788" s="25" t="s">
        <v>26</v>
      </c>
      <c r="D788" s="64">
        <f>D789</f>
        <v>7180</v>
      </c>
    </row>
    <row r="789" spans="1:4" ht="15.75" x14ac:dyDescent="0.25">
      <c r="A789" s="46" t="s">
        <v>87</v>
      </c>
      <c r="B789" s="62" t="s">
        <v>581</v>
      </c>
      <c r="C789" s="25" t="s">
        <v>88</v>
      </c>
      <c r="D789" s="64">
        <f>7170+10</f>
        <v>7180</v>
      </c>
    </row>
    <row r="790" spans="1:4" ht="15.75" x14ac:dyDescent="0.25">
      <c r="A790" s="74" t="s">
        <v>143</v>
      </c>
      <c r="B790" s="62" t="s">
        <v>581</v>
      </c>
      <c r="C790" s="25" t="s">
        <v>21</v>
      </c>
      <c r="D790" s="64">
        <f>D791</f>
        <v>1220</v>
      </c>
    </row>
    <row r="791" spans="1:4" ht="15.75" x14ac:dyDescent="0.25">
      <c r="A791" s="74" t="s">
        <v>89</v>
      </c>
      <c r="B791" s="62" t="s">
        <v>581</v>
      </c>
      <c r="C791" s="25" t="s">
        <v>90</v>
      </c>
      <c r="D791" s="64">
        <f>1230-10</f>
        <v>1220</v>
      </c>
    </row>
    <row r="792" spans="1:4" ht="15.75" x14ac:dyDescent="0.25">
      <c r="A792" s="47" t="s">
        <v>582</v>
      </c>
      <c r="B792" s="81" t="s">
        <v>583</v>
      </c>
      <c r="C792" s="35"/>
      <c r="D792" s="57">
        <f>D793</f>
        <v>950</v>
      </c>
    </row>
    <row r="793" spans="1:4" ht="31.5" x14ac:dyDescent="0.25">
      <c r="A793" s="46" t="s">
        <v>18</v>
      </c>
      <c r="B793" s="62" t="s">
        <v>583</v>
      </c>
      <c r="C793" s="107" t="s">
        <v>20</v>
      </c>
      <c r="D793" s="41">
        <f>D794</f>
        <v>950</v>
      </c>
    </row>
    <row r="794" spans="1:4" ht="31.5" x14ac:dyDescent="0.25">
      <c r="A794" s="46" t="s">
        <v>28</v>
      </c>
      <c r="B794" s="62" t="s">
        <v>583</v>
      </c>
      <c r="C794" s="107" t="s">
        <v>0</v>
      </c>
      <c r="D794" s="41">
        <f>D795</f>
        <v>950</v>
      </c>
    </row>
    <row r="795" spans="1:4" ht="31.5" x14ac:dyDescent="0.25">
      <c r="A795" s="34" t="s">
        <v>668</v>
      </c>
      <c r="B795" s="62" t="s">
        <v>583</v>
      </c>
      <c r="C795" s="107" t="s">
        <v>666</v>
      </c>
      <c r="D795" s="41">
        <v>950</v>
      </c>
    </row>
    <row r="796" spans="1:4" s="104" customFormat="1" ht="47.25" x14ac:dyDescent="0.25">
      <c r="A796" s="23" t="s">
        <v>757</v>
      </c>
      <c r="B796" s="81" t="s">
        <v>756</v>
      </c>
      <c r="C796" s="56"/>
      <c r="D796" s="57">
        <f>D797</f>
        <v>2386</v>
      </c>
    </row>
    <row r="797" spans="1:4" ht="15.75" x14ac:dyDescent="0.25">
      <c r="A797" s="121" t="s">
        <v>22</v>
      </c>
      <c r="B797" s="62" t="s">
        <v>756</v>
      </c>
      <c r="C797" s="29" t="s">
        <v>15</v>
      </c>
      <c r="D797" s="41">
        <f>D798</f>
        <v>2386</v>
      </c>
    </row>
    <row r="798" spans="1:4" ht="15.75" x14ac:dyDescent="0.25">
      <c r="A798" s="45" t="s">
        <v>17</v>
      </c>
      <c r="B798" s="62" t="s">
        <v>756</v>
      </c>
      <c r="C798" s="29" t="s">
        <v>16</v>
      </c>
      <c r="D798" s="41">
        <f>D799</f>
        <v>2386</v>
      </c>
    </row>
    <row r="799" spans="1:4" ht="31.5" x14ac:dyDescent="0.25">
      <c r="A799" s="74" t="s">
        <v>107</v>
      </c>
      <c r="B799" s="62" t="s">
        <v>756</v>
      </c>
      <c r="C799" s="29" t="s">
        <v>82</v>
      </c>
      <c r="D799" s="41">
        <v>2386</v>
      </c>
    </row>
    <row r="800" spans="1:4" s="122" customFormat="1" ht="15.75" x14ac:dyDescent="0.25">
      <c r="A800" s="15" t="s">
        <v>584</v>
      </c>
      <c r="B800" s="16" t="s">
        <v>585</v>
      </c>
      <c r="C800" s="17"/>
      <c r="D800" s="18">
        <f>D801</f>
        <v>3866</v>
      </c>
    </row>
    <row r="801" spans="1:4" s="94" customFormat="1" ht="15.75" x14ac:dyDescent="0.25">
      <c r="A801" s="15" t="s">
        <v>586</v>
      </c>
      <c r="B801" s="16" t="s">
        <v>587</v>
      </c>
      <c r="C801" s="123"/>
      <c r="D801" s="18">
        <f>D802</f>
        <v>3866</v>
      </c>
    </row>
    <row r="802" spans="1:4" s="94" customFormat="1" ht="15.75" x14ac:dyDescent="0.25">
      <c r="A802" s="124" t="s">
        <v>588</v>
      </c>
      <c r="B802" s="24" t="s">
        <v>587</v>
      </c>
      <c r="C802" s="123"/>
      <c r="D802" s="26">
        <f>D803</f>
        <v>3866</v>
      </c>
    </row>
    <row r="803" spans="1:4" s="94" customFormat="1" ht="15.75" x14ac:dyDescent="0.25">
      <c r="A803" s="121" t="s">
        <v>22</v>
      </c>
      <c r="B803" s="28" t="s">
        <v>587</v>
      </c>
      <c r="C803" s="125">
        <v>200</v>
      </c>
      <c r="D803" s="33">
        <f>D804</f>
        <v>3866</v>
      </c>
    </row>
    <row r="804" spans="1:4" s="94" customFormat="1" ht="15.75" x14ac:dyDescent="0.25">
      <c r="A804" s="45" t="s">
        <v>17</v>
      </c>
      <c r="B804" s="28" t="s">
        <v>587</v>
      </c>
      <c r="C804" s="125">
        <v>240</v>
      </c>
      <c r="D804" s="33">
        <f>D805</f>
        <v>3866</v>
      </c>
    </row>
    <row r="805" spans="1:4" ht="31.5" x14ac:dyDescent="0.25">
      <c r="A805" s="74" t="s">
        <v>107</v>
      </c>
      <c r="B805" s="28" t="s">
        <v>587</v>
      </c>
      <c r="C805" s="125">
        <v>244</v>
      </c>
      <c r="D805" s="33">
        <f>6555-2689</f>
        <v>3866</v>
      </c>
    </row>
    <row r="806" spans="1:4" ht="37.5" x14ac:dyDescent="0.3">
      <c r="A806" s="126" t="s">
        <v>533</v>
      </c>
      <c r="B806" s="115" t="s">
        <v>224</v>
      </c>
      <c r="C806" s="120"/>
      <c r="D806" s="118">
        <f>D807+D816</f>
        <v>6370</v>
      </c>
    </row>
    <row r="807" spans="1:4" ht="47.25" x14ac:dyDescent="0.25">
      <c r="A807" s="15" t="s">
        <v>534</v>
      </c>
      <c r="B807" s="16" t="s">
        <v>225</v>
      </c>
      <c r="C807" s="17"/>
      <c r="D807" s="18">
        <f>D808+D812</f>
        <v>700</v>
      </c>
    </row>
    <row r="808" spans="1:4" ht="31.5" x14ac:dyDescent="0.25">
      <c r="A808" s="70" t="s">
        <v>67</v>
      </c>
      <c r="B808" s="35" t="s">
        <v>226</v>
      </c>
      <c r="C808" s="35"/>
      <c r="D808" s="57">
        <f>D809</f>
        <v>350</v>
      </c>
    </row>
    <row r="809" spans="1:4" ht="31.5" x14ac:dyDescent="0.25">
      <c r="A809" s="74" t="s">
        <v>18</v>
      </c>
      <c r="B809" s="25" t="s">
        <v>226</v>
      </c>
      <c r="C809" s="25" t="s">
        <v>20</v>
      </c>
      <c r="D809" s="64">
        <f>D810</f>
        <v>350</v>
      </c>
    </row>
    <row r="810" spans="1:4" ht="31.5" x14ac:dyDescent="0.25">
      <c r="A810" s="74" t="s">
        <v>28</v>
      </c>
      <c r="B810" s="25" t="s">
        <v>226</v>
      </c>
      <c r="C810" s="25" t="s">
        <v>0</v>
      </c>
      <c r="D810" s="64">
        <f>D811</f>
        <v>350</v>
      </c>
    </row>
    <row r="811" spans="1:4" ht="31.5" x14ac:dyDescent="0.25">
      <c r="A811" s="34" t="s">
        <v>668</v>
      </c>
      <c r="B811" s="25" t="s">
        <v>226</v>
      </c>
      <c r="C811" s="25" t="s">
        <v>666</v>
      </c>
      <c r="D811" s="64">
        <v>350</v>
      </c>
    </row>
    <row r="812" spans="1:4" ht="31.5" x14ac:dyDescent="0.25">
      <c r="A812" s="70" t="s">
        <v>54</v>
      </c>
      <c r="B812" s="35" t="s">
        <v>535</v>
      </c>
      <c r="C812" s="35"/>
      <c r="D812" s="57">
        <f>D813</f>
        <v>350</v>
      </c>
    </row>
    <row r="813" spans="1:4" ht="31.5" x14ac:dyDescent="0.25">
      <c r="A813" s="54" t="s">
        <v>18</v>
      </c>
      <c r="B813" s="25" t="s">
        <v>535</v>
      </c>
      <c r="C813" s="25" t="s">
        <v>20</v>
      </c>
      <c r="D813" s="64">
        <f>D814</f>
        <v>350</v>
      </c>
    </row>
    <row r="814" spans="1:4" ht="31.5" x14ac:dyDescent="0.25">
      <c r="A814" s="54" t="s">
        <v>28</v>
      </c>
      <c r="B814" s="25" t="s">
        <v>535</v>
      </c>
      <c r="C814" s="25" t="s">
        <v>0</v>
      </c>
      <c r="D814" s="64">
        <f>D815</f>
        <v>350</v>
      </c>
    </row>
    <row r="815" spans="1:4" ht="31.5" x14ac:dyDescent="0.25">
      <c r="A815" s="34" t="s">
        <v>668</v>
      </c>
      <c r="B815" s="25" t="s">
        <v>535</v>
      </c>
      <c r="C815" s="25" t="s">
        <v>666</v>
      </c>
      <c r="D815" s="64">
        <v>350</v>
      </c>
    </row>
    <row r="816" spans="1:4" ht="31.5" x14ac:dyDescent="0.25">
      <c r="A816" s="15" t="s">
        <v>536</v>
      </c>
      <c r="B816" s="16" t="s">
        <v>227</v>
      </c>
      <c r="C816" s="17"/>
      <c r="D816" s="18">
        <f>D817+D821+D825</f>
        <v>5670</v>
      </c>
    </row>
    <row r="817" spans="1:4" ht="15.75" x14ac:dyDescent="0.25">
      <c r="A817" s="70" t="s">
        <v>244</v>
      </c>
      <c r="B817" s="35" t="s">
        <v>537</v>
      </c>
      <c r="C817" s="35"/>
      <c r="D817" s="57">
        <f>D818</f>
        <v>4900</v>
      </c>
    </row>
    <row r="818" spans="1:4" ht="15.75" x14ac:dyDescent="0.25">
      <c r="A818" s="74" t="s">
        <v>13</v>
      </c>
      <c r="B818" s="25" t="s">
        <v>537</v>
      </c>
      <c r="C818" s="25" t="s">
        <v>14</v>
      </c>
      <c r="D818" s="64">
        <f>D819</f>
        <v>4900</v>
      </c>
    </row>
    <row r="819" spans="1:4" ht="31.5" x14ac:dyDescent="0.25">
      <c r="A819" s="127" t="s">
        <v>413</v>
      </c>
      <c r="B819" s="25" t="s">
        <v>537</v>
      </c>
      <c r="C819" s="25" t="s">
        <v>12</v>
      </c>
      <c r="D819" s="64">
        <f>D820</f>
        <v>4900</v>
      </c>
    </row>
    <row r="820" spans="1:4" ht="31.5" x14ac:dyDescent="0.25">
      <c r="A820" s="127" t="s">
        <v>669</v>
      </c>
      <c r="B820" s="25" t="s">
        <v>537</v>
      </c>
      <c r="C820" s="25" t="s">
        <v>667</v>
      </c>
      <c r="D820" s="64">
        <v>4900</v>
      </c>
    </row>
    <row r="821" spans="1:4" ht="31.5" x14ac:dyDescent="0.25">
      <c r="A821" s="23" t="s">
        <v>167</v>
      </c>
      <c r="B821" s="35" t="s">
        <v>228</v>
      </c>
      <c r="C821" s="35"/>
      <c r="D821" s="57">
        <f>D822</f>
        <v>120</v>
      </c>
    </row>
    <row r="822" spans="1:4" ht="31.5" x14ac:dyDescent="0.25">
      <c r="A822" s="54" t="s">
        <v>18</v>
      </c>
      <c r="B822" s="25" t="s">
        <v>228</v>
      </c>
      <c r="C822" s="25" t="s">
        <v>20</v>
      </c>
      <c r="D822" s="64">
        <f>D823</f>
        <v>120</v>
      </c>
    </row>
    <row r="823" spans="1:4" ht="31.5" x14ac:dyDescent="0.25">
      <c r="A823" s="54" t="s">
        <v>28</v>
      </c>
      <c r="B823" s="25" t="s">
        <v>228</v>
      </c>
      <c r="C823" s="25" t="s">
        <v>0</v>
      </c>
      <c r="D823" s="64">
        <f>D824</f>
        <v>120</v>
      </c>
    </row>
    <row r="824" spans="1:4" ht="31.5" x14ac:dyDescent="0.25">
      <c r="A824" s="34" t="s">
        <v>668</v>
      </c>
      <c r="B824" s="25" t="s">
        <v>228</v>
      </c>
      <c r="C824" s="25" t="s">
        <v>666</v>
      </c>
      <c r="D824" s="64">
        <v>120</v>
      </c>
    </row>
    <row r="825" spans="1:4" ht="31.5" x14ac:dyDescent="0.25">
      <c r="A825" s="23" t="s">
        <v>538</v>
      </c>
      <c r="B825" s="35" t="s">
        <v>229</v>
      </c>
      <c r="C825" s="35"/>
      <c r="D825" s="57">
        <f>D826</f>
        <v>650</v>
      </c>
    </row>
    <row r="826" spans="1:4" ht="31.5" x14ac:dyDescent="0.25">
      <c r="A826" s="54" t="s">
        <v>18</v>
      </c>
      <c r="B826" s="25" t="s">
        <v>229</v>
      </c>
      <c r="C826" s="25" t="s">
        <v>20</v>
      </c>
      <c r="D826" s="64">
        <f>D827</f>
        <v>650</v>
      </c>
    </row>
    <row r="827" spans="1:4" ht="31.5" x14ac:dyDescent="0.25">
      <c r="A827" s="54" t="s">
        <v>28</v>
      </c>
      <c r="B827" s="25" t="s">
        <v>229</v>
      </c>
      <c r="C827" s="25" t="s">
        <v>0</v>
      </c>
      <c r="D827" s="64">
        <f>D828</f>
        <v>650</v>
      </c>
    </row>
    <row r="828" spans="1:4" ht="31.5" x14ac:dyDescent="0.25">
      <c r="A828" s="34" t="s">
        <v>668</v>
      </c>
      <c r="B828" s="25" t="s">
        <v>229</v>
      </c>
      <c r="C828" s="25" t="s">
        <v>666</v>
      </c>
      <c r="D828" s="64">
        <v>650</v>
      </c>
    </row>
    <row r="829" spans="1:4" ht="37.5" x14ac:dyDescent="0.3">
      <c r="A829" s="126" t="s">
        <v>661</v>
      </c>
      <c r="B829" s="115" t="s">
        <v>170</v>
      </c>
      <c r="C829" s="120"/>
      <c r="D829" s="118">
        <f>D830+D848</f>
        <v>70669.87</v>
      </c>
    </row>
    <row r="830" spans="1:4" ht="31.5" x14ac:dyDescent="0.25">
      <c r="A830" s="15" t="s">
        <v>215</v>
      </c>
      <c r="B830" s="16" t="s">
        <v>171</v>
      </c>
      <c r="C830" s="17"/>
      <c r="D830" s="18">
        <f>D831+D837+D844</f>
        <v>19800</v>
      </c>
    </row>
    <row r="831" spans="1:4" s="94" customFormat="1" ht="31.5" x14ac:dyDescent="0.25">
      <c r="A831" s="69" t="s">
        <v>172</v>
      </c>
      <c r="B831" s="44" t="s">
        <v>173</v>
      </c>
      <c r="C831" s="44"/>
      <c r="D831" s="92">
        <f>D832</f>
        <v>3000</v>
      </c>
    </row>
    <row r="832" spans="1:4" s="94" customFormat="1" ht="31.5" x14ac:dyDescent="0.25">
      <c r="A832" s="61" t="s">
        <v>18</v>
      </c>
      <c r="B832" s="25" t="s">
        <v>173</v>
      </c>
      <c r="C832" s="25" t="s">
        <v>20</v>
      </c>
      <c r="D832" s="64">
        <f>D833+D835</f>
        <v>3000</v>
      </c>
    </row>
    <row r="833" spans="1:4" ht="15.75" x14ac:dyDescent="0.25">
      <c r="A833" s="61" t="s">
        <v>25</v>
      </c>
      <c r="B833" s="25" t="s">
        <v>173</v>
      </c>
      <c r="C833" s="25" t="s">
        <v>26</v>
      </c>
      <c r="D833" s="64">
        <f>D834</f>
        <v>2480</v>
      </c>
    </row>
    <row r="834" spans="1:4" ht="15.75" x14ac:dyDescent="0.25">
      <c r="A834" s="46" t="s">
        <v>87</v>
      </c>
      <c r="B834" s="25" t="s">
        <v>173</v>
      </c>
      <c r="C834" s="25" t="s">
        <v>88</v>
      </c>
      <c r="D834" s="64">
        <v>2480</v>
      </c>
    </row>
    <row r="835" spans="1:4" ht="15.75" x14ac:dyDescent="0.25">
      <c r="A835" s="46" t="s">
        <v>19</v>
      </c>
      <c r="B835" s="25" t="s">
        <v>173</v>
      </c>
      <c r="C835" s="25" t="s">
        <v>21</v>
      </c>
      <c r="D835" s="64">
        <f>D836</f>
        <v>520</v>
      </c>
    </row>
    <row r="836" spans="1:4" ht="15.75" x14ac:dyDescent="0.25">
      <c r="A836" s="46" t="s">
        <v>89</v>
      </c>
      <c r="B836" s="25" t="s">
        <v>173</v>
      </c>
      <c r="C836" s="25" t="s">
        <v>90</v>
      </c>
      <c r="D836" s="64">
        <v>520</v>
      </c>
    </row>
    <row r="837" spans="1:4" ht="31.5" x14ac:dyDescent="0.25">
      <c r="A837" s="69" t="s">
        <v>175</v>
      </c>
      <c r="B837" s="44" t="s">
        <v>174</v>
      </c>
      <c r="C837" s="44"/>
      <c r="D837" s="92">
        <f>D838+D841</f>
        <v>4500</v>
      </c>
    </row>
    <row r="838" spans="1:4" ht="15.75" x14ac:dyDescent="0.25">
      <c r="A838" s="45" t="s">
        <v>22</v>
      </c>
      <c r="B838" s="25" t="s">
        <v>174</v>
      </c>
      <c r="C838" s="25" t="s">
        <v>15</v>
      </c>
      <c r="D838" s="64">
        <f>D839</f>
        <v>20</v>
      </c>
    </row>
    <row r="839" spans="1:4" ht="15.75" x14ac:dyDescent="0.25">
      <c r="A839" s="45" t="s">
        <v>17</v>
      </c>
      <c r="B839" s="25" t="s">
        <v>174</v>
      </c>
      <c r="C839" s="25" t="s">
        <v>16</v>
      </c>
      <c r="D839" s="64">
        <f>D840</f>
        <v>20</v>
      </c>
    </row>
    <row r="840" spans="1:4" ht="31.5" x14ac:dyDescent="0.25">
      <c r="A840" s="74" t="s">
        <v>107</v>
      </c>
      <c r="B840" s="25" t="s">
        <v>174</v>
      </c>
      <c r="C840" s="29" t="s">
        <v>82</v>
      </c>
      <c r="D840" s="64">
        <v>20</v>
      </c>
    </row>
    <row r="841" spans="1:4" ht="31.5" x14ac:dyDescent="0.25">
      <c r="A841" s="61" t="s">
        <v>18</v>
      </c>
      <c r="B841" s="25" t="s">
        <v>174</v>
      </c>
      <c r="C841" s="25" t="s">
        <v>20</v>
      </c>
      <c r="D841" s="64">
        <f>D842</f>
        <v>4480</v>
      </c>
    </row>
    <row r="842" spans="1:4" ht="15.75" x14ac:dyDescent="0.25">
      <c r="A842" s="61" t="s">
        <v>25</v>
      </c>
      <c r="B842" s="25" t="s">
        <v>174</v>
      </c>
      <c r="C842" s="25" t="s">
        <v>26</v>
      </c>
      <c r="D842" s="64">
        <f>D843</f>
        <v>4480</v>
      </c>
    </row>
    <row r="843" spans="1:4" ht="15.75" x14ac:dyDescent="0.25">
      <c r="A843" s="46" t="s">
        <v>87</v>
      </c>
      <c r="B843" s="25" t="s">
        <v>174</v>
      </c>
      <c r="C843" s="25" t="s">
        <v>88</v>
      </c>
      <c r="D843" s="64">
        <v>4480</v>
      </c>
    </row>
    <row r="844" spans="1:4" ht="15.75" x14ac:dyDescent="0.25">
      <c r="A844" s="69" t="s">
        <v>428</v>
      </c>
      <c r="B844" s="44" t="s">
        <v>427</v>
      </c>
      <c r="C844" s="91"/>
      <c r="D844" s="92">
        <f>D845</f>
        <v>12300</v>
      </c>
    </row>
    <row r="845" spans="1:4" ht="31.5" x14ac:dyDescent="0.25">
      <c r="A845" s="61" t="s">
        <v>18</v>
      </c>
      <c r="B845" s="25" t="s">
        <v>427</v>
      </c>
      <c r="C845" s="25" t="s">
        <v>20</v>
      </c>
      <c r="D845" s="57">
        <f>D846</f>
        <v>12300</v>
      </c>
    </row>
    <row r="846" spans="1:4" ht="15.75" x14ac:dyDescent="0.25">
      <c r="A846" s="61" t="s">
        <v>25</v>
      </c>
      <c r="B846" s="25" t="s">
        <v>427</v>
      </c>
      <c r="C846" s="25" t="s">
        <v>26</v>
      </c>
      <c r="D846" s="64">
        <f>D847</f>
        <v>12300</v>
      </c>
    </row>
    <row r="847" spans="1:4" ht="15.75" x14ac:dyDescent="0.25">
      <c r="A847" s="46" t="s">
        <v>87</v>
      </c>
      <c r="B847" s="25" t="s">
        <v>427</v>
      </c>
      <c r="C847" s="25" t="s">
        <v>88</v>
      </c>
      <c r="D847" s="64">
        <v>12300</v>
      </c>
    </row>
    <row r="848" spans="1:4" ht="33.75" customHeight="1" x14ac:dyDescent="0.25">
      <c r="A848" s="78" t="s">
        <v>769</v>
      </c>
      <c r="B848" s="91" t="s">
        <v>771</v>
      </c>
      <c r="C848" s="91"/>
      <c r="D848" s="100">
        <f>D849+D853</f>
        <v>50869.869999999995</v>
      </c>
    </row>
    <row r="849" spans="1:4" ht="33.75" customHeight="1" x14ac:dyDescent="0.25">
      <c r="A849" s="70" t="s">
        <v>780</v>
      </c>
      <c r="B849" s="35" t="s">
        <v>781</v>
      </c>
      <c r="C849" s="91"/>
      <c r="D849" s="57">
        <f>D850</f>
        <v>20001</v>
      </c>
    </row>
    <row r="850" spans="1:4" ht="33.75" customHeight="1" x14ac:dyDescent="0.25">
      <c r="A850" s="27" t="s">
        <v>22</v>
      </c>
      <c r="B850" s="25" t="s">
        <v>781</v>
      </c>
      <c r="C850" s="128">
        <v>200</v>
      </c>
      <c r="D850" s="64">
        <f>D851</f>
        <v>20001</v>
      </c>
    </row>
    <row r="851" spans="1:4" ht="33.75" customHeight="1" x14ac:dyDescent="0.25">
      <c r="A851" s="27" t="s">
        <v>17</v>
      </c>
      <c r="B851" s="25" t="s">
        <v>781</v>
      </c>
      <c r="C851" s="128">
        <v>240</v>
      </c>
      <c r="D851" s="64">
        <f>D852</f>
        <v>20001</v>
      </c>
    </row>
    <row r="852" spans="1:4" ht="33.75" customHeight="1" x14ac:dyDescent="0.25">
      <c r="A852" s="31" t="s">
        <v>81</v>
      </c>
      <c r="B852" s="25" t="s">
        <v>781</v>
      </c>
      <c r="C852" s="128">
        <v>244</v>
      </c>
      <c r="D852" s="64">
        <v>20001</v>
      </c>
    </row>
    <row r="853" spans="1:4" ht="31.5" x14ac:dyDescent="0.25">
      <c r="A853" s="70" t="s">
        <v>770</v>
      </c>
      <c r="B853" s="35" t="s">
        <v>772</v>
      </c>
      <c r="C853" s="91"/>
      <c r="D853" s="57">
        <f>D854</f>
        <v>30868.87</v>
      </c>
    </row>
    <row r="854" spans="1:4" ht="15.75" x14ac:dyDescent="0.25">
      <c r="A854" s="27" t="s">
        <v>22</v>
      </c>
      <c r="B854" s="25" t="s">
        <v>772</v>
      </c>
      <c r="C854" s="128">
        <v>200</v>
      </c>
      <c r="D854" s="64">
        <f>D855</f>
        <v>30868.87</v>
      </c>
    </row>
    <row r="855" spans="1:4" ht="15.75" x14ac:dyDescent="0.25">
      <c r="A855" s="27" t="s">
        <v>17</v>
      </c>
      <c r="B855" s="25" t="s">
        <v>772</v>
      </c>
      <c r="C855" s="128">
        <v>240</v>
      </c>
      <c r="D855" s="64">
        <f>D856</f>
        <v>30868.87</v>
      </c>
    </row>
    <row r="856" spans="1:4" ht="31.5" x14ac:dyDescent="0.25">
      <c r="A856" s="31" t="s">
        <v>81</v>
      </c>
      <c r="B856" s="25" t="s">
        <v>772</v>
      </c>
      <c r="C856" s="128">
        <v>244</v>
      </c>
      <c r="D856" s="64">
        <f>10314.96+20553.91</f>
        <v>30868.87</v>
      </c>
    </row>
    <row r="857" spans="1:4" ht="37.5" x14ac:dyDescent="0.3">
      <c r="A857" s="129" t="s">
        <v>481</v>
      </c>
      <c r="B857" s="115" t="s">
        <v>216</v>
      </c>
      <c r="C857" s="120"/>
      <c r="D857" s="118">
        <f>D858+D870+D882</f>
        <v>529002.4</v>
      </c>
    </row>
    <row r="858" spans="1:4" ht="15.75" x14ac:dyDescent="0.25">
      <c r="A858" s="15" t="s">
        <v>91</v>
      </c>
      <c r="B858" s="16" t="s">
        <v>176</v>
      </c>
      <c r="C858" s="17"/>
      <c r="D858" s="18">
        <f>D859</f>
        <v>4548</v>
      </c>
    </row>
    <row r="859" spans="1:4" ht="31.5" x14ac:dyDescent="0.25">
      <c r="A859" s="15" t="s">
        <v>539</v>
      </c>
      <c r="B859" s="16" t="s">
        <v>485</v>
      </c>
      <c r="C859" s="17"/>
      <c r="D859" s="18">
        <f>D860+D864</f>
        <v>4548</v>
      </c>
    </row>
    <row r="860" spans="1:4" ht="15.75" x14ac:dyDescent="0.25">
      <c r="A860" s="47" t="s">
        <v>484</v>
      </c>
      <c r="B860" s="35" t="s">
        <v>486</v>
      </c>
      <c r="C860" s="25"/>
      <c r="D860" s="57">
        <f>D861</f>
        <v>420</v>
      </c>
    </row>
    <row r="861" spans="1:4" ht="15.75" x14ac:dyDescent="0.25">
      <c r="A861" s="27" t="s">
        <v>22</v>
      </c>
      <c r="B861" s="25" t="s">
        <v>486</v>
      </c>
      <c r="C861" s="25" t="s">
        <v>15</v>
      </c>
      <c r="D861" s="64">
        <f>D862</f>
        <v>420</v>
      </c>
    </row>
    <row r="862" spans="1:4" ht="15.75" x14ac:dyDescent="0.25">
      <c r="A862" s="27" t="s">
        <v>17</v>
      </c>
      <c r="B862" s="25" t="s">
        <v>486</v>
      </c>
      <c r="C862" s="25" t="s">
        <v>16</v>
      </c>
      <c r="D862" s="64">
        <f>D863</f>
        <v>420</v>
      </c>
    </row>
    <row r="863" spans="1:4" ht="31.5" x14ac:dyDescent="0.25">
      <c r="A863" s="31" t="s">
        <v>81</v>
      </c>
      <c r="B863" s="25" t="s">
        <v>486</v>
      </c>
      <c r="C863" s="25" t="s">
        <v>82</v>
      </c>
      <c r="D863" s="64">
        <v>420</v>
      </c>
    </row>
    <row r="864" spans="1:4" ht="47.25" x14ac:dyDescent="0.25">
      <c r="A864" s="47" t="s">
        <v>3</v>
      </c>
      <c r="B864" s="25" t="s">
        <v>487</v>
      </c>
      <c r="C864" s="35"/>
      <c r="D864" s="57">
        <f>D865</f>
        <v>4128</v>
      </c>
    </row>
    <row r="865" spans="1:4" ht="47.25" x14ac:dyDescent="0.25">
      <c r="A865" s="27" t="s">
        <v>30</v>
      </c>
      <c r="B865" s="25" t="s">
        <v>487</v>
      </c>
      <c r="C865" s="25" t="s">
        <v>31</v>
      </c>
      <c r="D865" s="64">
        <f>D866</f>
        <v>4128</v>
      </c>
    </row>
    <row r="866" spans="1:4" ht="15.75" x14ac:dyDescent="0.25">
      <c r="A866" s="27" t="s">
        <v>8</v>
      </c>
      <c r="B866" s="25" t="s">
        <v>487</v>
      </c>
      <c r="C866" s="25" t="s">
        <v>66</v>
      </c>
      <c r="D866" s="64">
        <f>D867+D868+D869</f>
        <v>4128</v>
      </c>
    </row>
    <row r="867" spans="1:4" ht="31.5" x14ac:dyDescent="0.25">
      <c r="A867" s="31" t="s">
        <v>77</v>
      </c>
      <c r="B867" s="25" t="s">
        <v>487</v>
      </c>
      <c r="C867" s="25" t="s">
        <v>78</v>
      </c>
      <c r="D867" s="64">
        <v>2599</v>
      </c>
    </row>
    <row r="868" spans="1:4" ht="31.5" x14ac:dyDescent="0.25">
      <c r="A868" s="82" t="s">
        <v>79</v>
      </c>
      <c r="B868" s="25" t="s">
        <v>487</v>
      </c>
      <c r="C868" s="25" t="s">
        <v>80</v>
      </c>
      <c r="D868" s="64">
        <v>744</v>
      </c>
    </row>
    <row r="869" spans="1:4" ht="31.5" x14ac:dyDescent="0.25">
      <c r="A869" s="31" t="s">
        <v>183</v>
      </c>
      <c r="B869" s="25" t="s">
        <v>487</v>
      </c>
      <c r="C869" s="25" t="s">
        <v>182</v>
      </c>
      <c r="D869" s="64">
        <v>785</v>
      </c>
    </row>
    <row r="870" spans="1:4" ht="31.5" x14ac:dyDescent="0.25">
      <c r="A870" s="15" t="s">
        <v>166</v>
      </c>
      <c r="B870" s="16" t="s">
        <v>233</v>
      </c>
      <c r="C870" s="17"/>
      <c r="D870" s="18">
        <f>D872</f>
        <v>23396</v>
      </c>
    </row>
    <row r="871" spans="1:4" ht="31.5" x14ac:dyDescent="0.25">
      <c r="A871" s="15" t="s">
        <v>234</v>
      </c>
      <c r="B871" s="16" t="s">
        <v>488</v>
      </c>
      <c r="C871" s="17"/>
      <c r="D871" s="18">
        <f>D872</f>
        <v>23396</v>
      </c>
    </row>
    <row r="872" spans="1:4" ht="15.75" x14ac:dyDescent="0.25">
      <c r="A872" s="23" t="s">
        <v>168</v>
      </c>
      <c r="B872" s="35" t="s">
        <v>489</v>
      </c>
      <c r="C872" s="35"/>
      <c r="D872" s="57">
        <f>D873+D878</f>
        <v>23396</v>
      </c>
    </row>
    <row r="873" spans="1:4" ht="47.25" x14ac:dyDescent="0.25">
      <c r="A873" s="27" t="s">
        <v>30</v>
      </c>
      <c r="B873" s="25" t="s">
        <v>489</v>
      </c>
      <c r="C873" s="25" t="s">
        <v>31</v>
      </c>
      <c r="D873" s="64">
        <f>D874</f>
        <v>20423</v>
      </c>
    </row>
    <row r="874" spans="1:4" ht="15.75" x14ac:dyDescent="0.25">
      <c r="A874" s="27" t="s">
        <v>33</v>
      </c>
      <c r="B874" s="25" t="s">
        <v>489</v>
      </c>
      <c r="C874" s="25" t="s">
        <v>32</v>
      </c>
      <c r="D874" s="64">
        <f>D875+D876+D877</f>
        <v>20423</v>
      </c>
    </row>
    <row r="875" spans="1:4" ht="15.75" x14ac:dyDescent="0.25">
      <c r="A875" s="31" t="s">
        <v>309</v>
      </c>
      <c r="B875" s="25" t="s">
        <v>489</v>
      </c>
      <c r="C875" s="25" t="s">
        <v>92</v>
      </c>
      <c r="D875" s="64">
        <f>12836+107</f>
        <v>12943</v>
      </c>
    </row>
    <row r="876" spans="1:4" ht="15.75" x14ac:dyDescent="0.25">
      <c r="A876" s="31" t="s">
        <v>94</v>
      </c>
      <c r="B876" s="25" t="s">
        <v>489</v>
      </c>
      <c r="C876" s="25" t="s">
        <v>93</v>
      </c>
      <c r="D876" s="64">
        <f>3001-314</f>
        <v>2687</v>
      </c>
    </row>
    <row r="877" spans="1:4" ht="31.5" x14ac:dyDescent="0.25">
      <c r="A877" s="31" t="s">
        <v>180</v>
      </c>
      <c r="B877" s="25" t="s">
        <v>489</v>
      </c>
      <c r="C877" s="25" t="s">
        <v>179</v>
      </c>
      <c r="D877" s="64">
        <f>4783+10</f>
        <v>4793</v>
      </c>
    </row>
    <row r="878" spans="1:4" ht="15.75" x14ac:dyDescent="0.25">
      <c r="A878" s="27" t="s">
        <v>22</v>
      </c>
      <c r="B878" s="25" t="s">
        <v>489</v>
      </c>
      <c r="C878" s="25" t="s">
        <v>15</v>
      </c>
      <c r="D878" s="64">
        <f>D879</f>
        <v>2973</v>
      </c>
    </row>
    <row r="879" spans="1:4" ht="15.75" x14ac:dyDescent="0.25">
      <c r="A879" s="27" t="s">
        <v>17</v>
      </c>
      <c r="B879" s="25" t="s">
        <v>489</v>
      </c>
      <c r="C879" s="25" t="s">
        <v>16</v>
      </c>
      <c r="D879" s="64">
        <f>D880+D881</f>
        <v>2973</v>
      </c>
    </row>
    <row r="880" spans="1:4" ht="15.75" x14ac:dyDescent="0.25">
      <c r="A880" s="61" t="s">
        <v>516</v>
      </c>
      <c r="B880" s="25" t="s">
        <v>489</v>
      </c>
      <c r="C880" s="25" t="s">
        <v>517</v>
      </c>
      <c r="D880" s="64">
        <v>1214</v>
      </c>
    </row>
    <row r="881" spans="1:4" ht="31.5" x14ac:dyDescent="0.25">
      <c r="A881" s="31" t="s">
        <v>81</v>
      </c>
      <c r="B881" s="25" t="s">
        <v>489</v>
      </c>
      <c r="C881" s="25" t="s">
        <v>82</v>
      </c>
      <c r="D881" s="64">
        <f>1749+10</f>
        <v>1759</v>
      </c>
    </row>
    <row r="882" spans="1:4" s="94" customFormat="1" ht="15.75" x14ac:dyDescent="0.25">
      <c r="A882" s="15" t="s">
        <v>490</v>
      </c>
      <c r="B882" s="16" t="s">
        <v>491</v>
      </c>
      <c r="C882" s="17"/>
      <c r="D882" s="18">
        <f>D883+D895+D900+D940</f>
        <v>501058.4</v>
      </c>
    </row>
    <row r="883" spans="1:4" ht="15.75" x14ac:dyDescent="0.25">
      <c r="A883" s="15" t="s">
        <v>492</v>
      </c>
      <c r="B883" s="16" t="s">
        <v>495</v>
      </c>
      <c r="C883" s="17"/>
      <c r="D883" s="18">
        <f>D884+D888</f>
        <v>13362</v>
      </c>
    </row>
    <row r="884" spans="1:4" ht="47.25" x14ac:dyDescent="0.25">
      <c r="A884" s="47" t="s">
        <v>493</v>
      </c>
      <c r="B884" s="24" t="s">
        <v>496</v>
      </c>
      <c r="C884" s="35"/>
      <c r="D884" s="57">
        <f>D885</f>
        <v>606</v>
      </c>
    </row>
    <row r="885" spans="1:4" ht="15.75" x14ac:dyDescent="0.25">
      <c r="A885" s="27" t="s">
        <v>22</v>
      </c>
      <c r="B885" s="28" t="s">
        <v>496</v>
      </c>
      <c r="C885" s="25" t="s">
        <v>15</v>
      </c>
      <c r="D885" s="64">
        <f>D886</f>
        <v>606</v>
      </c>
    </row>
    <row r="886" spans="1:4" ht="15.75" x14ac:dyDescent="0.25">
      <c r="A886" s="27" t="s">
        <v>17</v>
      </c>
      <c r="B886" s="28" t="s">
        <v>496</v>
      </c>
      <c r="C886" s="25" t="s">
        <v>16</v>
      </c>
      <c r="D886" s="64">
        <f>D887</f>
        <v>606</v>
      </c>
    </row>
    <row r="887" spans="1:4" ht="31.5" x14ac:dyDescent="0.25">
      <c r="A887" s="31" t="s">
        <v>81</v>
      </c>
      <c r="B887" s="28" t="s">
        <v>496</v>
      </c>
      <c r="C887" s="25" t="s">
        <v>82</v>
      </c>
      <c r="D887" s="64">
        <f>949-343</f>
        <v>606</v>
      </c>
    </row>
    <row r="888" spans="1:4" ht="15.75" x14ac:dyDescent="0.25">
      <c r="A888" s="47" t="s">
        <v>640</v>
      </c>
      <c r="B888" s="24" t="s">
        <v>498</v>
      </c>
      <c r="C888" s="25"/>
      <c r="D888" s="64">
        <f>D889+D892</f>
        <v>12756</v>
      </c>
    </row>
    <row r="889" spans="1:4" ht="15.75" x14ac:dyDescent="0.25">
      <c r="A889" s="27" t="s">
        <v>22</v>
      </c>
      <c r="B889" s="28" t="s">
        <v>498</v>
      </c>
      <c r="C889" s="25" t="s">
        <v>15</v>
      </c>
      <c r="D889" s="64">
        <f>D890</f>
        <v>65</v>
      </c>
    </row>
    <row r="890" spans="1:4" ht="15.75" x14ac:dyDescent="0.25">
      <c r="A890" s="27" t="s">
        <v>17</v>
      </c>
      <c r="B890" s="28" t="s">
        <v>498</v>
      </c>
      <c r="C890" s="25" t="s">
        <v>16</v>
      </c>
      <c r="D890" s="64">
        <f>D891</f>
        <v>65</v>
      </c>
    </row>
    <row r="891" spans="1:4" ht="31.5" x14ac:dyDescent="0.25">
      <c r="A891" s="31" t="s">
        <v>81</v>
      </c>
      <c r="B891" s="28" t="s">
        <v>498</v>
      </c>
      <c r="C891" s="25" t="s">
        <v>82</v>
      </c>
      <c r="D891" s="64">
        <f>45+20</f>
        <v>65</v>
      </c>
    </row>
    <row r="892" spans="1:4" ht="15.75" x14ac:dyDescent="0.25">
      <c r="A892" s="31" t="s">
        <v>23</v>
      </c>
      <c r="B892" s="28" t="s">
        <v>498</v>
      </c>
      <c r="C892" s="25" t="s">
        <v>24</v>
      </c>
      <c r="D892" s="64">
        <f>D893</f>
        <v>12691</v>
      </c>
    </row>
    <row r="893" spans="1:4" ht="15.75" x14ac:dyDescent="0.25">
      <c r="A893" s="130" t="s">
        <v>134</v>
      </c>
      <c r="B893" s="28" t="s">
        <v>498</v>
      </c>
      <c r="C893" s="25" t="s">
        <v>161</v>
      </c>
      <c r="D893" s="64">
        <f>D894</f>
        <v>12691</v>
      </c>
    </row>
    <row r="894" spans="1:4" ht="31.5" x14ac:dyDescent="0.25">
      <c r="A894" s="130" t="s">
        <v>145</v>
      </c>
      <c r="B894" s="28" t="s">
        <v>498</v>
      </c>
      <c r="C894" s="25" t="s">
        <v>162</v>
      </c>
      <c r="D894" s="64">
        <f>9386+3305</f>
        <v>12691</v>
      </c>
    </row>
    <row r="895" spans="1:4" ht="15.75" x14ac:dyDescent="0.25">
      <c r="A895" s="15" t="s">
        <v>181</v>
      </c>
      <c r="B895" s="16" t="s">
        <v>494</v>
      </c>
      <c r="C895" s="17"/>
      <c r="D895" s="18">
        <f>D896</f>
        <v>1167</v>
      </c>
    </row>
    <row r="896" spans="1:4" ht="15.75" x14ac:dyDescent="0.25">
      <c r="A896" s="47" t="s">
        <v>497</v>
      </c>
      <c r="B896" s="24" t="s">
        <v>499</v>
      </c>
      <c r="C896" s="35"/>
      <c r="D896" s="57">
        <f>D897</f>
        <v>1167</v>
      </c>
    </row>
    <row r="897" spans="1:4" ht="15.75" x14ac:dyDescent="0.25">
      <c r="A897" s="27" t="s">
        <v>22</v>
      </c>
      <c r="B897" s="28" t="s">
        <v>499</v>
      </c>
      <c r="C897" s="25" t="s">
        <v>15</v>
      </c>
      <c r="D897" s="64">
        <f>D898</f>
        <v>1167</v>
      </c>
    </row>
    <row r="898" spans="1:4" ht="15.75" x14ac:dyDescent="0.25">
      <c r="A898" s="27" t="s">
        <v>17</v>
      </c>
      <c r="B898" s="28" t="s">
        <v>499</v>
      </c>
      <c r="C898" s="25" t="s">
        <v>16</v>
      </c>
      <c r="D898" s="64">
        <f>D899</f>
        <v>1167</v>
      </c>
    </row>
    <row r="899" spans="1:4" ht="31.5" x14ac:dyDescent="0.25">
      <c r="A899" s="31" t="s">
        <v>81</v>
      </c>
      <c r="B899" s="28" t="s">
        <v>499</v>
      </c>
      <c r="C899" s="25" t="s">
        <v>82</v>
      </c>
      <c r="D899" s="64">
        <f>1280-113</f>
        <v>1167</v>
      </c>
    </row>
    <row r="900" spans="1:4" ht="15.75" x14ac:dyDescent="0.25">
      <c r="A900" s="131" t="s">
        <v>507</v>
      </c>
      <c r="B900" s="16" t="s">
        <v>501</v>
      </c>
      <c r="C900" s="44"/>
      <c r="D900" s="100">
        <f>D901+D906+D921+D927+D933</f>
        <v>338998</v>
      </c>
    </row>
    <row r="901" spans="1:4" ht="15.75" x14ac:dyDescent="0.25">
      <c r="A901" s="47" t="s">
        <v>49</v>
      </c>
      <c r="B901" s="24" t="s">
        <v>502</v>
      </c>
      <c r="C901" s="35"/>
      <c r="D901" s="57">
        <f>D902</f>
        <v>3827</v>
      </c>
    </row>
    <row r="902" spans="1:4" ht="47.25" x14ac:dyDescent="0.25">
      <c r="A902" s="82" t="s">
        <v>39</v>
      </c>
      <c r="B902" s="28" t="s">
        <v>502</v>
      </c>
      <c r="C902" s="25">
        <v>100</v>
      </c>
      <c r="D902" s="64">
        <f>D903</f>
        <v>3827</v>
      </c>
    </row>
    <row r="903" spans="1:4" ht="15.75" x14ac:dyDescent="0.25">
      <c r="A903" s="82" t="s">
        <v>8</v>
      </c>
      <c r="B903" s="28" t="s">
        <v>502</v>
      </c>
      <c r="C903" s="25">
        <v>120</v>
      </c>
      <c r="D903" s="64">
        <f>D904+D905</f>
        <v>3827</v>
      </c>
    </row>
    <row r="904" spans="1:4" ht="15.75" x14ac:dyDescent="0.25">
      <c r="A904" s="82" t="s">
        <v>310</v>
      </c>
      <c r="B904" s="28" t="s">
        <v>502</v>
      </c>
      <c r="C904" s="25" t="s">
        <v>78</v>
      </c>
      <c r="D904" s="64">
        <f>2979+100</f>
        <v>3079</v>
      </c>
    </row>
    <row r="905" spans="1:4" ht="31.5" x14ac:dyDescent="0.25">
      <c r="A905" s="31" t="s">
        <v>183</v>
      </c>
      <c r="B905" s="28" t="s">
        <v>502</v>
      </c>
      <c r="C905" s="25" t="s">
        <v>182</v>
      </c>
      <c r="D905" s="64">
        <v>748</v>
      </c>
    </row>
    <row r="906" spans="1:4" ht="15.75" x14ac:dyDescent="0.25">
      <c r="A906" s="47" t="s">
        <v>508</v>
      </c>
      <c r="B906" s="24" t="s">
        <v>503</v>
      </c>
      <c r="C906" s="35"/>
      <c r="D906" s="57">
        <f>D907+D912+D916</f>
        <v>323659</v>
      </c>
    </row>
    <row r="907" spans="1:4" ht="47.25" x14ac:dyDescent="0.25">
      <c r="A907" s="82" t="s">
        <v>39</v>
      </c>
      <c r="B907" s="28" t="s">
        <v>503</v>
      </c>
      <c r="C907" s="25">
        <v>100</v>
      </c>
      <c r="D907" s="64">
        <f>D908</f>
        <v>276404</v>
      </c>
    </row>
    <row r="908" spans="1:4" ht="15.75" x14ac:dyDescent="0.25">
      <c r="A908" s="82" t="s">
        <v>8</v>
      </c>
      <c r="B908" s="28" t="s">
        <v>503</v>
      </c>
      <c r="C908" s="25">
        <v>120</v>
      </c>
      <c r="D908" s="64">
        <f>D909+D910+D911</f>
        <v>276404</v>
      </c>
    </row>
    <row r="909" spans="1:4" ht="15.75" x14ac:dyDescent="0.25">
      <c r="A909" s="82" t="s">
        <v>310</v>
      </c>
      <c r="B909" s="28" t="s">
        <v>503</v>
      </c>
      <c r="C909" s="25" t="s">
        <v>78</v>
      </c>
      <c r="D909" s="64">
        <v>170561</v>
      </c>
    </row>
    <row r="910" spans="1:4" ht="31.5" x14ac:dyDescent="0.25">
      <c r="A910" s="82" t="s">
        <v>79</v>
      </c>
      <c r="B910" s="28" t="s">
        <v>503</v>
      </c>
      <c r="C910" s="25" t="s">
        <v>80</v>
      </c>
      <c r="D910" s="64">
        <v>43591</v>
      </c>
    </row>
    <row r="911" spans="1:4" ht="31.5" x14ac:dyDescent="0.25">
      <c r="A911" s="31" t="s">
        <v>183</v>
      </c>
      <c r="B911" s="28" t="s">
        <v>503</v>
      </c>
      <c r="C911" s="25" t="s">
        <v>182</v>
      </c>
      <c r="D911" s="64">
        <v>62252</v>
      </c>
    </row>
    <row r="912" spans="1:4" ht="15.75" x14ac:dyDescent="0.25">
      <c r="A912" s="82" t="s">
        <v>22</v>
      </c>
      <c r="B912" s="28" t="s">
        <v>503</v>
      </c>
      <c r="C912" s="25">
        <v>200</v>
      </c>
      <c r="D912" s="64">
        <f>D913</f>
        <v>45641</v>
      </c>
    </row>
    <row r="913" spans="1:4" ht="15.75" x14ac:dyDescent="0.25">
      <c r="A913" s="82" t="s">
        <v>17</v>
      </c>
      <c r="B913" s="28" t="s">
        <v>503</v>
      </c>
      <c r="C913" s="25">
        <v>240</v>
      </c>
      <c r="D913" s="64">
        <f>D914+D915</f>
        <v>45641</v>
      </c>
    </row>
    <row r="914" spans="1:4" ht="15.75" x14ac:dyDescent="0.25">
      <c r="A914" s="61" t="s">
        <v>516</v>
      </c>
      <c r="B914" s="28" t="s">
        <v>503</v>
      </c>
      <c r="C914" s="25" t="s">
        <v>517</v>
      </c>
      <c r="D914" s="64">
        <f>844-60</f>
        <v>784</v>
      </c>
    </row>
    <row r="915" spans="1:4" ht="31.5" x14ac:dyDescent="0.25">
      <c r="A915" s="82" t="s">
        <v>81</v>
      </c>
      <c r="B915" s="28" t="s">
        <v>503</v>
      </c>
      <c r="C915" s="25" t="s">
        <v>82</v>
      </c>
      <c r="D915" s="64">
        <f>44957-100</f>
        <v>44857</v>
      </c>
    </row>
    <row r="916" spans="1:4" s="94" customFormat="1" ht="15.75" x14ac:dyDescent="0.25">
      <c r="A916" s="82" t="s">
        <v>13</v>
      </c>
      <c r="B916" s="28" t="s">
        <v>503</v>
      </c>
      <c r="C916" s="25">
        <v>800</v>
      </c>
      <c r="D916" s="64">
        <f>D917</f>
        <v>1614</v>
      </c>
    </row>
    <row r="917" spans="1:4" ht="15.75" x14ac:dyDescent="0.25">
      <c r="A917" s="31" t="s">
        <v>35</v>
      </c>
      <c r="B917" s="28" t="s">
        <v>503</v>
      </c>
      <c r="C917" s="25">
        <v>850</v>
      </c>
      <c r="D917" s="64">
        <f>D918+D919+D920</f>
        <v>1614</v>
      </c>
    </row>
    <row r="918" spans="1:4" ht="15.75" x14ac:dyDescent="0.25">
      <c r="A918" s="31" t="s">
        <v>83</v>
      </c>
      <c r="B918" s="28" t="s">
        <v>503</v>
      </c>
      <c r="C918" s="25" t="s">
        <v>84</v>
      </c>
      <c r="D918" s="64">
        <f>1475-9</f>
        <v>1466</v>
      </c>
    </row>
    <row r="919" spans="1:4" ht="15.75" x14ac:dyDescent="0.25">
      <c r="A919" s="31" t="s">
        <v>85</v>
      </c>
      <c r="B919" s="28" t="s">
        <v>503</v>
      </c>
      <c r="C919" s="25" t="s">
        <v>86</v>
      </c>
      <c r="D919" s="64">
        <f>149-2</f>
        <v>147</v>
      </c>
    </row>
    <row r="920" spans="1:4" ht="15.75" x14ac:dyDescent="0.25">
      <c r="A920" s="31" t="s">
        <v>431</v>
      </c>
      <c r="B920" s="28" t="s">
        <v>503</v>
      </c>
      <c r="C920" s="25" t="s">
        <v>430</v>
      </c>
      <c r="D920" s="64">
        <v>1</v>
      </c>
    </row>
    <row r="921" spans="1:4" ht="15.75" x14ac:dyDescent="0.25">
      <c r="A921" s="47" t="s">
        <v>163</v>
      </c>
      <c r="B921" s="81" t="s">
        <v>504</v>
      </c>
      <c r="C921" s="35"/>
      <c r="D921" s="57">
        <f>D922</f>
        <v>3291</v>
      </c>
    </row>
    <row r="922" spans="1:4" ht="47.25" x14ac:dyDescent="0.25">
      <c r="A922" s="127" t="s">
        <v>39</v>
      </c>
      <c r="B922" s="62" t="s">
        <v>504</v>
      </c>
      <c r="C922" s="25">
        <v>100</v>
      </c>
      <c r="D922" s="64">
        <f>D923</f>
        <v>3291</v>
      </c>
    </row>
    <row r="923" spans="1:4" ht="15.75" x14ac:dyDescent="0.25">
      <c r="A923" s="127" t="s">
        <v>8</v>
      </c>
      <c r="B923" s="62" t="s">
        <v>504</v>
      </c>
      <c r="C923" s="25">
        <v>120</v>
      </c>
      <c r="D923" s="64">
        <f>D924+D925+D926</f>
        <v>3291</v>
      </c>
    </row>
    <row r="924" spans="1:4" ht="15.75" x14ac:dyDescent="0.25">
      <c r="A924" s="31" t="s">
        <v>310</v>
      </c>
      <c r="B924" s="62" t="s">
        <v>504</v>
      </c>
      <c r="C924" s="25" t="s">
        <v>78</v>
      </c>
      <c r="D924" s="64">
        <v>2228</v>
      </c>
    </row>
    <row r="925" spans="1:4" ht="31.5" x14ac:dyDescent="0.25">
      <c r="A925" s="82" t="s">
        <v>79</v>
      </c>
      <c r="B925" s="62" t="s">
        <v>504</v>
      </c>
      <c r="C925" s="25" t="s">
        <v>80</v>
      </c>
      <c r="D925" s="64">
        <v>410</v>
      </c>
    </row>
    <row r="926" spans="1:4" ht="31.5" x14ac:dyDescent="0.25">
      <c r="A926" s="31" t="s">
        <v>183</v>
      </c>
      <c r="B926" s="62" t="s">
        <v>504</v>
      </c>
      <c r="C926" s="25" t="s">
        <v>182</v>
      </c>
      <c r="D926" s="64">
        <v>653</v>
      </c>
    </row>
    <row r="927" spans="1:4" ht="15.75" x14ac:dyDescent="0.25">
      <c r="A927" s="47" t="s">
        <v>748</v>
      </c>
      <c r="B927" s="81" t="s">
        <v>673</v>
      </c>
      <c r="C927" s="35"/>
      <c r="D927" s="57">
        <f>D928</f>
        <v>5730</v>
      </c>
    </row>
    <row r="928" spans="1:4" ht="47.25" x14ac:dyDescent="0.25">
      <c r="A928" s="127" t="s">
        <v>39</v>
      </c>
      <c r="B928" s="62" t="s">
        <v>673</v>
      </c>
      <c r="C928" s="25">
        <v>100</v>
      </c>
      <c r="D928" s="64">
        <f>D929</f>
        <v>5730</v>
      </c>
    </row>
    <row r="929" spans="1:4" ht="15.75" x14ac:dyDescent="0.25">
      <c r="A929" s="127" t="s">
        <v>8</v>
      </c>
      <c r="B929" s="62" t="s">
        <v>673</v>
      </c>
      <c r="C929" s="25">
        <v>120</v>
      </c>
      <c r="D929" s="64">
        <f>D930+D931+D932</f>
        <v>5730</v>
      </c>
    </row>
    <row r="930" spans="1:4" ht="15.75" x14ac:dyDescent="0.25">
      <c r="A930" s="31" t="s">
        <v>310</v>
      </c>
      <c r="B930" s="62" t="s">
        <v>673</v>
      </c>
      <c r="C930" s="25" t="s">
        <v>78</v>
      </c>
      <c r="D930" s="64">
        <v>4358</v>
      </c>
    </row>
    <row r="931" spans="1:4" ht="31.5" x14ac:dyDescent="0.25">
      <c r="A931" s="82" t="s">
        <v>79</v>
      </c>
      <c r="B931" s="62" t="s">
        <v>673</v>
      </c>
      <c r="C931" s="25" t="s">
        <v>80</v>
      </c>
      <c r="D931" s="64">
        <v>110</v>
      </c>
    </row>
    <row r="932" spans="1:4" ht="31.5" x14ac:dyDescent="0.25">
      <c r="A932" s="31" t="s">
        <v>183</v>
      </c>
      <c r="B932" s="62" t="s">
        <v>673</v>
      </c>
      <c r="C932" s="25" t="s">
        <v>182</v>
      </c>
      <c r="D932" s="64">
        <v>1262</v>
      </c>
    </row>
    <row r="933" spans="1:4" ht="15.75" x14ac:dyDescent="0.25">
      <c r="A933" s="47" t="s">
        <v>506</v>
      </c>
      <c r="B933" s="81" t="s">
        <v>505</v>
      </c>
      <c r="C933" s="35"/>
      <c r="D933" s="57">
        <f>D934+D937</f>
        <v>2491</v>
      </c>
    </row>
    <row r="934" spans="1:4" ht="15.75" x14ac:dyDescent="0.25">
      <c r="A934" s="82" t="s">
        <v>22</v>
      </c>
      <c r="B934" s="62" t="s">
        <v>505</v>
      </c>
      <c r="C934" s="25">
        <v>200</v>
      </c>
      <c r="D934" s="64">
        <f>D935</f>
        <v>2025</v>
      </c>
    </row>
    <row r="935" spans="1:4" ht="15.75" x14ac:dyDescent="0.25">
      <c r="A935" s="82" t="s">
        <v>17</v>
      </c>
      <c r="B935" s="62" t="s">
        <v>505</v>
      </c>
      <c r="C935" s="25">
        <v>240</v>
      </c>
      <c r="D935" s="64">
        <f>D936</f>
        <v>2025</v>
      </c>
    </row>
    <row r="936" spans="1:4" ht="31.5" x14ac:dyDescent="0.25">
      <c r="A936" s="82" t="s">
        <v>81</v>
      </c>
      <c r="B936" s="62" t="s">
        <v>505</v>
      </c>
      <c r="C936" s="25" t="s">
        <v>82</v>
      </c>
      <c r="D936" s="64">
        <f>1275+750</f>
        <v>2025</v>
      </c>
    </row>
    <row r="937" spans="1:4" ht="15.75" x14ac:dyDescent="0.25">
      <c r="A937" s="31" t="s">
        <v>13</v>
      </c>
      <c r="B937" s="62" t="s">
        <v>505</v>
      </c>
      <c r="C937" s="25">
        <v>800</v>
      </c>
      <c r="D937" s="64">
        <f>D938</f>
        <v>466</v>
      </c>
    </row>
    <row r="938" spans="1:4" ht="15.75" x14ac:dyDescent="0.25">
      <c r="A938" s="31" t="s">
        <v>35</v>
      </c>
      <c r="B938" s="62" t="s">
        <v>505</v>
      </c>
      <c r="C938" s="25">
        <v>850</v>
      </c>
      <c r="D938" s="64">
        <f>D939</f>
        <v>466</v>
      </c>
    </row>
    <row r="939" spans="1:4" ht="15.75" x14ac:dyDescent="0.25">
      <c r="A939" s="31" t="s">
        <v>431</v>
      </c>
      <c r="B939" s="62" t="s">
        <v>505</v>
      </c>
      <c r="C939" s="25" t="s">
        <v>430</v>
      </c>
      <c r="D939" s="64">
        <v>466</v>
      </c>
    </row>
    <row r="940" spans="1:4" ht="15.75" x14ac:dyDescent="0.25">
      <c r="A940" s="55" t="s">
        <v>791</v>
      </c>
      <c r="B940" s="62" t="s">
        <v>790</v>
      </c>
      <c r="C940" s="25"/>
      <c r="D940" s="64">
        <f>D941</f>
        <v>147531.4</v>
      </c>
    </row>
    <row r="941" spans="1:4" ht="15.75" x14ac:dyDescent="0.25">
      <c r="A941" s="55" t="s">
        <v>792</v>
      </c>
      <c r="B941" s="81" t="s">
        <v>789</v>
      </c>
      <c r="C941" s="35"/>
      <c r="D941" s="57">
        <f>D942</f>
        <v>147531.4</v>
      </c>
    </row>
    <row r="942" spans="1:4" ht="15.75" x14ac:dyDescent="0.25">
      <c r="A942" s="31" t="s">
        <v>698</v>
      </c>
      <c r="B942" s="62" t="s">
        <v>789</v>
      </c>
      <c r="C942" s="25" t="s">
        <v>700</v>
      </c>
      <c r="D942" s="64">
        <f>D943</f>
        <v>147531.4</v>
      </c>
    </row>
    <row r="943" spans="1:4" ht="15.75" x14ac:dyDescent="0.25">
      <c r="A943" s="77" t="s">
        <v>699</v>
      </c>
      <c r="B943" s="62" t="s">
        <v>789</v>
      </c>
      <c r="C943" s="25" t="s">
        <v>701</v>
      </c>
      <c r="D943" s="64">
        <v>147531.4</v>
      </c>
    </row>
    <row r="944" spans="1:4" ht="37.5" x14ac:dyDescent="0.3">
      <c r="A944" s="126" t="s">
        <v>600</v>
      </c>
      <c r="B944" s="115" t="s">
        <v>184</v>
      </c>
      <c r="C944" s="120"/>
      <c r="D944" s="118">
        <f>D945+D970+D1013</f>
        <v>322163</v>
      </c>
    </row>
    <row r="945" spans="1:4" ht="31.5" x14ac:dyDescent="0.25">
      <c r="A945" s="132" t="s">
        <v>186</v>
      </c>
      <c r="B945" s="133" t="s">
        <v>185</v>
      </c>
      <c r="C945" s="132"/>
      <c r="D945" s="100">
        <f>D946+D950+D954+D958+D962</f>
        <v>70248</v>
      </c>
    </row>
    <row r="946" spans="1:4" ht="15.75" x14ac:dyDescent="0.25">
      <c r="A946" s="47" t="s">
        <v>201</v>
      </c>
      <c r="B946" s="35" t="s">
        <v>187</v>
      </c>
      <c r="C946" s="134"/>
      <c r="D946" s="57">
        <f>D947</f>
        <v>59306</v>
      </c>
    </row>
    <row r="947" spans="1:4" ht="15.75" x14ac:dyDescent="0.25">
      <c r="A947" s="27" t="s">
        <v>22</v>
      </c>
      <c r="B947" s="25" t="s">
        <v>187</v>
      </c>
      <c r="C947" s="128">
        <v>200</v>
      </c>
      <c r="D947" s="64">
        <f>D948</f>
        <v>59306</v>
      </c>
    </row>
    <row r="948" spans="1:4" ht="15.75" x14ac:dyDescent="0.25">
      <c r="A948" s="27" t="s">
        <v>17</v>
      </c>
      <c r="B948" s="25" t="s">
        <v>187</v>
      </c>
      <c r="C948" s="128">
        <v>240</v>
      </c>
      <c r="D948" s="64">
        <f>D949</f>
        <v>59306</v>
      </c>
    </row>
    <row r="949" spans="1:4" ht="31.5" x14ac:dyDescent="0.25">
      <c r="A949" s="31" t="s">
        <v>81</v>
      </c>
      <c r="B949" s="25" t="s">
        <v>187</v>
      </c>
      <c r="C949" s="128">
        <v>244</v>
      </c>
      <c r="D949" s="64">
        <f>35853+26832-3379</f>
        <v>59306</v>
      </c>
    </row>
    <row r="950" spans="1:4" ht="31.5" x14ac:dyDescent="0.25">
      <c r="A950" s="47" t="s">
        <v>205</v>
      </c>
      <c r="B950" s="35" t="s">
        <v>202</v>
      </c>
      <c r="C950" s="134"/>
      <c r="D950" s="57">
        <f>D951</f>
        <v>5312</v>
      </c>
    </row>
    <row r="951" spans="1:4" ht="15.75" x14ac:dyDescent="0.25">
      <c r="A951" s="27" t="s">
        <v>22</v>
      </c>
      <c r="B951" s="25" t="s">
        <v>202</v>
      </c>
      <c r="C951" s="128">
        <v>200</v>
      </c>
      <c r="D951" s="64">
        <f>D952</f>
        <v>5312</v>
      </c>
    </row>
    <row r="952" spans="1:4" ht="15.75" x14ac:dyDescent="0.25">
      <c r="A952" s="27" t="s">
        <v>17</v>
      </c>
      <c r="B952" s="25" t="s">
        <v>202</v>
      </c>
      <c r="C952" s="128">
        <v>240</v>
      </c>
      <c r="D952" s="64">
        <f>D953</f>
        <v>5312</v>
      </c>
    </row>
    <row r="953" spans="1:4" ht="31.5" x14ac:dyDescent="0.25">
      <c r="A953" s="31" t="s">
        <v>81</v>
      </c>
      <c r="B953" s="25" t="s">
        <v>202</v>
      </c>
      <c r="C953" s="128">
        <v>244</v>
      </c>
      <c r="D953" s="64">
        <f>4000+2370-1058</f>
        <v>5312</v>
      </c>
    </row>
    <row r="954" spans="1:4" ht="31.5" x14ac:dyDescent="0.25">
      <c r="A954" s="47" t="s">
        <v>208</v>
      </c>
      <c r="B954" s="35" t="s">
        <v>203</v>
      </c>
      <c r="C954" s="134"/>
      <c r="D954" s="57">
        <f>D955</f>
        <v>1300</v>
      </c>
    </row>
    <row r="955" spans="1:4" ht="15.75" x14ac:dyDescent="0.25">
      <c r="A955" s="27" t="s">
        <v>22</v>
      </c>
      <c r="B955" s="25" t="s">
        <v>203</v>
      </c>
      <c r="C955" s="128">
        <v>200</v>
      </c>
      <c r="D955" s="64">
        <f>D956</f>
        <v>1300</v>
      </c>
    </row>
    <row r="956" spans="1:4" ht="15.75" x14ac:dyDescent="0.25">
      <c r="A956" s="27" t="s">
        <v>17</v>
      </c>
      <c r="B956" s="25" t="s">
        <v>203</v>
      </c>
      <c r="C956" s="128">
        <v>240</v>
      </c>
      <c r="D956" s="64">
        <f>D957</f>
        <v>1300</v>
      </c>
    </row>
    <row r="957" spans="1:4" ht="31.5" x14ac:dyDescent="0.25">
      <c r="A957" s="31" t="s">
        <v>81</v>
      </c>
      <c r="B957" s="25" t="s">
        <v>203</v>
      </c>
      <c r="C957" s="128">
        <v>244</v>
      </c>
      <c r="D957" s="64">
        <f>800+500</f>
        <v>1300</v>
      </c>
    </row>
    <row r="958" spans="1:4" ht="15.75" x14ac:dyDescent="0.25">
      <c r="A958" s="47" t="s">
        <v>206</v>
      </c>
      <c r="B958" s="35" t="s">
        <v>207</v>
      </c>
      <c r="C958" s="134"/>
      <c r="D958" s="57">
        <f>D959</f>
        <v>2200</v>
      </c>
    </row>
    <row r="959" spans="1:4" ht="15.75" x14ac:dyDescent="0.25">
      <c r="A959" s="27" t="s">
        <v>22</v>
      </c>
      <c r="B959" s="25" t="s">
        <v>207</v>
      </c>
      <c r="C959" s="128">
        <v>200</v>
      </c>
      <c r="D959" s="64">
        <f>D960</f>
        <v>2200</v>
      </c>
    </row>
    <row r="960" spans="1:4" ht="15.75" x14ac:dyDescent="0.25">
      <c r="A960" s="27" t="s">
        <v>17</v>
      </c>
      <c r="B960" s="25" t="s">
        <v>207</v>
      </c>
      <c r="C960" s="128">
        <v>240</v>
      </c>
      <c r="D960" s="64">
        <f>D961</f>
        <v>2200</v>
      </c>
    </row>
    <row r="961" spans="1:4" ht="31.5" x14ac:dyDescent="0.25">
      <c r="A961" s="31" t="s">
        <v>81</v>
      </c>
      <c r="B961" s="25" t="s">
        <v>207</v>
      </c>
      <c r="C961" s="128">
        <v>244</v>
      </c>
      <c r="D961" s="64">
        <v>2200</v>
      </c>
    </row>
    <row r="962" spans="1:4" ht="31.5" x14ac:dyDescent="0.25">
      <c r="A962" s="47" t="s">
        <v>169</v>
      </c>
      <c r="B962" s="35" t="s">
        <v>204</v>
      </c>
      <c r="C962" s="134"/>
      <c r="D962" s="57">
        <f>D963+D967</f>
        <v>2130</v>
      </c>
    </row>
    <row r="963" spans="1:4" ht="47.25" x14ac:dyDescent="0.25">
      <c r="A963" s="27" t="s">
        <v>30</v>
      </c>
      <c r="B963" s="62" t="s">
        <v>204</v>
      </c>
      <c r="C963" s="25" t="s">
        <v>31</v>
      </c>
      <c r="D963" s="167">
        <f>D964</f>
        <v>578</v>
      </c>
    </row>
    <row r="964" spans="1:4" ht="15.75" x14ac:dyDescent="0.25">
      <c r="A964" s="27" t="s">
        <v>33</v>
      </c>
      <c r="B964" s="62" t="s">
        <v>204</v>
      </c>
      <c r="C964" s="25" t="s">
        <v>32</v>
      </c>
      <c r="D964" s="167">
        <f>SUM(D965:D966)</f>
        <v>578</v>
      </c>
    </row>
    <row r="965" spans="1:4" ht="15.75" x14ac:dyDescent="0.25">
      <c r="A965" s="31" t="s">
        <v>309</v>
      </c>
      <c r="B965" s="62" t="s">
        <v>204</v>
      </c>
      <c r="C965" s="25" t="s">
        <v>92</v>
      </c>
      <c r="D965" s="167">
        <v>444</v>
      </c>
    </row>
    <row r="966" spans="1:4" ht="31.5" x14ac:dyDescent="0.25">
      <c r="A966" s="31" t="s">
        <v>180</v>
      </c>
      <c r="B966" s="62" t="s">
        <v>204</v>
      </c>
      <c r="C966" s="25" t="s">
        <v>179</v>
      </c>
      <c r="D966" s="167">
        <v>134</v>
      </c>
    </row>
    <row r="967" spans="1:4" ht="15.75" x14ac:dyDescent="0.25">
      <c r="A967" s="27" t="s">
        <v>22</v>
      </c>
      <c r="B967" s="25" t="s">
        <v>204</v>
      </c>
      <c r="C967" s="128">
        <v>200</v>
      </c>
      <c r="D967" s="64">
        <f>D968</f>
        <v>1552</v>
      </c>
    </row>
    <row r="968" spans="1:4" ht="15.75" x14ac:dyDescent="0.25">
      <c r="A968" s="27" t="s">
        <v>17</v>
      </c>
      <c r="B968" s="25" t="s">
        <v>204</v>
      </c>
      <c r="C968" s="128">
        <v>240</v>
      </c>
      <c r="D968" s="64">
        <f>D969</f>
        <v>1552</v>
      </c>
    </row>
    <row r="969" spans="1:4" ht="31.5" x14ac:dyDescent="0.25">
      <c r="A969" s="31" t="s">
        <v>81</v>
      </c>
      <c r="B969" s="25" t="s">
        <v>204</v>
      </c>
      <c r="C969" s="128">
        <v>244</v>
      </c>
      <c r="D969" s="64">
        <f>2130-578</f>
        <v>1552</v>
      </c>
    </row>
    <row r="970" spans="1:4" ht="15.75" x14ac:dyDescent="0.25">
      <c r="A970" s="15" t="s">
        <v>189</v>
      </c>
      <c r="B970" s="91" t="s">
        <v>188</v>
      </c>
      <c r="C970" s="133"/>
      <c r="D970" s="100">
        <f>D971+D975+D979+D987+D995+D983+D991+D1009</f>
        <v>226236</v>
      </c>
    </row>
    <row r="971" spans="1:4" ht="15.75" x14ac:dyDescent="0.25">
      <c r="A971" s="36" t="s">
        <v>148</v>
      </c>
      <c r="B971" s="35" t="s">
        <v>190</v>
      </c>
      <c r="C971" s="134"/>
      <c r="D971" s="57">
        <f>D972</f>
        <v>54997</v>
      </c>
    </row>
    <row r="972" spans="1:4" ht="15.75" x14ac:dyDescent="0.25">
      <c r="A972" s="27" t="s">
        <v>22</v>
      </c>
      <c r="B972" s="25" t="s">
        <v>190</v>
      </c>
      <c r="C972" s="128">
        <v>200</v>
      </c>
      <c r="D972" s="64">
        <f>D973</f>
        <v>54997</v>
      </c>
    </row>
    <row r="973" spans="1:4" ht="15.75" x14ac:dyDescent="0.25">
      <c r="A973" s="27" t="s">
        <v>17</v>
      </c>
      <c r="B973" s="25" t="s">
        <v>190</v>
      </c>
      <c r="C973" s="128">
        <v>240</v>
      </c>
      <c r="D973" s="64">
        <f>D974</f>
        <v>54997</v>
      </c>
    </row>
    <row r="974" spans="1:4" ht="31.5" x14ac:dyDescent="0.25">
      <c r="A974" s="31" t="s">
        <v>81</v>
      </c>
      <c r="B974" s="25" t="s">
        <v>190</v>
      </c>
      <c r="C974" s="128">
        <v>244</v>
      </c>
      <c r="D974" s="33">
        <f>40275+748+3979+765+10100-1800+930</f>
        <v>54997</v>
      </c>
    </row>
    <row r="975" spans="1:4" ht="15.75" x14ac:dyDescent="0.25">
      <c r="A975" s="36" t="s">
        <v>149</v>
      </c>
      <c r="B975" s="35" t="s">
        <v>191</v>
      </c>
      <c r="C975" s="134"/>
      <c r="D975" s="57">
        <f>D976</f>
        <v>18383</v>
      </c>
    </row>
    <row r="976" spans="1:4" ht="15.75" x14ac:dyDescent="0.25">
      <c r="A976" s="27" t="s">
        <v>22</v>
      </c>
      <c r="B976" s="25" t="s">
        <v>191</v>
      </c>
      <c r="C976" s="128">
        <v>200</v>
      </c>
      <c r="D976" s="64">
        <f>D977</f>
        <v>18383</v>
      </c>
    </row>
    <row r="977" spans="1:4" ht="15.75" x14ac:dyDescent="0.25">
      <c r="A977" s="27" t="s">
        <v>17</v>
      </c>
      <c r="B977" s="25" t="s">
        <v>191</v>
      </c>
      <c r="C977" s="128">
        <v>240</v>
      </c>
      <c r="D977" s="64">
        <f>D978</f>
        <v>18383</v>
      </c>
    </row>
    <row r="978" spans="1:4" ht="31.5" x14ac:dyDescent="0.25">
      <c r="A978" s="31" t="s">
        <v>81</v>
      </c>
      <c r="B978" s="25" t="s">
        <v>191</v>
      </c>
      <c r="C978" s="128">
        <v>244</v>
      </c>
      <c r="D978" s="33">
        <f>9000+172+890+5722+1800+799</f>
        <v>18383</v>
      </c>
    </row>
    <row r="979" spans="1:4" ht="15.75" x14ac:dyDescent="0.25">
      <c r="A979" s="36" t="s">
        <v>192</v>
      </c>
      <c r="B979" s="35" t="s">
        <v>193</v>
      </c>
      <c r="C979" s="128"/>
      <c r="D979" s="64">
        <f>D980</f>
        <v>29353</v>
      </c>
    </row>
    <row r="980" spans="1:4" ht="15.75" x14ac:dyDescent="0.25">
      <c r="A980" s="27" t="s">
        <v>22</v>
      </c>
      <c r="B980" s="25" t="s">
        <v>193</v>
      </c>
      <c r="C980" s="128">
        <v>200</v>
      </c>
      <c r="D980" s="64">
        <f>D981</f>
        <v>29353</v>
      </c>
    </row>
    <row r="981" spans="1:4" ht="15.75" x14ac:dyDescent="0.25">
      <c r="A981" s="27" t="s">
        <v>17</v>
      </c>
      <c r="B981" s="25" t="s">
        <v>193</v>
      </c>
      <c r="C981" s="128">
        <v>240</v>
      </c>
      <c r="D981" s="64">
        <f>D982</f>
        <v>29353</v>
      </c>
    </row>
    <row r="982" spans="1:4" ht="31.5" x14ac:dyDescent="0.25">
      <c r="A982" s="31" t="s">
        <v>81</v>
      </c>
      <c r="B982" s="25" t="s">
        <v>193</v>
      </c>
      <c r="C982" s="128">
        <v>244</v>
      </c>
      <c r="D982" s="64">
        <f>23310+2000+4043</f>
        <v>29353</v>
      </c>
    </row>
    <row r="983" spans="1:4" ht="15.75" x14ac:dyDescent="0.25">
      <c r="A983" s="47" t="s">
        <v>641</v>
      </c>
      <c r="B983" s="35" t="s">
        <v>601</v>
      </c>
      <c r="C983" s="134"/>
      <c r="D983" s="57">
        <f>D984</f>
        <v>425</v>
      </c>
    </row>
    <row r="984" spans="1:4" ht="15.75" x14ac:dyDescent="0.25">
      <c r="A984" s="27" t="s">
        <v>22</v>
      </c>
      <c r="B984" s="25" t="s">
        <v>601</v>
      </c>
      <c r="C984" s="128">
        <v>200</v>
      </c>
      <c r="D984" s="64">
        <f>D985</f>
        <v>425</v>
      </c>
    </row>
    <row r="985" spans="1:4" ht="15.75" x14ac:dyDescent="0.25">
      <c r="A985" s="27" t="s">
        <v>17</v>
      </c>
      <c r="B985" s="25" t="s">
        <v>601</v>
      </c>
      <c r="C985" s="128">
        <v>240</v>
      </c>
      <c r="D985" s="64">
        <f>D986</f>
        <v>425</v>
      </c>
    </row>
    <row r="986" spans="1:4" ht="31.5" x14ac:dyDescent="0.25">
      <c r="A986" s="31" t="s">
        <v>81</v>
      </c>
      <c r="B986" s="25" t="s">
        <v>601</v>
      </c>
      <c r="C986" s="128">
        <v>244</v>
      </c>
      <c r="D986" s="64">
        <v>425</v>
      </c>
    </row>
    <row r="987" spans="1:4" ht="15.75" x14ac:dyDescent="0.25">
      <c r="A987" s="135" t="s">
        <v>403</v>
      </c>
      <c r="B987" s="35" t="s">
        <v>404</v>
      </c>
      <c r="C987" s="35"/>
      <c r="D987" s="57">
        <f>D988</f>
        <v>5287</v>
      </c>
    </row>
    <row r="988" spans="1:4" ht="15.75" x14ac:dyDescent="0.25">
      <c r="A988" s="27" t="s">
        <v>22</v>
      </c>
      <c r="B988" s="25" t="s">
        <v>404</v>
      </c>
      <c r="C988" s="128">
        <v>200</v>
      </c>
      <c r="D988" s="64">
        <f>D989</f>
        <v>5287</v>
      </c>
    </row>
    <row r="989" spans="1:4" ht="15.75" x14ac:dyDescent="0.25">
      <c r="A989" s="27" t="s">
        <v>17</v>
      </c>
      <c r="B989" s="25" t="s">
        <v>404</v>
      </c>
      <c r="C989" s="128">
        <v>240</v>
      </c>
      <c r="D989" s="64">
        <f>D990</f>
        <v>5287</v>
      </c>
    </row>
    <row r="990" spans="1:4" s="104" customFormat="1" ht="31.5" x14ac:dyDescent="0.25">
      <c r="A990" s="31" t="s">
        <v>81</v>
      </c>
      <c r="B990" s="62" t="s">
        <v>404</v>
      </c>
      <c r="C990" s="136">
        <v>244</v>
      </c>
      <c r="D990" s="33">
        <v>5287</v>
      </c>
    </row>
    <row r="991" spans="1:4" ht="15.75" x14ac:dyDescent="0.25">
      <c r="A991" s="47" t="s">
        <v>688</v>
      </c>
      <c r="B991" s="81" t="s">
        <v>689</v>
      </c>
      <c r="C991" s="137"/>
      <c r="D991" s="26">
        <f>D992</f>
        <v>52271</v>
      </c>
    </row>
    <row r="992" spans="1:4" ht="15.75" x14ac:dyDescent="0.25">
      <c r="A992" s="27" t="s">
        <v>22</v>
      </c>
      <c r="B992" s="62" t="s">
        <v>689</v>
      </c>
      <c r="C992" s="136">
        <v>200</v>
      </c>
      <c r="D992" s="33">
        <f>D993</f>
        <v>52271</v>
      </c>
    </row>
    <row r="993" spans="1:4" ht="15.75" x14ac:dyDescent="0.25">
      <c r="A993" s="27" t="s">
        <v>17</v>
      </c>
      <c r="B993" s="62" t="s">
        <v>689</v>
      </c>
      <c r="C993" s="136">
        <v>240</v>
      </c>
      <c r="D993" s="33">
        <f>D994</f>
        <v>52271</v>
      </c>
    </row>
    <row r="994" spans="1:4" ht="31.5" x14ac:dyDescent="0.25">
      <c r="A994" s="31" t="s">
        <v>81</v>
      </c>
      <c r="B994" s="62" t="s">
        <v>689</v>
      </c>
      <c r="C994" s="136">
        <v>244</v>
      </c>
      <c r="D994" s="33">
        <f>40000+14000-1729</f>
        <v>52271</v>
      </c>
    </row>
    <row r="995" spans="1:4" ht="15.75" x14ac:dyDescent="0.25">
      <c r="A995" s="23" t="s">
        <v>194</v>
      </c>
      <c r="B995" s="81" t="s">
        <v>195</v>
      </c>
      <c r="C995" s="81"/>
      <c r="D995" s="64">
        <f>D996+D1001+D1005</f>
        <v>58402</v>
      </c>
    </row>
    <row r="996" spans="1:4" ht="47.25" x14ac:dyDescent="0.25">
      <c r="A996" s="27" t="s">
        <v>30</v>
      </c>
      <c r="B996" s="62" t="s">
        <v>195</v>
      </c>
      <c r="C996" s="25" t="s">
        <v>31</v>
      </c>
      <c r="D996" s="64">
        <f>D997</f>
        <v>42567</v>
      </c>
    </row>
    <row r="997" spans="1:4" ht="15.75" x14ac:dyDescent="0.25">
      <c r="A997" s="27" t="s">
        <v>33</v>
      </c>
      <c r="B997" s="62" t="s">
        <v>195</v>
      </c>
      <c r="C997" s="25" t="s">
        <v>32</v>
      </c>
      <c r="D997" s="64">
        <f>SUM(D998:D1000)</f>
        <v>42567</v>
      </c>
    </row>
    <row r="998" spans="1:4" ht="15.75" x14ac:dyDescent="0.25">
      <c r="A998" s="31" t="s">
        <v>309</v>
      </c>
      <c r="B998" s="62" t="s">
        <v>195</v>
      </c>
      <c r="C998" s="25" t="s">
        <v>92</v>
      </c>
      <c r="D998" s="64">
        <f>11016-2370+6730+4876+2800+1557+2741+394+1029</f>
        <v>28773</v>
      </c>
    </row>
    <row r="999" spans="1:4" ht="15.75" x14ac:dyDescent="0.25">
      <c r="A999" s="31" t="s">
        <v>94</v>
      </c>
      <c r="B999" s="62" t="s">
        <v>195</v>
      </c>
      <c r="C999" s="25" t="s">
        <v>93</v>
      </c>
      <c r="D999" s="64">
        <f>1081+240+2951+1100-1676</f>
        <v>3696</v>
      </c>
    </row>
    <row r="1000" spans="1:4" ht="31.5" x14ac:dyDescent="0.25">
      <c r="A1000" s="31" t="s">
        <v>180</v>
      </c>
      <c r="B1000" s="62" t="s">
        <v>195</v>
      </c>
      <c r="C1000" s="25" t="s">
        <v>179</v>
      </c>
      <c r="D1000" s="64">
        <f>2122+1682+2144+1805+400+470+828+647</f>
        <v>10098</v>
      </c>
    </row>
    <row r="1001" spans="1:4" ht="15.75" x14ac:dyDescent="0.25">
      <c r="A1001" s="27" t="s">
        <v>22</v>
      </c>
      <c r="B1001" s="62" t="s">
        <v>195</v>
      </c>
      <c r="C1001" s="25" t="s">
        <v>15</v>
      </c>
      <c r="D1001" s="64">
        <f>D1002</f>
        <v>15639</v>
      </c>
    </row>
    <row r="1002" spans="1:4" ht="15.75" x14ac:dyDescent="0.25">
      <c r="A1002" s="27" t="s">
        <v>17</v>
      </c>
      <c r="B1002" s="62" t="s">
        <v>195</v>
      </c>
      <c r="C1002" s="25" t="s">
        <v>16</v>
      </c>
      <c r="D1002" s="64">
        <f>D1003+D1004</f>
        <v>15639</v>
      </c>
    </row>
    <row r="1003" spans="1:4" ht="15.75" x14ac:dyDescent="0.25">
      <c r="A1003" s="45" t="s">
        <v>565</v>
      </c>
      <c r="B1003" s="62" t="s">
        <v>195</v>
      </c>
      <c r="C1003" s="25" t="s">
        <v>517</v>
      </c>
      <c r="D1003" s="64">
        <f>560+182+144</f>
        <v>886</v>
      </c>
    </row>
    <row r="1004" spans="1:4" ht="31.5" x14ac:dyDescent="0.25">
      <c r="A1004" s="31" t="s">
        <v>81</v>
      </c>
      <c r="B1004" s="62" t="s">
        <v>195</v>
      </c>
      <c r="C1004" s="25" t="s">
        <v>82</v>
      </c>
      <c r="D1004" s="64">
        <f>889+310+6414+293+141+1390+800+4331+185</f>
        <v>14753</v>
      </c>
    </row>
    <row r="1005" spans="1:4" ht="15.75" x14ac:dyDescent="0.25">
      <c r="A1005" s="61" t="s">
        <v>13</v>
      </c>
      <c r="B1005" s="62" t="s">
        <v>195</v>
      </c>
      <c r="C1005" s="25" t="s">
        <v>14</v>
      </c>
      <c r="D1005" s="64">
        <f>D1006</f>
        <v>196</v>
      </c>
    </row>
    <row r="1006" spans="1:4" s="104" customFormat="1" ht="15.75" x14ac:dyDescent="0.25">
      <c r="A1006" s="31" t="s">
        <v>35</v>
      </c>
      <c r="B1006" s="62" t="s">
        <v>195</v>
      </c>
      <c r="C1006" s="25" t="s">
        <v>34</v>
      </c>
      <c r="D1006" s="64">
        <f>D1007+D1008</f>
        <v>196</v>
      </c>
    </row>
    <row r="1007" spans="1:4" s="104" customFormat="1" ht="15.75" x14ac:dyDescent="0.25">
      <c r="A1007" s="31" t="s">
        <v>83</v>
      </c>
      <c r="B1007" s="62" t="s">
        <v>195</v>
      </c>
      <c r="C1007" s="25" t="s">
        <v>84</v>
      </c>
      <c r="D1007" s="64">
        <f>10+92-100</f>
        <v>2</v>
      </c>
    </row>
    <row r="1008" spans="1:4" s="104" customFormat="1" ht="15.75" x14ac:dyDescent="0.25">
      <c r="A1008" s="31" t="s">
        <v>85</v>
      </c>
      <c r="B1008" s="62" t="s">
        <v>195</v>
      </c>
      <c r="C1008" s="25" t="s">
        <v>86</v>
      </c>
      <c r="D1008" s="64">
        <f>4+51+100+10+29</f>
        <v>194</v>
      </c>
    </row>
    <row r="1009" spans="1:4" s="104" customFormat="1" ht="15.75" x14ac:dyDescent="0.25">
      <c r="A1009" s="47" t="s">
        <v>717</v>
      </c>
      <c r="B1009" s="81" t="s">
        <v>718</v>
      </c>
      <c r="C1009" s="137"/>
      <c r="D1009" s="26">
        <f>D1010</f>
        <v>7118</v>
      </c>
    </row>
    <row r="1010" spans="1:4" s="104" customFormat="1" ht="15.75" x14ac:dyDescent="0.25">
      <c r="A1010" s="27" t="s">
        <v>22</v>
      </c>
      <c r="B1010" s="62" t="s">
        <v>718</v>
      </c>
      <c r="C1010" s="136">
        <v>200</v>
      </c>
      <c r="D1010" s="33">
        <f>D1011</f>
        <v>7118</v>
      </c>
    </row>
    <row r="1011" spans="1:4" s="104" customFormat="1" ht="15.75" x14ac:dyDescent="0.25">
      <c r="A1011" s="27" t="s">
        <v>17</v>
      </c>
      <c r="B1011" s="62" t="s">
        <v>718</v>
      </c>
      <c r="C1011" s="136">
        <v>240</v>
      </c>
      <c r="D1011" s="33">
        <f>D1012</f>
        <v>7118</v>
      </c>
    </row>
    <row r="1012" spans="1:4" s="94" customFormat="1" ht="31.5" x14ac:dyDescent="0.25">
      <c r="A1012" s="31" t="s">
        <v>81</v>
      </c>
      <c r="B1012" s="62" t="s">
        <v>718</v>
      </c>
      <c r="C1012" s="136">
        <v>244</v>
      </c>
      <c r="D1012" s="33">
        <f>9419-2301</f>
        <v>7118</v>
      </c>
    </row>
    <row r="1013" spans="1:4" s="94" customFormat="1" ht="15.75" x14ac:dyDescent="0.25">
      <c r="A1013" s="15" t="s">
        <v>196</v>
      </c>
      <c r="B1013" s="91" t="s">
        <v>197</v>
      </c>
      <c r="C1013" s="91"/>
      <c r="D1013" s="100">
        <f>D1014+D1018</f>
        <v>25679</v>
      </c>
    </row>
    <row r="1014" spans="1:4" s="94" customFormat="1" ht="15.75" x14ac:dyDescent="0.25">
      <c r="A1014" s="135" t="s">
        <v>396</v>
      </c>
      <c r="B1014" s="35" t="s">
        <v>198</v>
      </c>
      <c r="C1014" s="35"/>
      <c r="D1014" s="57">
        <f>D1015</f>
        <v>1200</v>
      </c>
    </row>
    <row r="1015" spans="1:4" s="104" customFormat="1" ht="15.75" x14ac:dyDescent="0.25">
      <c r="A1015" s="27" t="s">
        <v>22</v>
      </c>
      <c r="B1015" s="25" t="s">
        <v>198</v>
      </c>
      <c r="C1015" s="25" t="s">
        <v>15</v>
      </c>
      <c r="D1015" s="64">
        <f>D1016</f>
        <v>1200</v>
      </c>
    </row>
    <row r="1016" spans="1:4" s="104" customFormat="1" ht="15.75" x14ac:dyDescent="0.25">
      <c r="A1016" s="27" t="s">
        <v>17</v>
      </c>
      <c r="B1016" s="25" t="s">
        <v>198</v>
      </c>
      <c r="C1016" s="25" t="s">
        <v>16</v>
      </c>
      <c r="D1016" s="64">
        <f>D1017</f>
        <v>1200</v>
      </c>
    </row>
    <row r="1017" spans="1:4" s="104" customFormat="1" ht="31.5" x14ac:dyDescent="0.25">
      <c r="A1017" s="31" t="s">
        <v>81</v>
      </c>
      <c r="B1017" s="25" t="s">
        <v>198</v>
      </c>
      <c r="C1017" s="25" t="s">
        <v>82</v>
      </c>
      <c r="D1017" s="64">
        <v>1200</v>
      </c>
    </row>
    <row r="1018" spans="1:4" s="104" customFormat="1" ht="15.75" x14ac:dyDescent="0.25">
      <c r="A1018" s="135" t="s">
        <v>199</v>
      </c>
      <c r="B1018" s="35" t="s">
        <v>200</v>
      </c>
      <c r="C1018" s="35"/>
      <c r="D1018" s="57">
        <f>D1019+D1022</f>
        <v>24479</v>
      </c>
    </row>
    <row r="1019" spans="1:4" s="104" customFormat="1" ht="15.75" x14ac:dyDescent="0.25">
      <c r="A1019" s="27" t="s">
        <v>22</v>
      </c>
      <c r="B1019" s="25" t="s">
        <v>200</v>
      </c>
      <c r="C1019" s="25" t="s">
        <v>15</v>
      </c>
      <c r="D1019" s="64">
        <f>D1020</f>
        <v>22879</v>
      </c>
    </row>
    <row r="1020" spans="1:4" s="104" customFormat="1" ht="15.75" x14ac:dyDescent="0.25">
      <c r="A1020" s="27" t="s">
        <v>17</v>
      </c>
      <c r="B1020" s="25" t="s">
        <v>200</v>
      </c>
      <c r="C1020" s="25" t="s">
        <v>16</v>
      </c>
      <c r="D1020" s="64">
        <f>D1021</f>
        <v>22879</v>
      </c>
    </row>
    <row r="1021" spans="1:4" s="104" customFormat="1" ht="31.5" x14ac:dyDescent="0.25">
      <c r="A1021" s="31" t="s">
        <v>81</v>
      </c>
      <c r="B1021" s="25" t="s">
        <v>200</v>
      </c>
      <c r="C1021" s="25" t="s">
        <v>82</v>
      </c>
      <c r="D1021" s="64">
        <f>8000+12000+3379-500</f>
        <v>22879</v>
      </c>
    </row>
    <row r="1022" spans="1:4" s="104" customFormat="1" ht="31.5" x14ac:dyDescent="0.25">
      <c r="A1022" s="82" t="s">
        <v>18</v>
      </c>
      <c r="B1022" s="25" t="s">
        <v>200</v>
      </c>
      <c r="C1022" s="128">
        <v>600</v>
      </c>
      <c r="D1022" s="57">
        <f>D1023</f>
        <v>1600</v>
      </c>
    </row>
    <row r="1023" spans="1:4" s="104" customFormat="1" ht="15.75" x14ac:dyDescent="0.25">
      <c r="A1023" s="82" t="s">
        <v>25</v>
      </c>
      <c r="B1023" s="25" t="s">
        <v>200</v>
      </c>
      <c r="C1023" s="128">
        <v>610</v>
      </c>
      <c r="D1023" s="64">
        <f>D1024</f>
        <v>1600</v>
      </c>
    </row>
    <row r="1024" spans="1:4" ht="26.25" customHeight="1" x14ac:dyDescent="0.25">
      <c r="A1024" s="31" t="s">
        <v>87</v>
      </c>
      <c r="B1024" s="25" t="s">
        <v>200</v>
      </c>
      <c r="C1024" s="128">
        <v>612</v>
      </c>
      <c r="D1024" s="64">
        <v>1600</v>
      </c>
    </row>
    <row r="1025" spans="1:4" ht="42.75" customHeight="1" x14ac:dyDescent="0.3">
      <c r="A1025" s="126" t="s">
        <v>552</v>
      </c>
      <c r="B1025" s="115" t="s">
        <v>209</v>
      </c>
      <c r="C1025" s="120"/>
      <c r="D1025" s="118">
        <f>D1026+D1055+D1104</f>
        <v>595986.08000000007</v>
      </c>
    </row>
    <row r="1026" spans="1:4" ht="31.5" x14ac:dyDescent="0.25">
      <c r="A1026" s="15" t="s">
        <v>210</v>
      </c>
      <c r="B1026" s="16" t="s">
        <v>211</v>
      </c>
      <c r="C1026" s="17"/>
      <c r="D1026" s="18">
        <f>D1027+D1035+D1039+D1047+D1051+D1043</f>
        <v>390589.08</v>
      </c>
    </row>
    <row r="1027" spans="1:4" ht="31.5" x14ac:dyDescent="0.25">
      <c r="A1027" s="47" t="s">
        <v>433</v>
      </c>
      <c r="B1027" s="35" t="s">
        <v>212</v>
      </c>
      <c r="C1027" s="35"/>
      <c r="D1027" s="57">
        <f>D1028+D1032</f>
        <v>291667</v>
      </c>
    </row>
    <row r="1028" spans="1:4" ht="15.75" x14ac:dyDescent="0.25">
      <c r="A1028" s="27" t="s">
        <v>22</v>
      </c>
      <c r="B1028" s="25" t="s">
        <v>212</v>
      </c>
      <c r="C1028" s="25" t="s">
        <v>15</v>
      </c>
      <c r="D1028" s="64">
        <f>D1029</f>
        <v>186900</v>
      </c>
    </row>
    <row r="1029" spans="1:4" ht="15.75" x14ac:dyDescent="0.25">
      <c r="A1029" s="27" t="s">
        <v>17</v>
      </c>
      <c r="B1029" s="25" t="s">
        <v>212</v>
      </c>
      <c r="C1029" s="25" t="s">
        <v>16</v>
      </c>
      <c r="D1029" s="64">
        <f>D1030+D1031</f>
        <v>186900</v>
      </c>
    </row>
    <row r="1030" spans="1:4" ht="31.5" x14ac:dyDescent="0.25">
      <c r="A1030" s="127" t="s">
        <v>682</v>
      </c>
      <c r="B1030" s="25" t="s">
        <v>212</v>
      </c>
      <c r="C1030" s="25" t="s">
        <v>681</v>
      </c>
      <c r="D1030" s="64">
        <v>5250</v>
      </c>
    </row>
    <row r="1031" spans="1:4" ht="31.5" x14ac:dyDescent="0.25">
      <c r="A1031" s="31" t="s">
        <v>81</v>
      </c>
      <c r="B1031" s="25" t="s">
        <v>212</v>
      </c>
      <c r="C1031" s="25" t="s">
        <v>82</v>
      </c>
      <c r="D1031" s="64">
        <v>181650</v>
      </c>
    </row>
    <row r="1032" spans="1:4" ht="15.75" x14ac:dyDescent="0.25">
      <c r="A1032" s="39" t="s">
        <v>412</v>
      </c>
      <c r="B1032" s="25" t="s">
        <v>212</v>
      </c>
      <c r="C1032" s="29" t="s">
        <v>37</v>
      </c>
      <c r="D1032" s="64">
        <f>D1034</f>
        <v>104767</v>
      </c>
    </row>
    <row r="1033" spans="1:4" ht="15.75" x14ac:dyDescent="0.25">
      <c r="A1033" s="34" t="s">
        <v>36</v>
      </c>
      <c r="B1033" s="25" t="s">
        <v>212</v>
      </c>
      <c r="C1033" s="29">
        <v>410</v>
      </c>
      <c r="D1033" s="64">
        <f>D1034</f>
        <v>104767</v>
      </c>
    </row>
    <row r="1034" spans="1:4" ht="31.5" x14ac:dyDescent="0.25">
      <c r="A1034" s="34" t="s">
        <v>100</v>
      </c>
      <c r="B1034" s="25" t="s">
        <v>212</v>
      </c>
      <c r="C1034" s="29" t="s">
        <v>101</v>
      </c>
      <c r="D1034" s="64">
        <v>104767</v>
      </c>
    </row>
    <row r="1035" spans="1:4" ht="15.75" x14ac:dyDescent="0.25">
      <c r="A1035" s="23" t="s">
        <v>548</v>
      </c>
      <c r="B1035" s="35" t="s">
        <v>550</v>
      </c>
      <c r="C1035" s="35"/>
      <c r="D1035" s="57">
        <f>D1036</f>
        <v>13100</v>
      </c>
    </row>
    <row r="1036" spans="1:4" ht="15.75" x14ac:dyDescent="0.25">
      <c r="A1036" s="27" t="s">
        <v>22</v>
      </c>
      <c r="B1036" s="25" t="s">
        <v>550</v>
      </c>
      <c r="C1036" s="25" t="s">
        <v>15</v>
      </c>
      <c r="D1036" s="64">
        <f>D1037</f>
        <v>13100</v>
      </c>
    </row>
    <row r="1037" spans="1:4" ht="15.75" x14ac:dyDescent="0.25">
      <c r="A1037" s="27" t="s">
        <v>17</v>
      </c>
      <c r="B1037" s="25" t="s">
        <v>550</v>
      </c>
      <c r="C1037" s="25" t="s">
        <v>16</v>
      </c>
      <c r="D1037" s="64">
        <f>D1038</f>
        <v>13100</v>
      </c>
    </row>
    <row r="1038" spans="1:4" ht="31.5" x14ac:dyDescent="0.25">
      <c r="A1038" s="31" t="s">
        <v>81</v>
      </c>
      <c r="B1038" s="25" t="s">
        <v>550</v>
      </c>
      <c r="C1038" s="25" t="s">
        <v>82</v>
      </c>
      <c r="D1038" s="64">
        <v>13100</v>
      </c>
    </row>
    <row r="1039" spans="1:4" ht="15.75" x14ac:dyDescent="0.25">
      <c r="A1039" s="23" t="s">
        <v>549</v>
      </c>
      <c r="B1039" s="35" t="s">
        <v>551</v>
      </c>
      <c r="C1039" s="35"/>
      <c r="D1039" s="57">
        <f>D1040</f>
        <v>100</v>
      </c>
    </row>
    <row r="1040" spans="1:4" ht="15.75" x14ac:dyDescent="0.25">
      <c r="A1040" s="27" t="s">
        <v>22</v>
      </c>
      <c r="B1040" s="25" t="s">
        <v>551</v>
      </c>
      <c r="C1040" s="25" t="s">
        <v>15</v>
      </c>
      <c r="D1040" s="64">
        <f>D1041</f>
        <v>100</v>
      </c>
    </row>
    <row r="1041" spans="1:4" ht="15.75" x14ac:dyDescent="0.25">
      <c r="A1041" s="27" t="s">
        <v>17</v>
      </c>
      <c r="B1041" s="25" t="s">
        <v>551</v>
      </c>
      <c r="C1041" s="25" t="s">
        <v>16</v>
      </c>
      <c r="D1041" s="64">
        <f>D1042</f>
        <v>100</v>
      </c>
    </row>
    <row r="1042" spans="1:4" ht="31.5" x14ac:dyDescent="0.25">
      <c r="A1042" s="31" t="s">
        <v>81</v>
      </c>
      <c r="B1042" s="25" t="s">
        <v>551</v>
      </c>
      <c r="C1042" s="25" t="s">
        <v>82</v>
      </c>
      <c r="D1042" s="64">
        <v>100</v>
      </c>
    </row>
    <row r="1043" spans="1:4" ht="15.75" x14ac:dyDescent="0.25">
      <c r="A1043" s="166" t="s">
        <v>817</v>
      </c>
      <c r="B1043" s="35" t="s">
        <v>816</v>
      </c>
      <c r="C1043" s="35"/>
      <c r="D1043" s="57">
        <f>D1044</f>
        <v>3948</v>
      </c>
    </row>
    <row r="1044" spans="1:4" ht="15.75" x14ac:dyDescent="0.25">
      <c r="A1044" s="27" t="s">
        <v>22</v>
      </c>
      <c r="B1044" s="25" t="s">
        <v>816</v>
      </c>
      <c r="C1044" s="25" t="s">
        <v>15</v>
      </c>
      <c r="D1044" s="64">
        <f>D1045</f>
        <v>3948</v>
      </c>
    </row>
    <row r="1045" spans="1:4" ht="15.75" x14ac:dyDescent="0.25">
      <c r="A1045" s="27" t="s">
        <v>17</v>
      </c>
      <c r="B1045" s="25" t="s">
        <v>816</v>
      </c>
      <c r="C1045" s="25" t="s">
        <v>16</v>
      </c>
      <c r="D1045" s="64">
        <f>D1046</f>
        <v>3948</v>
      </c>
    </row>
    <row r="1046" spans="1:4" ht="31.5" x14ac:dyDescent="0.25">
      <c r="A1046" s="31" t="s">
        <v>81</v>
      </c>
      <c r="B1046" s="25" t="s">
        <v>816</v>
      </c>
      <c r="C1046" s="25" t="s">
        <v>82</v>
      </c>
      <c r="D1046" s="64">
        <v>3948</v>
      </c>
    </row>
    <row r="1047" spans="1:4" ht="15.75" x14ac:dyDescent="0.25">
      <c r="A1047" s="47" t="s">
        <v>709</v>
      </c>
      <c r="B1047" s="35" t="s">
        <v>710</v>
      </c>
      <c r="C1047" s="35"/>
      <c r="D1047" s="57">
        <f>D1048</f>
        <v>47244.08</v>
      </c>
    </row>
    <row r="1048" spans="1:4" ht="15.75" x14ac:dyDescent="0.25">
      <c r="A1048" s="27" t="s">
        <v>22</v>
      </c>
      <c r="B1048" s="25" t="s">
        <v>710</v>
      </c>
      <c r="C1048" s="25" t="s">
        <v>15</v>
      </c>
      <c r="D1048" s="64">
        <f>D1049</f>
        <v>47244.08</v>
      </c>
    </row>
    <row r="1049" spans="1:4" ht="15.75" x14ac:dyDescent="0.25">
      <c r="A1049" s="27" t="s">
        <v>17</v>
      </c>
      <c r="B1049" s="25" t="s">
        <v>710</v>
      </c>
      <c r="C1049" s="25" t="s">
        <v>16</v>
      </c>
      <c r="D1049" s="64">
        <f>D1050</f>
        <v>47244.08</v>
      </c>
    </row>
    <row r="1050" spans="1:4" ht="31.5" x14ac:dyDescent="0.25">
      <c r="A1050" s="127" t="s">
        <v>682</v>
      </c>
      <c r="B1050" s="25" t="s">
        <v>710</v>
      </c>
      <c r="C1050" s="25" t="s">
        <v>681</v>
      </c>
      <c r="D1050" s="64">
        <v>47244.08</v>
      </c>
    </row>
    <row r="1051" spans="1:4" ht="31.5" x14ac:dyDescent="0.25">
      <c r="A1051" s="36" t="s">
        <v>821</v>
      </c>
      <c r="B1051" s="35" t="s">
        <v>713</v>
      </c>
      <c r="C1051" s="35"/>
      <c r="D1051" s="57">
        <f>D1052</f>
        <v>34530</v>
      </c>
    </row>
    <row r="1052" spans="1:4" ht="15.75" x14ac:dyDescent="0.25">
      <c r="A1052" s="74" t="s">
        <v>13</v>
      </c>
      <c r="B1052" s="25" t="s">
        <v>713</v>
      </c>
      <c r="C1052" s="25" t="s">
        <v>14</v>
      </c>
      <c r="D1052" s="64">
        <f>D1054</f>
        <v>34530</v>
      </c>
    </row>
    <row r="1053" spans="1:4" ht="31.5" x14ac:dyDescent="0.25">
      <c r="A1053" s="127" t="s">
        <v>413</v>
      </c>
      <c r="B1053" s="25" t="s">
        <v>713</v>
      </c>
      <c r="C1053" s="25" t="s">
        <v>12</v>
      </c>
      <c r="D1053" s="64">
        <f>D1054</f>
        <v>34530</v>
      </c>
    </row>
    <row r="1054" spans="1:4" ht="31.5" x14ac:dyDescent="0.25">
      <c r="A1054" s="127" t="s">
        <v>669</v>
      </c>
      <c r="B1054" s="25" t="s">
        <v>713</v>
      </c>
      <c r="C1054" s="25" t="s">
        <v>667</v>
      </c>
      <c r="D1054" s="64">
        <v>34530</v>
      </c>
    </row>
    <row r="1055" spans="1:4" s="104" customFormat="1" ht="31.5" x14ac:dyDescent="0.25">
      <c r="A1055" s="15" t="s">
        <v>214</v>
      </c>
      <c r="B1055" s="16" t="s">
        <v>213</v>
      </c>
      <c r="C1055" s="17"/>
      <c r="D1055" s="18">
        <f>D1056+D1060+D1064+D1068+D1076+D1072+D1091+D1100+D1083+D1087</f>
        <v>173492</v>
      </c>
    </row>
    <row r="1056" spans="1:4" s="122" customFormat="1" ht="15.75" x14ac:dyDescent="0.25">
      <c r="A1056" s="23" t="s">
        <v>146</v>
      </c>
      <c r="B1056" s="35" t="s">
        <v>395</v>
      </c>
      <c r="C1056" s="25"/>
      <c r="D1056" s="64">
        <f>D1057</f>
        <v>10128</v>
      </c>
    </row>
    <row r="1057" spans="1:4" ht="15.75" x14ac:dyDescent="0.25">
      <c r="A1057" s="27" t="s">
        <v>22</v>
      </c>
      <c r="B1057" s="25" t="s">
        <v>395</v>
      </c>
      <c r="C1057" s="25" t="s">
        <v>15</v>
      </c>
      <c r="D1057" s="64">
        <f>D1058</f>
        <v>10128</v>
      </c>
    </row>
    <row r="1058" spans="1:4" ht="15.75" x14ac:dyDescent="0.25">
      <c r="A1058" s="27" t="s">
        <v>17</v>
      </c>
      <c r="B1058" s="25" t="s">
        <v>395</v>
      </c>
      <c r="C1058" s="25" t="s">
        <v>16</v>
      </c>
      <c r="D1058" s="64">
        <f>D1059</f>
        <v>10128</v>
      </c>
    </row>
    <row r="1059" spans="1:4" ht="31.5" x14ac:dyDescent="0.25">
      <c r="A1059" s="31" t="s">
        <v>81</v>
      </c>
      <c r="B1059" s="25" t="s">
        <v>395</v>
      </c>
      <c r="C1059" s="25" t="s">
        <v>82</v>
      </c>
      <c r="D1059" s="64">
        <v>10128</v>
      </c>
    </row>
    <row r="1060" spans="1:4" ht="15.75" x14ac:dyDescent="0.25">
      <c r="A1060" s="47" t="s">
        <v>416</v>
      </c>
      <c r="B1060" s="35" t="s">
        <v>417</v>
      </c>
      <c r="C1060" s="35"/>
      <c r="D1060" s="57">
        <f>D1061</f>
        <v>500</v>
      </c>
    </row>
    <row r="1061" spans="1:4" ht="15.75" x14ac:dyDescent="0.25">
      <c r="A1061" s="27" t="s">
        <v>22</v>
      </c>
      <c r="B1061" s="25" t="s">
        <v>417</v>
      </c>
      <c r="C1061" s="25" t="s">
        <v>15</v>
      </c>
      <c r="D1061" s="64">
        <f>D1062</f>
        <v>500</v>
      </c>
    </row>
    <row r="1062" spans="1:4" ht="15.75" x14ac:dyDescent="0.25">
      <c r="A1062" s="27" t="s">
        <v>17</v>
      </c>
      <c r="B1062" s="25" t="s">
        <v>417</v>
      </c>
      <c r="C1062" s="25" t="s">
        <v>16</v>
      </c>
      <c r="D1062" s="64">
        <f>D1063</f>
        <v>500</v>
      </c>
    </row>
    <row r="1063" spans="1:4" ht="31.5" x14ac:dyDescent="0.25">
      <c r="A1063" s="31" t="s">
        <v>81</v>
      </c>
      <c r="B1063" s="25" t="s">
        <v>417</v>
      </c>
      <c r="C1063" s="25" t="s">
        <v>82</v>
      </c>
      <c r="D1063" s="64">
        <f>500</f>
        <v>500</v>
      </c>
    </row>
    <row r="1064" spans="1:4" ht="15.75" x14ac:dyDescent="0.25">
      <c r="A1064" s="47" t="s">
        <v>706</v>
      </c>
      <c r="B1064" s="35" t="s">
        <v>705</v>
      </c>
      <c r="C1064" s="35"/>
      <c r="D1064" s="57">
        <f>D1065</f>
        <v>6896</v>
      </c>
    </row>
    <row r="1065" spans="1:4" ht="15.75" x14ac:dyDescent="0.25">
      <c r="A1065" s="74" t="s">
        <v>13</v>
      </c>
      <c r="B1065" s="25" t="s">
        <v>705</v>
      </c>
      <c r="C1065" s="25" t="s">
        <v>14</v>
      </c>
      <c r="D1065" s="64">
        <f>D1066</f>
        <v>6896</v>
      </c>
    </row>
    <row r="1066" spans="1:4" ht="31.5" x14ac:dyDescent="0.25">
      <c r="A1066" s="127" t="s">
        <v>413</v>
      </c>
      <c r="B1066" s="25" t="s">
        <v>705</v>
      </c>
      <c r="C1066" s="25" t="s">
        <v>12</v>
      </c>
      <c r="D1066" s="64">
        <f>D1067</f>
        <v>6896</v>
      </c>
    </row>
    <row r="1067" spans="1:4" ht="31.5" x14ac:dyDescent="0.25">
      <c r="A1067" s="127" t="s">
        <v>669</v>
      </c>
      <c r="B1067" s="25" t="s">
        <v>705</v>
      </c>
      <c r="C1067" s="25" t="s">
        <v>667</v>
      </c>
      <c r="D1067" s="64">
        <v>6896</v>
      </c>
    </row>
    <row r="1068" spans="1:4" ht="15.75" x14ac:dyDescent="0.25">
      <c r="A1068" s="47" t="s">
        <v>734</v>
      </c>
      <c r="B1068" s="35" t="s">
        <v>733</v>
      </c>
      <c r="C1068" s="35"/>
      <c r="D1068" s="57">
        <f>D1069</f>
        <v>28300</v>
      </c>
    </row>
    <row r="1069" spans="1:4" ht="15.75" x14ac:dyDescent="0.25">
      <c r="A1069" s="27" t="s">
        <v>22</v>
      </c>
      <c r="B1069" s="25" t="s">
        <v>733</v>
      </c>
      <c r="C1069" s="25" t="s">
        <v>15</v>
      </c>
      <c r="D1069" s="64">
        <f>D1070</f>
        <v>28300</v>
      </c>
    </row>
    <row r="1070" spans="1:4" ht="15.75" x14ac:dyDescent="0.25">
      <c r="A1070" s="27" t="s">
        <v>17</v>
      </c>
      <c r="B1070" s="25" t="s">
        <v>733</v>
      </c>
      <c r="C1070" s="25" t="s">
        <v>16</v>
      </c>
      <c r="D1070" s="64">
        <f>D1071</f>
        <v>28300</v>
      </c>
    </row>
    <row r="1071" spans="1:4" ht="31.5" x14ac:dyDescent="0.25">
      <c r="A1071" s="31" t="s">
        <v>81</v>
      </c>
      <c r="B1071" s="25" t="s">
        <v>733</v>
      </c>
      <c r="C1071" s="25" t="s">
        <v>82</v>
      </c>
      <c r="D1071" s="64">
        <v>28300</v>
      </c>
    </row>
    <row r="1072" spans="1:4" ht="15.75" x14ac:dyDescent="0.25">
      <c r="A1072" s="47" t="s">
        <v>758</v>
      </c>
      <c r="B1072" s="35" t="s">
        <v>759</v>
      </c>
      <c r="C1072" s="35"/>
      <c r="D1072" s="57">
        <f>D1073</f>
        <v>69906</v>
      </c>
    </row>
    <row r="1073" spans="1:4" ht="15.75" x14ac:dyDescent="0.25">
      <c r="A1073" s="27" t="s">
        <v>22</v>
      </c>
      <c r="B1073" s="25" t="s">
        <v>759</v>
      </c>
      <c r="C1073" s="25" t="s">
        <v>15</v>
      </c>
      <c r="D1073" s="64">
        <f>D1074</f>
        <v>69906</v>
      </c>
    </row>
    <row r="1074" spans="1:4" ht="15.75" x14ac:dyDescent="0.25">
      <c r="A1074" s="27" t="s">
        <v>17</v>
      </c>
      <c r="B1074" s="25" t="s">
        <v>759</v>
      </c>
      <c r="C1074" s="25" t="s">
        <v>16</v>
      </c>
      <c r="D1074" s="64">
        <f>D1075</f>
        <v>69906</v>
      </c>
    </row>
    <row r="1075" spans="1:4" ht="31.5" x14ac:dyDescent="0.25">
      <c r="A1075" s="31" t="s">
        <v>81</v>
      </c>
      <c r="B1075" s="25" t="s">
        <v>759</v>
      </c>
      <c r="C1075" s="25" t="s">
        <v>82</v>
      </c>
      <c r="D1075" s="64">
        <v>69906</v>
      </c>
    </row>
    <row r="1076" spans="1:4" ht="15.75" x14ac:dyDescent="0.25">
      <c r="A1076" s="47" t="s">
        <v>809</v>
      </c>
      <c r="B1076" s="35" t="s">
        <v>808</v>
      </c>
      <c r="C1076" s="25"/>
      <c r="D1076" s="57">
        <f>D1080+D1077</f>
        <v>8938</v>
      </c>
    </row>
    <row r="1077" spans="1:4" ht="15.75" x14ac:dyDescent="0.25">
      <c r="A1077" s="27" t="s">
        <v>22</v>
      </c>
      <c r="B1077" s="25" t="s">
        <v>808</v>
      </c>
      <c r="C1077" s="25" t="s">
        <v>15</v>
      </c>
      <c r="D1077" s="64">
        <f>D1078</f>
        <v>7479</v>
      </c>
    </row>
    <row r="1078" spans="1:4" ht="15.75" x14ac:dyDescent="0.25">
      <c r="A1078" s="27" t="s">
        <v>17</v>
      </c>
      <c r="B1078" s="25" t="s">
        <v>808</v>
      </c>
      <c r="C1078" s="25" t="s">
        <v>16</v>
      </c>
      <c r="D1078" s="64">
        <f>D1079</f>
        <v>7479</v>
      </c>
    </row>
    <row r="1079" spans="1:4" ht="31.5" x14ac:dyDescent="0.25">
      <c r="A1079" s="31" t="s">
        <v>81</v>
      </c>
      <c r="B1079" s="25" t="s">
        <v>808</v>
      </c>
      <c r="C1079" s="25" t="s">
        <v>82</v>
      </c>
      <c r="D1079" s="64">
        <v>7479</v>
      </c>
    </row>
    <row r="1080" spans="1:4" ht="15.75" x14ac:dyDescent="0.25">
      <c r="A1080" s="127" t="s">
        <v>13</v>
      </c>
      <c r="B1080" s="25" t="s">
        <v>808</v>
      </c>
      <c r="C1080" s="25" t="s">
        <v>14</v>
      </c>
      <c r="D1080" s="64">
        <f>D1081</f>
        <v>1459</v>
      </c>
    </row>
    <row r="1081" spans="1:4" ht="15.75" x14ac:dyDescent="0.25">
      <c r="A1081" s="31" t="s">
        <v>722</v>
      </c>
      <c r="B1081" s="25" t="s">
        <v>808</v>
      </c>
      <c r="C1081" s="25" t="s">
        <v>723</v>
      </c>
      <c r="D1081" s="64">
        <f>D1082</f>
        <v>1459</v>
      </c>
    </row>
    <row r="1082" spans="1:4" ht="15.75" x14ac:dyDescent="0.25">
      <c r="A1082" s="31" t="s">
        <v>724</v>
      </c>
      <c r="B1082" s="25" t="s">
        <v>808</v>
      </c>
      <c r="C1082" s="25" t="s">
        <v>725</v>
      </c>
      <c r="D1082" s="64">
        <v>1459</v>
      </c>
    </row>
    <row r="1083" spans="1:4" s="104" customFormat="1" ht="15.75" x14ac:dyDescent="0.25">
      <c r="A1083" s="47" t="s">
        <v>802</v>
      </c>
      <c r="B1083" s="35" t="s">
        <v>804</v>
      </c>
      <c r="C1083" s="134"/>
      <c r="D1083" s="64">
        <f>D1084</f>
        <v>21165</v>
      </c>
    </row>
    <row r="1084" spans="1:4" ht="15.75" x14ac:dyDescent="0.25">
      <c r="A1084" s="39" t="s">
        <v>412</v>
      </c>
      <c r="B1084" s="25" t="s">
        <v>804</v>
      </c>
      <c r="C1084" s="29" t="s">
        <v>37</v>
      </c>
      <c r="D1084" s="64">
        <f>D1085</f>
        <v>21165</v>
      </c>
    </row>
    <row r="1085" spans="1:4" ht="15.75" x14ac:dyDescent="0.25">
      <c r="A1085" s="34" t="s">
        <v>36</v>
      </c>
      <c r="B1085" s="25" t="s">
        <v>804</v>
      </c>
      <c r="C1085" s="29">
        <v>410</v>
      </c>
      <c r="D1085" s="64">
        <f>D1086</f>
        <v>21165</v>
      </c>
    </row>
    <row r="1086" spans="1:4" ht="31.5" x14ac:dyDescent="0.25">
      <c r="A1086" s="34" t="s">
        <v>100</v>
      </c>
      <c r="B1086" s="25" t="s">
        <v>804</v>
      </c>
      <c r="C1086" s="29" t="s">
        <v>101</v>
      </c>
      <c r="D1086" s="64">
        <v>21165</v>
      </c>
    </row>
    <row r="1087" spans="1:4" ht="15.75" x14ac:dyDescent="0.25">
      <c r="A1087" s="31" t="s">
        <v>803</v>
      </c>
      <c r="B1087" s="35" t="s">
        <v>805</v>
      </c>
      <c r="C1087" s="128"/>
      <c r="D1087" s="64">
        <f>D1088</f>
        <v>13550</v>
      </c>
    </row>
    <row r="1088" spans="1:4" ht="15.75" x14ac:dyDescent="0.25">
      <c r="A1088" s="39" t="s">
        <v>412</v>
      </c>
      <c r="B1088" s="25" t="s">
        <v>805</v>
      </c>
      <c r="C1088" s="29" t="s">
        <v>37</v>
      </c>
      <c r="D1088" s="64">
        <f>D1089</f>
        <v>13550</v>
      </c>
    </row>
    <row r="1089" spans="1:4" ht="15.75" x14ac:dyDescent="0.25">
      <c r="A1089" s="34" t="s">
        <v>36</v>
      </c>
      <c r="B1089" s="25" t="s">
        <v>805</v>
      </c>
      <c r="C1089" s="29">
        <v>410</v>
      </c>
      <c r="D1089" s="64">
        <f>D1090</f>
        <v>13550</v>
      </c>
    </row>
    <row r="1090" spans="1:4" ht="31.5" x14ac:dyDescent="0.25">
      <c r="A1090" s="34" t="s">
        <v>100</v>
      </c>
      <c r="B1090" s="25" t="s">
        <v>805</v>
      </c>
      <c r="C1090" s="29" t="s">
        <v>101</v>
      </c>
      <c r="D1090" s="64">
        <v>13550</v>
      </c>
    </row>
    <row r="1091" spans="1:4" ht="15.75" x14ac:dyDescent="0.25">
      <c r="A1091" s="47" t="s">
        <v>740</v>
      </c>
      <c r="B1091" s="35" t="s">
        <v>818</v>
      </c>
      <c r="C1091" s="35"/>
      <c r="D1091" s="57">
        <f>D1092+D1097</f>
        <v>3703</v>
      </c>
    </row>
    <row r="1092" spans="1:4" ht="47.25" x14ac:dyDescent="0.25">
      <c r="A1092" s="82" t="s">
        <v>39</v>
      </c>
      <c r="B1092" s="25" t="s">
        <v>818</v>
      </c>
      <c r="C1092" s="25">
        <v>100</v>
      </c>
      <c r="D1092" s="64">
        <f>D1093</f>
        <v>564</v>
      </c>
    </row>
    <row r="1093" spans="1:4" ht="15.75" x14ac:dyDescent="0.25">
      <c r="A1093" s="82" t="s">
        <v>8</v>
      </c>
      <c r="B1093" s="25" t="s">
        <v>818</v>
      </c>
      <c r="C1093" s="25">
        <v>120</v>
      </c>
      <c r="D1093" s="64">
        <f>D1094+D1095+D1096</f>
        <v>564</v>
      </c>
    </row>
    <row r="1094" spans="1:4" ht="15.75" x14ac:dyDescent="0.25">
      <c r="A1094" s="82" t="s">
        <v>310</v>
      </c>
      <c r="B1094" s="25" t="s">
        <v>818</v>
      </c>
      <c r="C1094" s="25" t="s">
        <v>78</v>
      </c>
      <c r="D1094" s="64">
        <v>285</v>
      </c>
    </row>
    <row r="1095" spans="1:4" ht="31.5" x14ac:dyDescent="0.25">
      <c r="A1095" s="82" t="s">
        <v>79</v>
      </c>
      <c r="B1095" s="25" t="s">
        <v>818</v>
      </c>
      <c r="C1095" s="25" t="s">
        <v>80</v>
      </c>
      <c r="D1095" s="64">
        <v>102</v>
      </c>
    </row>
    <row r="1096" spans="1:4" ht="31.5" x14ac:dyDescent="0.25">
      <c r="A1096" s="31" t="s">
        <v>183</v>
      </c>
      <c r="B1096" s="25" t="s">
        <v>818</v>
      </c>
      <c r="C1096" s="25" t="s">
        <v>182</v>
      </c>
      <c r="D1096" s="64">
        <v>177</v>
      </c>
    </row>
    <row r="1097" spans="1:4" ht="15.75" x14ac:dyDescent="0.25">
      <c r="A1097" s="27" t="s">
        <v>22</v>
      </c>
      <c r="B1097" s="25" t="s">
        <v>818</v>
      </c>
      <c r="C1097" s="25" t="s">
        <v>15</v>
      </c>
      <c r="D1097" s="64">
        <f>D1098</f>
        <v>3139</v>
      </c>
    </row>
    <row r="1098" spans="1:4" ht="15.75" x14ac:dyDescent="0.25">
      <c r="A1098" s="27" t="s">
        <v>17</v>
      </c>
      <c r="B1098" s="25" t="s">
        <v>818</v>
      </c>
      <c r="C1098" s="25" t="s">
        <v>16</v>
      </c>
      <c r="D1098" s="64">
        <f>D1099</f>
        <v>3139</v>
      </c>
    </row>
    <row r="1099" spans="1:4" ht="31.5" x14ac:dyDescent="0.25">
      <c r="A1099" s="31" t="s">
        <v>81</v>
      </c>
      <c r="B1099" s="25" t="s">
        <v>818</v>
      </c>
      <c r="C1099" s="25" t="s">
        <v>82</v>
      </c>
      <c r="D1099" s="64">
        <v>3139</v>
      </c>
    </row>
    <row r="1100" spans="1:4" ht="15.75" x14ac:dyDescent="0.25">
      <c r="A1100" s="47" t="s">
        <v>708</v>
      </c>
      <c r="B1100" s="35" t="s">
        <v>707</v>
      </c>
      <c r="C1100" s="35"/>
      <c r="D1100" s="57">
        <f>D1101</f>
        <v>10406</v>
      </c>
    </row>
    <row r="1101" spans="1:4" ht="15.75" x14ac:dyDescent="0.25">
      <c r="A1101" s="74" t="s">
        <v>13</v>
      </c>
      <c r="B1101" s="25" t="s">
        <v>707</v>
      </c>
      <c r="C1101" s="25" t="s">
        <v>14</v>
      </c>
      <c r="D1101" s="64">
        <f>D1102</f>
        <v>10406</v>
      </c>
    </row>
    <row r="1102" spans="1:4" ht="31.5" x14ac:dyDescent="0.25">
      <c r="A1102" s="127" t="s">
        <v>413</v>
      </c>
      <c r="B1102" s="25" t="s">
        <v>707</v>
      </c>
      <c r="C1102" s="25" t="s">
        <v>12</v>
      </c>
      <c r="D1102" s="64">
        <f>D1103</f>
        <v>10406</v>
      </c>
    </row>
    <row r="1103" spans="1:4" ht="31.5" x14ac:dyDescent="0.25">
      <c r="A1103" s="127" t="s">
        <v>669</v>
      </c>
      <c r="B1103" s="25" t="s">
        <v>707</v>
      </c>
      <c r="C1103" s="25" t="s">
        <v>667</v>
      </c>
      <c r="D1103" s="64">
        <f>11157-751</f>
        <v>10406</v>
      </c>
    </row>
    <row r="1104" spans="1:4" ht="15.75" x14ac:dyDescent="0.25">
      <c r="A1104" s="15" t="s">
        <v>726</v>
      </c>
      <c r="B1104" s="16" t="s">
        <v>728</v>
      </c>
      <c r="C1104" s="25"/>
      <c r="D1104" s="100">
        <f>D1105</f>
        <v>31905</v>
      </c>
    </row>
    <row r="1105" spans="1:4 16369:16376" ht="15.75" x14ac:dyDescent="0.25">
      <c r="A1105" s="23" t="s">
        <v>727</v>
      </c>
      <c r="B1105" s="35" t="s">
        <v>735</v>
      </c>
      <c r="C1105" s="81"/>
      <c r="D1105" s="57">
        <f>D1106+D1111+D1115</f>
        <v>31905</v>
      </c>
    </row>
    <row r="1106" spans="1:4 16369:16376" ht="47.25" x14ac:dyDescent="0.25">
      <c r="A1106" s="27" t="s">
        <v>30</v>
      </c>
      <c r="B1106" s="25" t="s">
        <v>735</v>
      </c>
      <c r="C1106" s="25" t="s">
        <v>31</v>
      </c>
      <c r="D1106" s="64">
        <f>D1107</f>
        <v>29722</v>
      </c>
    </row>
    <row r="1107" spans="1:4 16369:16376" ht="15.75" x14ac:dyDescent="0.25">
      <c r="A1107" s="27" t="s">
        <v>33</v>
      </c>
      <c r="B1107" s="25" t="s">
        <v>735</v>
      </c>
      <c r="C1107" s="25" t="s">
        <v>32</v>
      </c>
      <c r="D1107" s="64">
        <f>D1108+D1109+D1110</f>
        <v>29722</v>
      </c>
    </row>
    <row r="1108" spans="1:4 16369:16376" ht="15.75" x14ac:dyDescent="0.25">
      <c r="A1108" s="31" t="s">
        <v>309</v>
      </c>
      <c r="B1108" s="25" t="s">
        <v>735</v>
      </c>
      <c r="C1108" s="25" t="s">
        <v>92</v>
      </c>
      <c r="D1108" s="64">
        <f>22076+230</f>
        <v>22306</v>
      </c>
    </row>
    <row r="1109" spans="1:4 16369:16376" ht="15.75" x14ac:dyDescent="0.25">
      <c r="A1109" s="31" t="s">
        <v>94</v>
      </c>
      <c r="B1109" s="25" t="s">
        <v>735</v>
      </c>
      <c r="C1109" s="25" t="s">
        <v>93</v>
      </c>
      <c r="D1109" s="64">
        <v>520</v>
      </c>
    </row>
    <row r="1110" spans="1:4 16369:16376" ht="31.5" x14ac:dyDescent="0.25">
      <c r="A1110" s="31" t="s">
        <v>180</v>
      </c>
      <c r="B1110" s="25" t="s">
        <v>735</v>
      </c>
      <c r="C1110" s="25" t="s">
        <v>179</v>
      </c>
      <c r="D1110" s="64">
        <f>6772+54+70</f>
        <v>6896</v>
      </c>
    </row>
    <row r="1111" spans="1:4 16369:16376" ht="15.75" x14ac:dyDescent="0.25">
      <c r="A1111" s="27" t="s">
        <v>22</v>
      </c>
      <c r="B1111" s="25" t="s">
        <v>735</v>
      </c>
      <c r="C1111" s="25" t="s">
        <v>15</v>
      </c>
      <c r="D1111" s="64">
        <f>D1112</f>
        <v>2180</v>
      </c>
    </row>
    <row r="1112" spans="1:4 16369:16376" ht="15.75" x14ac:dyDescent="0.25">
      <c r="A1112" s="27" t="s">
        <v>17</v>
      </c>
      <c r="B1112" s="25" t="s">
        <v>735</v>
      </c>
      <c r="C1112" s="25" t="s">
        <v>16</v>
      </c>
      <c r="D1112" s="64">
        <f>D1113+D1114</f>
        <v>2180</v>
      </c>
    </row>
    <row r="1113" spans="1:4 16369:16376" ht="15.75" x14ac:dyDescent="0.25">
      <c r="A1113" s="45" t="s">
        <v>565</v>
      </c>
      <c r="B1113" s="25" t="s">
        <v>735</v>
      </c>
      <c r="C1113" s="25" t="s">
        <v>517</v>
      </c>
      <c r="D1113" s="64">
        <f>1437-300</f>
        <v>1137</v>
      </c>
    </row>
    <row r="1114" spans="1:4 16369:16376" ht="31.5" x14ac:dyDescent="0.25">
      <c r="A1114" s="31" t="s">
        <v>81</v>
      </c>
      <c r="B1114" s="25" t="s">
        <v>735</v>
      </c>
      <c r="C1114" s="25" t="s">
        <v>82</v>
      </c>
      <c r="D1114" s="64">
        <v>1043</v>
      </c>
    </row>
    <row r="1115" spans="1:4 16369:16376" ht="15.75" x14ac:dyDescent="0.25">
      <c r="A1115" s="61" t="s">
        <v>13</v>
      </c>
      <c r="B1115" s="25" t="s">
        <v>735</v>
      </c>
      <c r="C1115" s="25" t="s">
        <v>14</v>
      </c>
      <c r="D1115" s="64">
        <f>D1116</f>
        <v>3</v>
      </c>
    </row>
    <row r="1116" spans="1:4 16369:16376" ht="15.75" x14ac:dyDescent="0.25">
      <c r="A1116" s="31" t="s">
        <v>35</v>
      </c>
      <c r="B1116" s="25" t="s">
        <v>735</v>
      </c>
      <c r="C1116" s="25" t="s">
        <v>34</v>
      </c>
      <c r="D1116" s="64">
        <f>D1117</f>
        <v>3</v>
      </c>
    </row>
    <row r="1117" spans="1:4 16369:16376" ht="15.75" x14ac:dyDescent="0.25">
      <c r="A1117" s="31" t="s">
        <v>85</v>
      </c>
      <c r="B1117" s="25" t="s">
        <v>735</v>
      </c>
      <c r="C1117" s="25" t="s">
        <v>86</v>
      </c>
      <c r="D1117" s="64">
        <v>3</v>
      </c>
    </row>
    <row r="1118" spans="1:4 16369:16376" ht="56.25" x14ac:dyDescent="0.3">
      <c r="A1118" s="126" t="s">
        <v>480</v>
      </c>
      <c r="B1118" s="115" t="s">
        <v>230</v>
      </c>
      <c r="C1118" s="120"/>
      <c r="D1118" s="118">
        <f>D1119+D1159</f>
        <v>69702</v>
      </c>
      <c r="XEO1118" s="126"/>
      <c r="XEP1118" s="115"/>
      <c r="XEQ1118" s="120"/>
      <c r="XER1118" s="138"/>
      <c r="XES1118" s="126"/>
      <c r="XET1118" s="115"/>
      <c r="XEU1118" s="120"/>
      <c r="XEV1118" s="138"/>
    </row>
    <row r="1119" spans="1:4 16369:16376" ht="15.75" x14ac:dyDescent="0.25">
      <c r="A1119" s="15" t="s">
        <v>96</v>
      </c>
      <c r="B1119" s="16" t="s">
        <v>518</v>
      </c>
      <c r="C1119" s="17"/>
      <c r="D1119" s="18">
        <f>D1120</f>
        <v>69302</v>
      </c>
    </row>
    <row r="1120" spans="1:4 16369:16376" ht="31.5" x14ac:dyDescent="0.25">
      <c r="A1120" s="15" t="s">
        <v>237</v>
      </c>
      <c r="B1120" s="16" t="s">
        <v>519</v>
      </c>
      <c r="C1120" s="17"/>
      <c r="D1120" s="18">
        <f>D1121+D1125+D1129+D1133+D1137+D1142+D1147+D1151+D1155</f>
        <v>69302</v>
      </c>
    </row>
    <row r="1121" spans="1:4" ht="31.5" x14ac:dyDescent="0.25">
      <c r="A1121" s="47" t="s">
        <v>57</v>
      </c>
      <c r="B1121" s="24" t="s">
        <v>520</v>
      </c>
      <c r="C1121" s="35"/>
      <c r="D1121" s="57">
        <f>D1122</f>
        <v>779</v>
      </c>
    </row>
    <row r="1122" spans="1:4" ht="15.75" x14ac:dyDescent="0.25">
      <c r="A1122" s="27" t="s">
        <v>22</v>
      </c>
      <c r="B1122" s="28" t="s">
        <v>520</v>
      </c>
      <c r="C1122" s="25" t="s">
        <v>15</v>
      </c>
      <c r="D1122" s="64">
        <f>D1123</f>
        <v>779</v>
      </c>
    </row>
    <row r="1123" spans="1:4" ht="15.75" x14ac:dyDescent="0.25">
      <c r="A1123" s="27" t="s">
        <v>17</v>
      </c>
      <c r="B1123" s="28" t="s">
        <v>520</v>
      </c>
      <c r="C1123" s="25" t="s">
        <v>16</v>
      </c>
      <c r="D1123" s="64">
        <f>D1124</f>
        <v>779</v>
      </c>
    </row>
    <row r="1124" spans="1:4" ht="31.5" x14ac:dyDescent="0.25">
      <c r="A1124" s="31" t="s">
        <v>81</v>
      </c>
      <c r="B1124" s="28" t="s">
        <v>520</v>
      </c>
      <c r="C1124" s="25" t="s">
        <v>82</v>
      </c>
      <c r="D1124" s="64">
        <v>779</v>
      </c>
    </row>
    <row r="1125" spans="1:4" ht="15.75" x14ac:dyDescent="0.25">
      <c r="A1125" s="47" t="s">
        <v>522</v>
      </c>
      <c r="B1125" s="24" t="s">
        <v>523</v>
      </c>
      <c r="C1125" s="25"/>
      <c r="D1125" s="57">
        <f>D1126</f>
        <v>5037</v>
      </c>
    </row>
    <row r="1126" spans="1:4" ht="15.75" x14ac:dyDescent="0.25">
      <c r="A1126" s="27" t="s">
        <v>22</v>
      </c>
      <c r="B1126" s="28" t="s">
        <v>523</v>
      </c>
      <c r="C1126" s="25" t="s">
        <v>15</v>
      </c>
      <c r="D1126" s="64">
        <f>D1127</f>
        <v>5037</v>
      </c>
    </row>
    <row r="1127" spans="1:4" ht="15.75" x14ac:dyDescent="0.25">
      <c r="A1127" s="27" t="s">
        <v>17</v>
      </c>
      <c r="B1127" s="28" t="s">
        <v>523</v>
      </c>
      <c r="C1127" s="25" t="s">
        <v>16</v>
      </c>
      <c r="D1127" s="64">
        <f>D1128</f>
        <v>5037</v>
      </c>
    </row>
    <row r="1128" spans="1:4" ht="31.5" x14ac:dyDescent="0.25">
      <c r="A1128" s="31" t="s">
        <v>81</v>
      </c>
      <c r="B1128" s="28" t="s">
        <v>523</v>
      </c>
      <c r="C1128" s="25" t="s">
        <v>82</v>
      </c>
      <c r="D1128" s="64">
        <v>5037</v>
      </c>
    </row>
    <row r="1129" spans="1:4" ht="15.75" x14ac:dyDescent="0.25">
      <c r="A1129" s="47" t="s">
        <v>521</v>
      </c>
      <c r="B1129" s="24" t="s">
        <v>524</v>
      </c>
      <c r="C1129" s="25"/>
      <c r="D1129" s="64">
        <f>D1130</f>
        <v>8271</v>
      </c>
    </row>
    <row r="1130" spans="1:4" ht="15.75" x14ac:dyDescent="0.25">
      <c r="A1130" s="27" t="s">
        <v>22</v>
      </c>
      <c r="B1130" s="28" t="s">
        <v>524</v>
      </c>
      <c r="C1130" s="25" t="s">
        <v>15</v>
      </c>
      <c r="D1130" s="64">
        <f>D1131</f>
        <v>8271</v>
      </c>
    </row>
    <row r="1131" spans="1:4" ht="15.75" x14ac:dyDescent="0.25">
      <c r="A1131" s="27" t="s">
        <v>17</v>
      </c>
      <c r="B1131" s="28" t="s">
        <v>524</v>
      </c>
      <c r="C1131" s="25" t="s">
        <v>16</v>
      </c>
      <c r="D1131" s="64">
        <f>D1132</f>
        <v>8271</v>
      </c>
    </row>
    <row r="1132" spans="1:4" ht="31.5" x14ac:dyDescent="0.25">
      <c r="A1132" s="31" t="s">
        <v>81</v>
      </c>
      <c r="B1132" s="28" t="s">
        <v>524</v>
      </c>
      <c r="C1132" s="25" t="s">
        <v>82</v>
      </c>
      <c r="D1132" s="64">
        <v>8271</v>
      </c>
    </row>
    <row r="1133" spans="1:4" ht="15.75" x14ac:dyDescent="0.25">
      <c r="A1133" s="47" t="s">
        <v>642</v>
      </c>
      <c r="B1133" s="24" t="s">
        <v>525</v>
      </c>
      <c r="C1133" s="35"/>
      <c r="D1133" s="57">
        <f>D1134</f>
        <v>11026</v>
      </c>
    </row>
    <row r="1134" spans="1:4" ht="15.75" x14ac:dyDescent="0.25">
      <c r="A1134" s="27" t="s">
        <v>22</v>
      </c>
      <c r="B1134" s="28" t="s">
        <v>525</v>
      </c>
      <c r="C1134" s="25" t="s">
        <v>15</v>
      </c>
      <c r="D1134" s="57">
        <f>D1135</f>
        <v>11026</v>
      </c>
    </row>
    <row r="1135" spans="1:4" ht="15.75" x14ac:dyDescent="0.25">
      <c r="A1135" s="27" t="s">
        <v>17</v>
      </c>
      <c r="B1135" s="28" t="s">
        <v>525</v>
      </c>
      <c r="C1135" s="25" t="s">
        <v>16</v>
      </c>
      <c r="D1135" s="57">
        <f>D1136</f>
        <v>11026</v>
      </c>
    </row>
    <row r="1136" spans="1:4" ht="31.5" x14ac:dyDescent="0.25">
      <c r="A1136" s="31" t="s">
        <v>81</v>
      </c>
      <c r="B1136" s="28" t="s">
        <v>525</v>
      </c>
      <c r="C1136" s="25" t="s">
        <v>82</v>
      </c>
      <c r="D1136" s="64">
        <v>11026</v>
      </c>
    </row>
    <row r="1137" spans="1:4" ht="31.5" x14ac:dyDescent="0.25">
      <c r="A1137" s="47" t="s">
        <v>76</v>
      </c>
      <c r="B1137" s="35" t="s">
        <v>540</v>
      </c>
      <c r="C1137" s="35"/>
      <c r="D1137" s="57">
        <f>D1138</f>
        <v>35589</v>
      </c>
    </row>
    <row r="1138" spans="1:4" ht="15.75" x14ac:dyDescent="0.25">
      <c r="A1138" s="27" t="s">
        <v>22</v>
      </c>
      <c r="B1138" s="25" t="s">
        <v>540</v>
      </c>
      <c r="C1138" s="25" t="s">
        <v>15</v>
      </c>
      <c r="D1138" s="64">
        <f>D1139</f>
        <v>35589</v>
      </c>
    </row>
    <row r="1139" spans="1:4" ht="15.75" x14ac:dyDescent="0.25">
      <c r="A1139" s="27" t="s">
        <v>17</v>
      </c>
      <c r="B1139" s="25" t="s">
        <v>540</v>
      </c>
      <c r="C1139" s="25" t="s">
        <v>16</v>
      </c>
      <c r="D1139" s="64">
        <f>D1140+D1141</f>
        <v>35589</v>
      </c>
    </row>
    <row r="1140" spans="1:4" ht="31.5" x14ac:dyDescent="0.25">
      <c r="A1140" s="31" t="s">
        <v>81</v>
      </c>
      <c r="B1140" s="25" t="s">
        <v>540</v>
      </c>
      <c r="C1140" s="25" t="s">
        <v>82</v>
      </c>
      <c r="D1140" s="64">
        <v>589</v>
      </c>
    </row>
    <row r="1141" spans="1:4" ht="31.5" x14ac:dyDescent="0.25">
      <c r="A1141" s="27" t="s">
        <v>714</v>
      </c>
      <c r="B1141" s="25" t="s">
        <v>540</v>
      </c>
      <c r="C1141" s="25" t="s">
        <v>782</v>
      </c>
      <c r="D1141" s="64">
        <v>35000</v>
      </c>
    </row>
    <row r="1142" spans="1:4" ht="31.5" x14ac:dyDescent="0.25">
      <c r="A1142" s="139" t="s">
        <v>157</v>
      </c>
      <c r="B1142" s="35" t="s">
        <v>541</v>
      </c>
      <c r="C1142" s="35"/>
      <c r="D1142" s="57">
        <f>D1143</f>
        <v>8381</v>
      </c>
    </row>
    <row r="1143" spans="1:4" ht="15.75" x14ac:dyDescent="0.25">
      <c r="A1143" s="127" t="s">
        <v>13</v>
      </c>
      <c r="B1143" s="25" t="s">
        <v>541</v>
      </c>
      <c r="C1143" s="25">
        <v>800</v>
      </c>
      <c r="D1143" s="64">
        <f>D1144</f>
        <v>8381</v>
      </c>
    </row>
    <row r="1144" spans="1:4" ht="15.75" x14ac:dyDescent="0.25">
      <c r="A1144" s="127" t="s">
        <v>35</v>
      </c>
      <c r="B1144" s="25" t="s">
        <v>541</v>
      </c>
      <c r="C1144" s="25">
        <v>850</v>
      </c>
      <c r="D1144" s="64">
        <f>D1145+D1146</f>
        <v>8381</v>
      </c>
    </row>
    <row r="1145" spans="1:4" ht="15.75" x14ac:dyDescent="0.25">
      <c r="A1145" s="31" t="s">
        <v>85</v>
      </c>
      <c r="B1145" s="25" t="s">
        <v>541</v>
      </c>
      <c r="C1145" s="25" t="s">
        <v>86</v>
      </c>
      <c r="D1145" s="64">
        <f>15379-7000</f>
        <v>8379</v>
      </c>
    </row>
    <row r="1146" spans="1:4" ht="15.75" x14ac:dyDescent="0.25">
      <c r="A1146" s="31" t="s">
        <v>431</v>
      </c>
      <c r="B1146" s="25" t="s">
        <v>541</v>
      </c>
      <c r="C1146" s="25" t="s">
        <v>430</v>
      </c>
      <c r="D1146" s="64">
        <v>2</v>
      </c>
    </row>
    <row r="1147" spans="1:4" ht="15.75" x14ac:dyDescent="0.25">
      <c r="A1147" s="139" t="s">
        <v>788</v>
      </c>
      <c r="B1147" s="35" t="s">
        <v>787</v>
      </c>
      <c r="C1147" s="35"/>
      <c r="D1147" s="57">
        <f>D1148</f>
        <v>100</v>
      </c>
    </row>
    <row r="1148" spans="1:4" ht="15.75" x14ac:dyDescent="0.25">
      <c r="A1148" s="127" t="s">
        <v>13</v>
      </c>
      <c r="B1148" s="25" t="s">
        <v>787</v>
      </c>
      <c r="C1148" s="25">
        <v>800</v>
      </c>
      <c r="D1148" s="64">
        <f>D1149</f>
        <v>100</v>
      </c>
    </row>
    <row r="1149" spans="1:4" ht="15.75" x14ac:dyDescent="0.25">
      <c r="A1149" s="127" t="s">
        <v>35</v>
      </c>
      <c r="B1149" s="25" t="s">
        <v>787</v>
      </c>
      <c r="C1149" s="25">
        <v>850</v>
      </c>
      <c r="D1149" s="64">
        <f>D1150</f>
        <v>100</v>
      </c>
    </row>
    <row r="1150" spans="1:4" ht="15.75" x14ac:dyDescent="0.25">
      <c r="A1150" s="31" t="s">
        <v>85</v>
      </c>
      <c r="B1150" s="25" t="s">
        <v>787</v>
      </c>
      <c r="C1150" s="25" t="s">
        <v>86</v>
      </c>
      <c r="D1150" s="64">
        <v>100</v>
      </c>
    </row>
    <row r="1151" spans="1:4" ht="15.75" x14ac:dyDescent="0.25">
      <c r="A1151" s="47" t="s">
        <v>711</v>
      </c>
      <c r="B1151" s="24" t="s">
        <v>712</v>
      </c>
      <c r="C1151" s="25"/>
      <c r="D1151" s="57">
        <f>D1152</f>
        <v>100</v>
      </c>
    </row>
    <row r="1152" spans="1:4" ht="15.75" x14ac:dyDescent="0.25">
      <c r="A1152" s="27" t="s">
        <v>22</v>
      </c>
      <c r="B1152" s="28" t="s">
        <v>712</v>
      </c>
      <c r="C1152" s="25" t="s">
        <v>15</v>
      </c>
      <c r="D1152" s="64">
        <f>D1153</f>
        <v>100</v>
      </c>
    </row>
    <row r="1153" spans="1:4" ht="15.75" x14ac:dyDescent="0.25">
      <c r="A1153" s="27" t="s">
        <v>17</v>
      </c>
      <c r="B1153" s="28" t="s">
        <v>712</v>
      </c>
      <c r="C1153" s="25" t="s">
        <v>16</v>
      </c>
      <c r="D1153" s="64">
        <f>D1154</f>
        <v>100</v>
      </c>
    </row>
    <row r="1154" spans="1:4" ht="31.5" x14ac:dyDescent="0.25">
      <c r="A1154" s="31" t="s">
        <v>81</v>
      </c>
      <c r="B1154" s="28" t="s">
        <v>712</v>
      </c>
      <c r="C1154" s="25" t="s">
        <v>82</v>
      </c>
      <c r="D1154" s="64">
        <v>100</v>
      </c>
    </row>
    <row r="1155" spans="1:4" ht="15.75" x14ac:dyDescent="0.25">
      <c r="A1155" s="47" t="s">
        <v>741</v>
      </c>
      <c r="B1155" s="24" t="s">
        <v>742</v>
      </c>
      <c r="C1155" s="35"/>
      <c r="D1155" s="57">
        <f>D1156</f>
        <v>19</v>
      </c>
    </row>
    <row r="1156" spans="1:4" ht="15.75" x14ac:dyDescent="0.25">
      <c r="A1156" s="39" t="s">
        <v>412</v>
      </c>
      <c r="B1156" s="28" t="s">
        <v>742</v>
      </c>
      <c r="C1156" s="25" t="s">
        <v>37</v>
      </c>
      <c r="D1156" s="64">
        <f>D1157</f>
        <v>19</v>
      </c>
    </row>
    <row r="1157" spans="1:4" ht="15.75" x14ac:dyDescent="0.25">
      <c r="A1157" s="31" t="s">
        <v>745</v>
      </c>
      <c r="B1157" s="28" t="s">
        <v>742</v>
      </c>
      <c r="C1157" s="25" t="s">
        <v>744</v>
      </c>
      <c r="D1157" s="64">
        <f>D1158</f>
        <v>19</v>
      </c>
    </row>
    <row r="1158" spans="1:4" ht="31.5" x14ac:dyDescent="0.25">
      <c r="A1158" s="31" t="s">
        <v>746</v>
      </c>
      <c r="B1158" s="28" t="s">
        <v>742</v>
      </c>
      <c r="C1158" s="25" t="s">
        <v>743</v>
      </c>
      <c r="D1158" s="64">
        <v>19</v>
      </c>
    </row>
    <row r="1159" spans="1:4" ht="31.5" x14ac:dyDescent="0.25">
      <c r="A1159" s="15" t="s">
        <v>643</v>
      </c>
      <c r="B1159" s="16" t="s">
        <v>542</v>
      </c>
      <c r="C1159" s="17"/>
      <c r="D1159" s="18">
        <f>D1160+D1165</f>
        <v>400</v>
      </c>
    </row>
    <row r="1160" spans="1:4" ht="31.5" x14ac:dyDescent="0.25">
      <c r="A1160" s="132" t="s">
        <v>232</v>
      </c>
      <c r="B1160" s="16" t="s">
        <v>543</v>
      </c>
      <c r="C1160" s="134"/>
      <c r="D1160" s="100">
        <f>D1161</f>
        <v>290</v>
      </c>
    </row>
    <row r="1161" spans="1:4" ht="15.75" x14ac:dyDescent="0.25">
      <c r="A1161" s="47" t="s">
        <v>141</v>
      </c>
      <c r="B1161" s="24" t="s">
        <v>544</v>
      </c>
      <c r="C1161" s="134"/>
      <c r="D1161" s="57">
        <f>D1162</f>
        <v>290</v>
      </c>
    </row>
    <row r="1162" spans="1:4" ht="15.75" x14ac:dyDescent="0.25">
      <c r="A1162" s="27" t="s">
        <v>22</v>
      </c>
      <c r="B1162" s="28" t="s">
        <v>544</v>
      </c>
      <c r="C1162" s="128">
        <v>200</v>
      </c>
      <c r="D1162" s="64">
        <f>D1163</f>
        <v>290</v>
      </c>
    </row>
    <row r="1163" spans="1:4" ht="15.75" x14ac:dyDescent="0.25">
      <c r="A1163" s="27" t="s">
        <v>17</v>
      </c>
      <c r="B1163" s="28" t="s">
        <v>544</v>
      </c>
      <c r="C1163" s="128">
        <v>240</v>
      </c>
      <c r="D1163" s="64">
        <f>D1164</f>
        <v>290</v>
      </c>
    </row>
    <row r="1164" spans="1:4" ht="31.5" x14ac:dyDescent="0.25">
      <c r="A1164" s="31" t="s">
        <v>81</v>
      </c>
      <c r="B1164" s="25" t="s">
        <v>544</v>
      </c>
      <c r="C1164" s="128">
        <v>244</v>
      </c>
      <c r="D1164" s="64">
        <v>290</v>
      </c>
    </row>
    <row r="1165" spans="1:4" ht="15.75" x14ac:dyDescent="0.25">
      <c r="A1165" s="132" t="s">
        <v>231</v>
      </c>
      <c r="B1165" s="16" t="s">
        <v>546</v>
      </c>
      <c r="C1165" s="140"/>
      <c r="D1165" s="100">
        <f>D1166</f>
        <v>110</v>
      </c>
    </row>
    <row r="1166" spans="1:4" ht="15.75" x14ac:dyDescent="0.25">
      <c r="A1166" s="47" t="s">
        <v>545</v>
      </c>
      <c r="B1166" s="24" t="s">
        <v>547</v>
      </c>
      <c r="C1166" s="35"/>
      <c r="D1166" s="57">
        <f>D1167</f>
        <v>110</v>
      </c>
    </row>
    <row r="1167" spans="1:4" ht="15.75" x14ac:dyDescent="0.25">
      <c r="A1167" s="27" t="s">
        <v>22</v>
      </c>
      <c r="B1167" s="28" t="s">
        <v>547</v>
      </c>
      <c r="C1167" s="128">
        <v>200</v>
      </c>
      <c r="D1167" s="64">
        <f>D1168</f>
        <v>110</v>
      </c>
    </row>
    <row r="1168" spans="1:4" ht="15.75" x14ac:dyDescent="0.25">
      <c r="A1168" s="27" t="s">
        <v>17</v>
      </c>
      <c r="B1168" s="28" t="s">
        <v>547</v>
      </c>
      <c r="C1168" s="128">
        <v>240</v>
      </c>
      <c r="D1168" s="64">
        <f>D1169</f>
        <v>110</v>
      </c>
    </row>
    <row r="1169" spans="1:4" ht="31.5" x14ac:dyDescent="0.25">
      <c r="A1169" s="31" t="s">
        <v>81</v>
      </c>
      <c r="B1169" s="28" t="s">
        <v>547</v>
      </c>
      <c r="C1169" s="128">
        <v>244</v>
      </c>
      <c r="D1169" s="64">
        <v>110</v>
      </c>
    </row>
    <row r="1170" spans="1:4" ht="37.5" x14ac:dyDescent="0.3">
      <c r="A1170" s="126" t="s">
        <v>604</v>
      </c>
      <c r="B1170" s="115" t="s">
        <v>238</v>
      </c>
      <c r="C1170" s="120"/>
      <c r="D1170" s="118">
        <f>D1171+D1186+D1192</f>
        <v>545251.4</v>
      </c>
    </row>
    <row r="1171" spans="1:4" ht="31.5" x14ac:dyDescent="0.25">
      <c r="A1171" s="15" t="s">
        <v>729</v>
      </c>
      <c r="B1171" s="16" t="s">
        <v>730</v>
      </c>
      <c r="C1171" s="17"/>
      <c r="D1171" s="18">
        <f>D1172+D1181</f>
        <v>492771.4</v>
      </c>
    </row>
    <row r="1172" spans="1:4" ht="15.75" x14ac:dyDescent="0.25">
      <c r="A1172" s="15" t="s">
        <v>732</v>
      </c>
      <c r="B1172" s="16" t="s">
        <v>731</v>
      </c>
      <c r="C1172" s="17"/>
      <c r="D1172" s="18">
        <f>D1177+D1173</f>
        <v>148531.4</v>
      </c>
    </row>
    <row r="1173" spans="1:4" s="14" customFormat="1" ht="15.75" x14ac:dyDescent="0.25">
      <c r="A1173" s="69" t="s">
        <v>793</v>
      </c>
      <c r="B1173" s="99" t="s">
        <v>795</v>
      </c>
      <c r="C1173" s="53"/>
      <c r="D1173" s="57">
        <f>D1174</f>
        <v>1000</v>
      </c>
    </row>
    <row r="1174" spans="1:4" s="14" customFormat="1" ht="15.75" x14ac:dyDescent="0.25">
      <c r="A1174" s="73" t="s">
        <v>794</v>
      </c>
      <c r="B1174" s="62" t="s">
        <v>795</v>
      </c>
      <c r="C1174" s="29" t="s">
        <v>37</v>
      </c>
      <c r="D1174" s="64">
        <f>D1175</f>
        <v>1000</v>
      </c>
    </row>
    <row r="1175" spans="1:4" s="14" customFormat="1" ht="15.75" x14ac:dyDescent="0.25">
      <c r="A1175" s="45" t="s">
        <v>36</v>
      </c>
      <c r="B1175" s="62" t="s">
        <v>795</v>
      </c>
      <c r="C1175" s="29">
        <v>410</v>
      </c>
      <c r="D1175" s="64">
        <f>D1176</f>
        <v>1000</v>
      </c>
    </row>
    <row r="1176" spans="1:4" s="14" customFormat="1" ht="31.5" x14ac:dyDescent="0.25">
      <c r="A1176" s="45" t="s">
        <v>100</v>
      </c>
      <c r="B1176" s="62" t="s">
        <v>795</v>
      </c>
      <c r="C1176" s="29" t="s">
        <v>101</v>
      </c>
      <c r="D1176" s="64">
        <v>1000</v>
      </c>
    </row>
    <row r="1177" spans="1:4" s="14" customFormat="1" ht="15.75" x14ac:dyDescent="0.25">
      <c r="A1177" s="69" t="s">
        <v>737</v>
      </c>
      <c r="B1177" s="62" t="s">
        <v>773</v>
      </c>
      <c r="C1177" s="25"/>
      <c r="D1177" s="64">
        <f>D1178</f>
        <v>147531.4</v>
      </c>
    </row>
    <row r="1178" spans="1:4" s="14" customFormat="1" ht="15.75" x14ac:dyDescent="0.25">
      <c r="A1178" s="73" t="s">
        <v>412</v>
      </c>
      <c r="B1178" s="62" t="s">
        <v>773</v>
      </c>
      <c r="C1178" s="29" t="s">
        <v>37</v>
      </c>
      <c r="D1178" s="64">
        <f>D1179</f>
        <v>147531.4</v>
      </c>
    </row>
    <row r="1179" spans="1:4" s="14" customFormat="1" ht="15.75" x14ac:dyDescent="0.25">
      <c r="A1179" s="46" t="s">
        <v>36</v>
      </c>
      <c r="B1179" s="62" t="s">
        <v>773</v>
      </c>
      <c r="C1179" s="29">
        <v>410</v>
      </c>
      <c r="D1179" s="64">
        <f>D1180</f>
        <v>147531.4</v>
      </c>
    </row>
    <row r="1180" spans="1:4" s="14" customFormat="1" ht="31.5" x14ac:dyDescent="0.25">
      <c r="A1180" s="46" t="s">
        <v>100</v>
      </c>
      <c r="B1180" s="62" t="s">
        <v>773</v>
      </c>
      <c r="C1180" s="29" t="s">
        <v>101</v>
      </c>
      <c r="D1180" s="64">
        <v>147531.4</v>
      </c>
    </row>
    <row r="1181" spans="1:4" s="14" customFormat="1" ht="47.25" x14ac:dyDescent="0.25">
      <c r="A1181" s="65" t="s">
        <v>738</v>
      </c>
      <c r="B1181" s="62" t="s">
        <v>774</v>
      </c>
      <c r="C1181" s="29"/>
      <c r="D1181" s="64">
        <f>D1182</f>
        <v>344240</v>
      </c>
    </row>
    <row r="1182" spans="1:4" s="14" customFormat="1" ht="15.75" x14ac:dyDescent="0.25">
      <c r="A1182" s="69" t="s">
        <v>739</v>
      </c>
      <c r="B1182" s="62" t="s">
        <v>775</v>
      </c>
      <c r="C1182" s="25"/>
      <c r="D1182" s="64">
        <f>D1183</f>
        <v>344240</v>
      </c>
    </row>
    <row r="1183" spans="1:4" s="14" customFormat="1" ht="15.75" x14ac:dyDescent="0.25">
      <c r="A1183" s="73" t="s">
        <v>412</v>
      </c>
      <c r="B1183" s="62" t="s">
        <v>775</v>
      </c>
      <c r="C1183" s="29" t="s">
        <v>37</v>
      </c>
      <c r="D1183" s="64">
        <f>D1184</f>
        <v>344240</v>
      </c>
    </row>
    <row r="1184" spans="1:4" s="14" customFormat="1" ht="15.75" x14ac:dyDescent="0.25">
      <c r="A1184" s="46" t="s">
        <v>36</v>
      </c>
      <c r="B1184" s="62" t="s">
        <v>775</v>
      </c>
      <c r="C1184" s="29">
        <v>410</v>
      </c>
      <c r="D1184" s="64">
        <f>D1185</f>
        <v>344240</v>
      </c>
    </row>
    <row r="1185" spans="1:4" s="14" customFormat="1" ht="31.5" x14ac:dyDescent="0.25">
      <c r="A1185" s="46" t="s">
        <v>100</v>
      </c>
      <c r="B1185" s="62" t="s">
        <v>775</v>
      </c>
      <c r="C1185" s="29" t="s">
        <v>101</v>
      </c>
      <c r="D1185" s="64">
        <v>344240</v>
      </c>
    </row>
    <row r="1186" spans="1:4" s="14" customFormat="1" ht="31.5" x14ac:dyDescent="0.25">
      <c r="A1186" s="15" t="s">
        <v>139</v>
      </c>
      <c r="B1186" s="16" t="s">
        <v>241</v>
      </c>
      <c r="C1186" s="17"/>
      <c r="D1186" s="18">
        <f>D1187</f>
        <v>37388</v>
      </c>
    </row>
    <row r="1187" spans="1:4" s="14" customFormat="1" ht="31.5" x14ac:dyDescent="0.25">
      <c r="A1187" s="15" t="s">
        <v>239</v>
      </c>
      <c r="B1187" s="16" t="s">
        <v>240</v>
      </c>
      <c r="C1187" s="17"/>
      <c r="D1187" s="18">
        <f>D1188</f>
        <v>37388</v>
      </c>
    </row>
    <row r="1188" spans="1:4" s="14" customFormat="1" ht="38.25" customHeight="1" x14ac:dyDescent="0.25">
      <c r="A1188" s="47" t="s">
        <v>242</v>
      </c>
      <c r="B1188" s="99" t="s">
        <v>768</v>
      </c>
      <c r="C1188" s="75"/>
      <c r="D1188" s="57">
        <f>D1189</f>
        <v>37388</v>
      </c>
    </row>
    <row r="1189" spans="1:4" s="14" customFormat="1" ht="19.5" customHeight="1" x14ac:dyDescent="0.25">
      <c r="A1189" s="77" t="s">
        <v>412</v>
      </c>
      <c r="B1189" s="98" t="s">
        <v>768</v>
      </c>
      <c r="C1189" s="75">
        <v>400</v>
      </c>
      <c r="D1189" s="41">
        <f>D1190</f>
        <v>37388</v>
      </c>
    </row>
    <row r="1190" spans="1:4" s="14" customFormat="1" ht="19.5" customHeight="1" x14ac:dyDescent="0.25">
      <c r="A1190" s="27" t="s">
        <v>61</v>
      </c>
      <c r="B1190" s="98" t="s">
        <v>768</v>
      </c>
      <c r="C1190" s="75">
        <v>410</v>
      </c>
      <c r="D1190" s="41">
        <f>D1191</f>
        <v>37388</v>
      </c>
    </row>
    <row r="1191" spans="1:4" s="14" customFormat="1" ht="38.25" customHeight="1" x14ac:dyDescent="0.25">
      <c r="A1191" s="31" t="s">
        <v>140</v>
      </c>
      <c r="B1191" s="98" t="s">
        <v>768</v>
      </c>
      <c r="C1191" s="75">
        <v>412</v>
      </c>
      <c r="D1191" s="41">
        <v>37388</v>
      </c>
    </row>
    <row r="1192" spans="1:4" s="14" customFormat="1" ht="31.5" x14ac:dyDescent="0.25">
      <c r="A1192" s="15" t="s">
        <v>677</v>
      </c>
      <c r="B1192" s="16" t="s">
        <v>674</v>
      </c>
      <c r="C1192" s="75"/>
      <c r="D1192" s="100">
        <f>D1193</f>
        <v>15092</v>
      </c>
    </row>
    <row r="1193" spans="1:4" s="14" customFormat="1" ht="31.5" x14ac:dyDescent="0.25">
      <c r="A1193" s="15" t="s">
        <v>690</v>
      </c>
      <c r="B1193" s="16" t="s">
        <v>675</v>
      </c>
      <c r="C1193" s="75"/>
      <c r="D1193" s="100">
        <f>D1198+D1194</f>
        <v>15092</v>
      </c>
    </row>
    <row r="1194" spans="1:4" s="14" customFormat="1" ht="15.75" x14ac:dyDescent="0.25">
      <c r="A1194" s="47" t="s">
        <v>822</v>
      </c>
      <c r="B1194" s="24" t="s">
        <v>807</v>
      </c>
      <c r="C1194" s="163"/>
      <c r="D1194" s="164">
        <f t="shared" ref="D1194:D1196" si="2">D1195</f>
        <v>1962</v>
      </c>
    </row>
    <row r="1195" spans="1:4" s="14" customFormat="1" ht="15.75" x14ac:dyDescent="0.25">
      <c r="A1195" s="127" t="s">
        <v>412</v>
      </c>
      <c r="B1195" s="28" t="s">
        <v>807</v>
      </c>
      <c r="C1195" s="165">
        <v>400</v>
      </c>
      <c r="D1195" s="164">
        <f t="shared" si="2"/>
        <v>1962</v>
      </c>
    </row>
    <row r="1196" spans="1:4" s="14" customFormat="1" ht="15.75" x14ac:dyDescent="0.25">
      <c r="A1196" s="27" t="s">
        <v>61</v>
      </c>
      <c r="B1196" s="28" t="s">
        <v>807</v>
      </c>
      <c r="C1196" s="165">
        <v>410</v>
      </c>
      <c r="D1196" s="164">
        <f t="shared" si="2"/>
        <v>1962</v>
      </c>
    </row>
    <row r="1197" spans="1:4" s="14" customFormat="1" ht="31.5" x14ac:dyDescent="0.25">
      <c r="A1197" s="31" t="s">
        <v>140</v>
      </c>
      <c r="B1197" s="28" t="s">
        <v>807</v>
      </c>
      <c r="C1197" s="165">
        <v>412</v>
      </c>
      <c r="D1197" s="164">
        <v>1962</v>
      </c>
    </row>
    <row r="1198" spans="1:4" s="14" customFormat="1" ht="15.75" x14ac:dyDescent="0.25">
      <c r="A1198" s="47" t="s">
        <v>691</v>
      </c>
      <c r="B1198" s="24" t="s">
        <v>676</v>
      </c>
      <c r="C1198" s="53"/>
      <c r="D1198" s="57">
        <f>D1199</f>
        <v>13130</v>
      </c>
    </row>
    <row r="1199" spans="1:4" s="14" customFormat="1" ht="15.75" x14ac:dyDescent="0.25">
      <c r="A1199" s="77" t="s">
        <v>412</v>
      </c>
      <c r="B1199" s="28" t="s">
        <v>676</v>
      </c>
      <c r="C1199" s="75">
        <v>400</v>
      </c>
      <c r="D1199" s="41">
        <f>D1200</f>
        <v>13130</v>
      </c>
    </row>
    <row r="1200" spans="1:4" s="14" customFormat="1" ht="15.75" x14ac:dyDescent="0.25">
      <c r="A1200" s="27" t="s">
        <v>61</v>
      </c>
      <c r="B1200" s="28" t="s">
        <v>676</v>
      </c>
      <c r="C1200" s="75">
        <v>410</v>
      </c>
      <c r="D1200" s="41">
        <f>D1201</f>
        <v>13130</v>
      </c>
    </row>
    <row r="1201" spans="1:4" s="14" customFormat="1" ht="31.5" x14ac:dyDescent="0.25">
      <c r="A1201" s="31" t="s">
        <v>140</v>
      </c>
      <c r="B1201" s="28" t="s">
        <v>676</v>
      </c>
      <c r="C1201" s="75">
        <v>412</v>
      </c>
      <c r="D1201" s="64">
        <f>3310+9820</f>
        <v>13130</v>
      </c>
    </row>
    <row r="1202" spans="1:4" s="14" customFormat="1" ht="75" x14ac:dyDescent="0.3">
      <c r="A1202" s="126" t="s">
        <v>692</v>
      </c>
      <c r="B1202" s="115" t="s">
        <v>278</v>
      </c>
      <c r="C1202" s="120"/>
      <c r="D1202" s="118">
        <f>D1203+D1228</f>
        <v>25091</v>
      </c>
    </row>
    <row r="1203" spans="1:4" s="14" customFormat="1" ht="47.25" x14ac:dyDescent="0.25">
      <c r="A1203" s="15" t="s">
        <v>693</v>
      </c>
      <c r="B1203" s="16" t="s">
        <v>279</v>
      </c>
      <c r="C1203" s="17"/>
      <c r="D1203" s="18">
        <f>D1204+D1208+D1212+D1224+D1216+D1220</f>
        <v>24741</v>
      </c>
    </row>
    <row r="1204" spans="1:4" s="14" customFormat="1" ht="15.75" x14ac:dyDescent="0.25">
      <c r="A1204" s="23" t="s">
        <v>136</v>
      </c>
      <c r="B1204" s="35" t="s">
        <v>280</v>
      </c>
      <c r="C1204" s="35"/>
      <c r="D1204" s="57">
        <f>D1205</f>
        <v>15865</v>
      </c>
    </row>
    <row r="1205" spans="1:4" s="14" customFormat="1" ht="15.75" x14ac:dyDescent="0.25">
      <c r="A1205" s="127" t="s">
        <v>22</v>
      </c>
      <c r="B1205" s="25" t="s">
        <v>280</v>
      </c>
      <c r="C1205" s="25" t="s">
        <v>15</v>
      </c>
      <c r="D1205" s="64">
        <f>D1206</f>
        <v>15865</v>
      </c>
    </row>
    <row r="1206" spans="1:4" s="14" customFormat="1" ht="15.75" x14ac:dyDescent="0.25">
      <c r="A1206" s="127" t="s">
        <v>17</v>
      </c>
      <c r="B1206" s="25" t="s">
        <v>280</v>
      </c>
      <c r="C1206" s="25" t="s">
        <v>16</v>
      </c>
      <c r="D1206" s="64">
        <f>D1207</f>
        <v>15865</v>
      </c>
    </row>
    <row r="1207" spans="1:4" s="14" customFormat="1" ht="31.5" x14ac:dyDescent="0.25">
      <c r="A1207" s="141" t="s">
        <v>650</v>
      </c>
      <c r="B1207" s="25" t="s">
        <v>280</v>
      </c>
      <c r="C1207" s="25" t="s">
        <v>82</v>
      </c>
      <c r="D1207" s="64">
        <f>10120+9300-3555</f>
        <v>15865</v>
      </c>
    </row>
    <row r="1208" spans="1:4" s="14" customFormat="1" ht="15.75" x14ac:dyDescent="0.25">
      <c r="A1208" s="142" t="s">
        <v>651</v>
      </c>
      <c r="B1208" s="35" t="s">
        <v>653</v>
      </c>
      <c r="C1208" s="25"/>
      <c r="D1208" s="57">
        <f>D1209</f>
        <v>260</v>
      </c>
    </row>
    <row r="1209" spans="1:4" s="14" customFormat="1" ht="15.75" x14ac:dyDescent="0.25">
      <c r="A1209" s="127" t="s">
        <v>22</v>
      </c>
      <c r="B1209" s="25" t="s">
        <v>653</v>
      </c>
      <c r="C1209" s="25" t="s">
        <v>15</v>
      </c>
      <c r="D1209" s="64">
        <f>D1210</f>
        <v>260</v>
      </c>
    </row>
    <row r="1210" spans="1:4" s="14" customFormat="1" ht="15.75" x14ac:dyDescent="0.25">
      <c r="A1210" s="127" t="s">
        <v>17</v>
      </c>
      <c r="B1210" s="25" t="s">
        <v>653</v>
      </c>
      <c r="C1210" s="25" t="s">
        <v>16</v>
      </c>
      <c r="D1210" s="64">
        <f>D1211</f>
        <v>260</v>
      </c>
    </row>
    <row r="1211" spans="1:4" s="14" customFormat="1" ht="31.5" x14ac:dyDescent="0.25">
      <c r="A1211" s="141" t="s">
        <v>650</v>
      </c>
      <c r="B1211" s="25" t="s">
        <v>653</v>
      </c>
      <c r="C1211" s="25" t="s">
        <v>82</v>
      </c>
      <c r="D1211" s="64">
        <f>500-240</f>
        <v>260</v>
      </c>
    </row>
    <row r="1212" spans="1:4" s="14" customFormat="1" ht="15.75" x14ac:dyDescent="0.25">
      <c r="A1212" s="142" t="s">
        <v>767</v>
      </c>
      <c r="B1212" s="35" t="s">
        <v>764</v>
      </c>
      <c r="C1212" s="25"/>
      <c r="D1212" s="57">
        <f>D1213</f>
        <v>60</v>
      </c>
    </row>
    <row r="1213" spans="1:4" s="14" customFormat="1" ht="31.5" x14ac:dyDescent="0.25">
      <c r="A1213" s="61" t="s">
        <v>18</v>
      </c>
      <c r="B1213" s="25" t="s">
        <v>764</v>
      </c>
      <c r="C1213" s="25" t="s">
        <v>20</v>
      </c>
      <c r="D1213" s="64">
        <f>D1214</f>
        <v>60</v>
      </c>
    </row>
    <row r="1214" spans="1:4" s="14" customFormat="1" ht="21" customHeight="1" x14ac:dyDescent="0.25">
      <c r="A1214" s="61" t="s">
        <v>25</v>
      </c>
      <c r="B1214" s="25" t="s">
        <v>764</v>
      </c>
      <c r="C1214" s="25" t="s">
        <v>26</v>
      </c>
      <c r="D1214" s="64">
        <f>D1215</f>
        <v>60</v>
      </c>
    </row>
    <row r="1215" spans="1:4" s="14" customFormat="1" ht="19.149999999999999" customHeight="1" x14ac:dyDescent="0.25">
      <c r="A1215" s="45" t="s">
        <v>87</v>
      </c>
      <c r="B1215" s="25" t="s">
        <v>764</v>
      </c>
      <c r="C1215" s="25" t="s">
        <v>88</v>
      </c>
      <c r="D1215" s="64">
        <v>60</v>
      </c>
    </row>
    <row r="1216" spans="1:4" s="14" customFormat="1" ht="19.149999999999999" customHeight="1" x14ac:dyDescent="0.25">
      <c r="A1216" s="142" t="s">
        <v>813</v>
      </c>
      <c r="B1216" s="35" t="s">
        <v>812</v>
      </c>
      <c r="C1216" s="25"/>
      <c r="D1216" s="57">
        <f>D1217</f>
        <v>140</v>
      </c>
    </row>
    <row r="1217" spans="1:4" s="14" customFormat="1" ht="34.9" customHeight="1" x14ac:dyDescent="0.25">
      <c r="A1217" s="61" t="s">
        <v>18</v>
      </c>
      <c r="B1217" s="25" t="s">
        <v>812</v>
      </c>
      <c r="C1217" s="25" t="s">
        <v>20</v>
      </c>
      <c r="D1217" s="64">
        <f>D1218</f>
        <v>140</v>
      </c>
    </row>
    <row r="1218" spans="1:4" s="14" customFormat="1" ht="19.149999999999999" customHeight="1" x14ac:dyDescent="0.25">
      <c r="A1218" s="61" t="s">
        <v>25</v>
      </c>
      <c r="B1218" s="25" t="s">
        <v>812</v>
      </c>
      <c r="C1218" s="25" t="s">
        <v>26</v>
      </c>
      <c r="D1218" s="64">
        <f>D1219</f>
        <v>140</v>
      </c>
    </row>
    <row r="1219" spans="1:4" s="14" customFormat="1" ht="19.149999999999999" customHeight="1" x14ac:dyDescent="0.25">
      <c r="A1219" s="45" t="s">
        <v>87</v>
      </c>
      <c r="B1219" s="25" t="s">
        <v>812</v>
      </c>
      <c r="C1219" s="25" t="s">
        <v>88</v>
      </c>
      <c r="D1219" s="64">
        <v>140</v>
      </c>
    </row>
    <row r="1220" spans="1:4" s="14" customFormat="1" ht="33.6" customHeight="1" x14ac:dyDescent="0.25">
      <c r="A1220" s="142" t="s">
        <v>815</v>
      </c>
      <c r="B1220" s="35" t="s">
        <v>814</v>
      </c>
      <c r="C1220" s="25"/>
      <c r="D1220" s="57">
        <f>D1221</f>
        <v>100</v>
      </c>
    </row>
    <row r="1221" spans="1:4" s="14" customFormat="1" ht="19.149999999999999" customHeight="1" x14ac:dyDescent="0.25">
      <c r="A1221" s="127" t="s">
        <v>22</v>
      </c>
      <c r="B1221" s="25" t="s">
        <v>814</v>
      </c>
      <c r="C1221" s="25" t="s">
        <v>15</v>
      </c>
      <c r="D1221" s="64">
        <f>D1222</f>
        <v>100</v>
      </c>
    </row>
    <row r="1222" spans="1:4" s="14" customFormat="1" ht="19.149999999999999" customHeight="1" x14ac:dyDescent="0.25">
      <c r="A1222" s="127" t="s">
        <v>17</v>
      </c>
      <c r="B1222" s="25" t="s">
        <v>814</v>
      </c>
      <c r="C1222" s="25" t="s">
        <v>16</v>
      </c>
      <c r="D1222" s="64">
        <f>D1223</f>
        <v>100</v>
      </c>
    </row>
    <row r="1223" spans="1:4" s="14" customFormat="1" ht="19.149999999999999" customHeight="1" x14ac:dyDescent="0.25">
      <c r="A1223" s="141" t="s">
        <v>650</v>
      </c>
      <c r="B1223" s="25" t="s">
        <v>814</v>
      </c>
      <c r="C1223" s="25" t="s">
        <v>82</v>
      </c>
      <c r="D1223" s="64">
        <v>100</v>
      </c>
    </row>
    <row r="1224" spans="1:4" s="14" customFormat="1" ht="19.149999999999999" customHeight="1" x14ac:dyDescent="0.25">
      <c r="A1224" s="142" t="s">
        <v>766</v>
      </c>
      <c r="B1224" s="35" t="s">
        <v>763</v>
      </c>
      <c r="C1224" s="35"/>
      <c r="D1224" s="57">
        <f>D1225</f>
        <v>8316</v>
      </c>
    </row>
    <row r="1225" spans="1:4" s="14" customFormat="1" ht="36" customHeight="1" x14ac:dyDescent="0.25">
      <c r="A1225" s="61" t="s">
        <v>18</v>
      </c>
      <c r="B1225" s="25" t="s">
        <v>763</v>
      </c>
      <c r="C1225" s="25" t="s">
        <v>20</v>
      </c>
      <c r="D1225" s="64">
        <f>D1226</f>
        <v>8316</v>
      </c>
    </row>
    <row r="1226" spans="1:4" s="14" customFormat="1" ht="19.149999999999999" customHeight="1" x14ac:dyDescent="0.25">
      <c r="A1226" s="61" t="s">
        <v>25</v>
      </c>
      <c r="B1226" s="25" t="s">
        <v>763</v>
      </c>
      <c r="C1226" s="25" t="s">
        <v>26</v>
      </c>
      <c r="D1226" s="64">
        <f>D1227</f>
        <v>8316</v>
      </c>
    </row>
    <row r="1227" spans="1:4" s="14" customFormat="1" ht="48.75" customHeight="1" x14ac:dyDescent="0.25">
      <c r="A1227" s="61" t="s">
        <v>104</v>
      </c>
      <c r="B1227" s="25" t="s">
        <v>763</v>
      </c>
      <c r="C1227" s="25" t="s">
        <v>105</v>
      </c>
      <c r="D1227" s="64">
        <v>8316</v>
      </c>
    </row>
    <row r="1228" spans="1:4" s="14" customFormat="1" ht="31.5" x14ac:dyDescent="0.25">
      <c r="A1228" s="65" t="s">
        <v>652</v>
      </c>
      <c r="B1228" s="16" t="s">
        <v>281</v>
      </c>
      <c r="C1228" s="17"/>
      <c r="D1228" s="18">
        <f>D1229</f>
        <v>350</v>
      </c>
    </row>
    <row r="1229" spans="1:4" s="14" customFormat="1" ht="15.75" x14ac:dyDescent="0.25">
      <c r="A1229" s="36" t="s">
        <v>137</v>
      </c>
      <c r="B1229" s="35" t="s">
        <v>282</v>
      </c>
      <c r="C1229" s="44"/>
      <c r="D1229" s="57">
        <f>D1231</f>
        <v>350</v>
      </c>
    </row>
    <row r="1230" spans="1:4" s="14" customFormat="1" ht="15.75" x14ac:dyDescent="0.25">
      <c r="A1230" s="127" t="s">
        <v>22</v>
      </c>
      <c r="B1230" s="25" t="s">
        <v>282</v>
      </c>
      <c r="C1230" s="128">
        <v>200</v>
      </c>
      <c r="D1230" s="64">
        <f>D1231</f>
        <v>350</v>
      </c>
    </row>
    <row r="1231" spans="1:4" s="14" customFormat="1" ht="15.75" x14ac:dyDescent="0.25">
      <c r="A1231" s="127" t="s">
        <v>17</v>
      </c>
      <c r="B1231" s="25" t="s">
        <v>282</v>
      </c>
      <c r="C1231" s="128">
        <v>240</v>
      </c>
      <c r="D1231" s="64">
        <f>D1232</f>
        <v>350</v>
      </c>
    </row>
    <row r="1232" spans="1:4" s="14" customFormat="1" ht="31.5" x14ac:dyDescent="0.25">
      <c r="A1232" s="141" t="s">
        <v>650</v>
      </c>
      <c r="B1232" s="25" t="s">
        <v>282</v>
      </c>
      <c r="C1232" s="128">
        <v>244</v>
      </c>
      <c r="D1232" s="64">
        <f>1150-300-500</f>
        <v>350</v>
      </c>
    </row>
    <row r="1233" spans="1:4" s="14" customFormat="1" ht="15.75" x14ac:dyDescent="0.25">
      <c r="A1233" s="141"/>
      <c r="B1233" s="25"/>
      <c r="C1233" s="128"/>
      <c r="D1233" s="64"/>
    </row>
    <row r="1234" spans="1:4" s="14" customFormat="1" ht="37.5" x14ac:dyDescent="0.3">
      <c r="A1234" s="126" t="s">
        <v>602</v>
      </c>
      <c r="B1234" s="115" t="s">
        <v>478</v>
      </c>
      <c r="C1234" s="120"/>
      <c r="D1234" s="118">
        <f>D1235</f>
        <v>71767</v>
      </c>
    </row>
    <row r="1235" spans="1:4" s="14" customFormat="1" ht="31.5" x14ac:dyDescent="0.25">
      <c r="A1235" s="15" t="s">
        <v>177</v>
      </c>
      <c r="B1235" s="16" t="s">
        <v>644</v>
      </c>
      <c r="C1235" s="17"/>
      <c r="D1235" s="18">
        <f>D1236+D1241+D1245+D1249+D1253</f>
        <v>71767</v>
      </c>
    </row>
    <row r="1236" spans="1:4" s="14" customFormat="1" ht="15.75" x14ac:dyDescent="0.25">
      <c r="A1236" s="23" t="s">
        <v>97</v>
      </c>
      <c r="B1236" s="35" t="s">
        <v>645</v>
      </c>
      <c r="C1236" s="35"/>
      <c r="D1236" s="57">
        <f>D1237</f>
        <v>27615</v>
      </c>
    </row>
    <row r="1237" spans="1:4" s="14" customFormat="1" ht="15.75" x14ac:dyDescent="0.25">
      <c r="A1237" s="27" t="s">
        <v>22</v>
      </c>
      <c r="B1237" s="25" t="s">
        <v>645</v>
      </c>
      <c r="C1237" s="128">
        <v>200</v>
      </c>
      <c r="D1237" s="64">
        <f>D1238</f>
        <v>27615</v>
      </c>
    </row>
    <row r="1238" spans="1:4" s="14" customFormat="1" ht="15.75" x14ac:dyDescent="0.25">
      <c r="A1238" s="27" t="s">
        <v>17</v>
      </c>
      <c r="B1238" s="25" t="s">
        <v>645</v>
      </c>
      <c r="C1238" s="128">
        <v>240</v>
      </c>
      <c r="D1238" s="64">
        <f>D1239+D1240</f>
        <v>27615</v>
      </c>
    </row>
    <row r="1239" spans="1:4" s="14" customFormat="1" ht="37.5" customHeight="1" x14ac:dyDescent="0.25">
      <c r="A1239" s="31" t="s">
        <v>81</v>
      </c>
      <c r="B1239" s="25" t="s">
        <v>645</v>
      </c>
      <c r="C1239" s="128">
        <v>244</v>
      </c>
      <c r="D1239" s="64">
        <f>28615-1500</f>
        <v>27115</v>
      </c>
    </row>
    <row r="1240" spans="1:4" s="14" customFormat="1" ht="31.5" x14ac:dyDescent="0.25">
      <c r="A1240" s="27" t="s">
        <v>714</v>
      </c>
      <c r="B1240" s="25" t="s">
        <v>645</v>
      </c>
      <c r="C1240" s="128">
        <v>245</v>
      </c>
      <c r="D1240" s="64">
        <v>500</v>
      </c>
    </row>
    <row r="1241" spans="1:4" s="14" customFormat="1" ht="15.75" x14ac:dyDescent="0.25">
      <c r="A1241" s="23" t="s">
        <v>178</v>
      </c>
      <c r="B1241" s="35" t="s">
        <v>646</v>
      </c>
      <c r="C1241" s="134"/>
      <c r="D1241" s="57">
        <f>D1242</f>
        <v>68</v>
      </c>
    </row>
    <row r="1242" spans="1:4" s="14" customFormat="1" ht="15.75" x14ac:dyDescent="0.25">
      <c r="A1242" s="27" t="s">
        <v>22</v>
      </c>
      <c r="B1242" s="25" t="s">
        <v>646</v>
      </c>
      <c r="C1242" s="128">
        <v>200</v>
      </c>
      <c r="D1242" s="64">
        <f>D1243</f>
        <v>68</v>
      </c>
    </row>
    <row r="1243" spans="1:4" s="14" customFormat="1" ht="15.75" x14ac:dyDescent="0.25">
      <c r="A1243" s="27" t="s">
        <v>17</v>
      </c>
      <c r="B1243" s="25" t="s">
        <v>646</v>
      </c>
      <c r="C1243" s="128">
        <v>240</v>
      </c>
      <c r="D1243" s="64">
        <f>D1244</f>
        <v>68</v>
      </c>
    </row>
    <row r="1244" spans="1:4" s="14" customFormat="1" ht="31.5" x14ac:dyDescent="0.25">
      <c r="A1244" s="31" t="s">
        <v>81</v>
      </c>
      <c r="B1244" s="25" t="s">
        <v>646</v>
      </c>
      <c r="C1244" s="128">
        <v>244</v>
      </c>
      <c r="D1244" s="64">
        <v>68</v>
      </c>
    </row>
    <row r="1245" spans="1:4" s="14" customFormat="1" ht="15.75" x14ac:dyDescent="0.25">
      <c r="A1245" s="23" t="s">
        <v>415</v>
      </c>
      <c r="B1245" s="35" t="s">
        <v>647</v>
      </c>
      <c r="C1245" s="134"/>
      <c r="D1245" s="57">
        <f>D1246</f>
        <v>150</v>
      </c>
    </row>
    <row r="1246" spans="1:4" s="14" customFormat="1" ht="15.75" x14ac:dyDescent="0.25">
      <c r="A1246" s="27" t="s">
        <v>22</v>
      </c>
      <c r="B1246" s="25" t="s">
        <v>647</v>
      </c>
      <c r="C1246" s="128">
        <v>200</v>
      </c>
      <c r="D1246" s="64">
        <f>D1247</f>
        <v>150</v>
      </c>
    </row>
    <row r="1247" spans="1:4" s="14" customFormat="1" ht="15.75" x14ac:dyDescent="0.25">
      <c r="A1247" s="27" t="s">
        <v>17</v>
      </c>
      <c r="B1247" s="25" t="s">
        <v>647</v>
      </c>
      <c r="C1247" s="128">
        <v>240</v>
      </c>
      <c r="D1247" s="64">
        <f>D1248</f>
        <v>150</v>
      </c>
    </row>
    <row r="1248" spans="1:4" s="14" customFormat="1" ht="31.5" x14ac:dyDescent="0.25">
      <c r="A1248" s="31" t="s">
        <v>81</v>
      </c>
      <c r="B1248" s="25" t="s">
        <v>647</v>
      </c>
      <c r="C1248" s="128">
        <v>244</v>
      </c>
      <c r="D1248" s="64">
        <v>150</v>
      </c>
    </row>
    <row r="1249" spans="1:4" s="14" customFormat="1" ht="15.75" x14ac:dyDescent="0.25">
      <c r="A1249" s="47" t="s">
        <v>432</v>
      </c>
      <c r="B1249" s="35" t="s">
        <v>648</v>
      </c>
      <c r="C1249" s="134"/>
      <c r="D1249" s="57">
        <f>D1250</f>
        <v>165</v>
      </c>
    </row>
    <row r="1250" spans="1:4" s="14" customFormat="1" ht="15.75" x14ac:dyDescent="0.25">
      <c r="A1250" s="27" t="s">
        <v>22</v>
      </c>
      <c r="B1250" s="25" t="s">
        <v>648</v>
      </c>
      <c r="C1250" s="128">
        <v>200</v>
      </c>
      <c r="D1250" s="64">
        <f>D1251</f>
        <v>165</v>
      </c>
    </row>
    <row r="1251" spans="1:4" s="14" customFormat="1" ht="15.75" x14ac:dyDescent="0.25">
      <c r="A1251" s="27" t="s">
        <v>17</v>
      </c>
      <c r="B1251" s="25" t="s">
        <v>648</v>
      </c>
      <c r="C1251" s="128">
        <v>240</v>
      </c>
      <c r="D1251" s="64">
        <f>D1252</f>
        <v>165</v>
      </c>
    </row>
    <row r="1252" spans="1:4" s="14" customFormat="1" ht="31.5" x14ac:dyDescent="0.25">
      <c r="A1252" s="31" t="s">
        <v>81</v>
      </c>
      <c r="B1252" s="25" t="s">
        <v>648</v>
      </c>
      <c r="C1252" s="128">
        <v>244</v>
      </c>
      <c r="D1252" s="64">
        <v>165</v>
      </c>
    </row>
    <row r="1253" spans="1:4" s="14" customFormat="1" ht="15.75" x14ac:dyDescent="0.25">
      <c r="A1253" s="23" t="s">
        <v>405</v>
      </c>
      <c r="B1253" s="35" t="s">
        <v>649</v>
      </c>
      <c r="C1253" s="81"/>
      <c r="D1253" s="57">
        <f>D1254+D1259+D1263</f>
        <v>43769</v>
      </c>
    </row>
    <row r="1254" spans="1:4" s="14" customFormat="1" ht="47.25" x14ac:dyDescent="0.25">
      <c r="A1254" s="27" t="s">
        <v>30</v>
      </c>
      <c r="B1254" s="25" t="s">
        <v>649</v>
      </c>
      <c r="C1254" s="25" t="s">
        <v>31</v>
      </c>
      <c r="D1254" s="64">
        <f>SUM(D1255)</f>
        <v>34098</v>
      </c>
    </row>
    <row r="1255" spans="1:4" s="14" customFormat="1" ht="15.75" x14ac:dyDescent="0.25">
      <c r="A1255" s="27" t="s">
        <v>33</v>
      </c>
      <c r="B1255" s="25" t="s">
        <v>649</v>
      </c>
      <c r="C1255" s="25" t="s">
        <v>32</v>
      </c>
      <c r="D1255" s="64">
        <f>SUM(D1256:D1258)</f>
        <v>34098</v>
      </c>
    </row>
    <row r="1256" spans="1:4" s="14" customFormat="1" ht="15.75" x14ac:dyDescent="0.25">
      <c r="A1256" s="31" t="s">
        <v>309</v>
      </c>
      <c r="B1256" s="25" t="s">
        <v>649</v>
      </c>
      <c r="C1256" s="25" t="s">
        <v>92</v>
      </c>
      <c r="D1256" s="64">
        <f>20713+1904+1689</f>
        <v>24306</v>
      </c>
    </row>
    <row r="1257" spans="1:4" s="14" customFormat="1" ht="15.75" x14ac:dyDescent="0.25">
      <c r="A1257" s="31" t="s">
        <v>94</v>
      </c>
      <c r="B1257" s="25" t="s">
        <v>649</v>
      </c>
      <c r="C1257" s="25" t="s">
        <v>93</v>
      </c>
      <c r="D1257" s="64">
        <f>1578+240+70</f>
        <v>1888</v>
      </c>
    </row>
    <row r="1258" spans="1:4" s="14" customFormat="1" ht="31.5" x14ac:dyDescent="0.25">
      <c r="A1258" s="31" t="s">
        <v>180</v>
      </c>
      <c r="B1258" s="25" t="s">
        <v>649</v>
      </c>
      <c r="C1258" s="25" t="s">
        <v>179</v>
      </c>
      <c r="D1258" s="64">
        <f>6726+647+531</f>
        <v>7904</v>
      </c>
    </row>
    <row r="1259" spans="1:4" s="14" customFormat="1" ht="15.75" x14ac:dyDescent="0.25">
      <c r="A1259" s="27" t="s">
        <v>22</v>
      </c>
      <c r="B1259" s="25" t="s">
        <v>649</v>
      </c>
      <c r="C1259" s="25" t="s">
        <v>15</v>
      </c>
      <c r="D1259" s="64">
        <f>D1260</f>
        <v>3923</v>
      </c>
    </row>
    <row r="1260" spans="1:4" s="14" customFormat="1" ht="15.75" x14ac:dyDescent="0.25">
      <c r="A1260" s="27" t="s">
        <v>17</v>
      </c>
      <c r="B1260" s="25" t="s">
        <v>649</v>
      </c>
      <c r="C1260" s="25" t="s">
        <v>16</v>
      </c>
      <c r="D1260" s="64">
        <f>D1261+D1262</f>
        <v>3923</v>
      </c>
    </row>
    <row r="1261" spans="1:4" s="14" customFormat="1" ht="15.75" x14ac:dyDescent="0.25">
      <c r="A1261" s="45" t="s">
        <v>565</v>
      </c>
      <c r="B1261" s="25" t="s">
        <v>649</v>
      </c>
      <c r="C1261" s="25" t="s">
        <v>517</v>
      </c>
      <c r="D1261" s="64">
        <f>751+170+200</f>
        <v>1121</v>
      </c>
    </row>
    <row r="1262" spans="1:4" s="14" customFormat="1" ht="31.5" x14ac:dyDescent="0.25">
      <c r="A1262" s="31" t="s">
        <v>81</v>
      </c>
      <c r="B1262" s="25" t="s">
        <v>649</v>
      </c>
      <c r="C1262" s="25" t="s">
        <v>82</v>
      </c>
      <c r="D1262" s="64">
        <f>487+1015+1300</f>
        <v>2802</v>
      </c>
    </row>
    <row r="1263" spans="1:4" s="14" customFormat="1" ht="15.75" x14ac:dyDescent="0.25">
      <c r="A1263" s="61" t="s">
        <v>13</v>
      </c>
      <c r="B1263" s="25" t="s">
        <v>649</v>
      </c>
      <c r="C1263" s="25" t="s">
        <v>14</v>
      </c>
      <c r="D1263" s="64">
        <f>D1264</f>
        <v>5748</v>
      </c>
    </row>
    <row r="1264" spans="1:4" s="14" customFormat="1" ht="15.75" x14ac:dyDescent="0.25">
      <c r="A1264" s="31" t="s">
        <v>35</v>
      </c>
      <c r="B1264" s="25" t="s">
        <v>649</v>
      </c>
      <c r="C1264" s="25" t="s">
        <v>34</v>
      </c>
      <c r="D1264" s="64">
        <f>SUM(D1265:D1266)</f>
        <v>5748</v>
      </c>
    </row>
    <row r="1265" spans="1:4" s="14" customFormat="1" ht="15.75" x14ac:dyDescent="0.25">
      <c r="A1265" s="31" t="s">
        <v>83</v>
      </c>
      <c r="B1265" s="25" t="s">
        <v>649</v>
      </c>
      <c r="C1265" s="25" t="s">
        <v>84</v>
      </c>
      <c r="D1265" s="64">
        <f>48+5698</f>
        <v>5746</v>
      </c>
    </row>
    <row r="1266" spans="1:4" s="14" customFormat="1" ht="15.75" x14ac:dyDescent="0.25">
      <c r="A1266" s="31" t="s">
        <v>85</v>
      </c>
      <c r="B1266" s="25" t="s">
        <v>649</v>
      </c>
      <c r="C1266" s="25" t="s">
        <v>86</v>
      </c>
      <c r="D1266" s="64">
        <v>2</v>
      </c>
    </row>
    <row r="1267" spans="1:4" s="14" customFormat="1" ht="56.25" x14ac:dyDescent="0.3">
      <c r="A1267" s="126" t="s">
        <v>655</v>
      </c>
      <c r="B1267" s="115" t="s">
        <v>482</v>
      </c>
      <c r="C1267" s="120"/>
      <c r="D1267" s="118">
        <f>D1268+D1292</f>
        <v>178803</v>
      </c>
    </row>
    <row r="1268" spans="1:4" s="14" customFormat="1" ht="47.25" x14ac:dyDescent="0.25">
      <c r="A1268" s="15" t="s">
        <v>620</v>
      </c>
      <c r="B1268" s="16" t="s">
        <v>621</v>
      </c>
      <c r="C1268" s="17"/>
      <c r="D1268" s="18">
        <f>D1269</f>
        <v>161274</v>
      </c>
    </row>
    <row r="1269" spans="1:4" s="14" customFormat="1" ht="47.25" x14ac:dyDescent="0.25">
      <c r="A1269" s="47" t="s">
        <v>622</v>
      </c>
      <c r="B1269" s="20" t="s">
        <v>623</v>
      </c>
      <c r="C1269" s="128"/>
      <c r="D1269" s="64">
        <f>D1270</f>
        <v>161274</v>
      </c>
    </row>
    <row r="1270" spans="1:4" s="14" customFormat="1" ht="31.5" x14ac:dyDescent="0.25">
      <c r="A1270" s="47" t="s">
        <v>56</v>
      </c>
      <c r="B1270" s="24" t="s">
        <v>624</v>
      </c>
      <c r="C1270" s="128"/>
      <c r="D1270" s="64">
        <f>D1271+D1277+D1282</f>
        <v>161274</v>
      </c>
    </row>
    <row r="1271" spans="1:4" s="14" customFormat="1" ht="15.75" x14ac:dyDescent="0.25">
      <c r="A1271" s="47" t="s">
        <v>625</v>
      </c>
      <c r="B1271" s="24" t="s">
        <v>626</v>
      </c>
      <c r="C1271" s="128"/>
      <c r="D1271" s="57">
        <f>D1272</f>
        <v>22486</v>
      </c>
    </row>
    <row r="1272" spans="1:4" s="14" customFormat="1" ht="47.25" x14ac:dyDescent="0.25">
      <c r="A1272" s="27" t="s">
        <v>30</v>
      </c>
      <c r="B1272" s="25" t="s">
        <v>626</v>
      </c>
      <c r="C1272" s="25" t="s">
        <v>31</v>
      </c>
      <c r="D1272" s="64">
        <f>D1273</f>
        <v>22486</v>
      </c>
    </row>
    <row r="1273" spans="1:4" s="14" customFormat="1" ht="15.75" x14ac:dyDescent="0.25">
      <c r="A1273" s="27" t="s">
        <v>33</v>
      </c>
      <c r="B1273" s="25" t="s">
        <v>626</v>
      </c>
      <c r="C1273" s="25" t="s">
        <v>32</v>
      </c>
      <c r="D1273" s="64">
        <f>D1274+D1275+D1276</f>
        <v>22486</v>
      </c>
    </row>
    <row r="1274" spans="1:4" s="14" customFormat="1" ht="15.75" x14ac:dyDescent="0.25">
      <c r="A1274" s="31" t="s">
        <v>309</v>
      </c>
      <c r="B1274" s="25" t="s">
        <v>626</v>
      </c>
      <c r="C1274" s="25" t="s">
        <v>92</v>
      </c>
      <c r="D1274" s="64">
        <f>16391+556</f>
        <v>16947</v>
      </c>
    </row>
    <row r="1275" spans="1:4" s="14" customFormat="1" ht="15.75" x14ac:dyDescent="0.25">
      <c r="A1275" s="31" t="s">
        <v>94</v>
      </c>
      <c r="B1275" s="25" t="s">
        <v>626</v>
      </c>
      <c r="C1275" s="25" t="s">
        <v>93</v>
      </c>
      <c r="D1275" s="64">
        <v>421</v>
      </c>
    </row>
    <row r="1276" spans="1:4" s="14" customFormat="1" ht="31.5" x14ac:dyDescent="0.25">
      <c r="A1276" s="31" t="s">
        <v>180</v>
      </c>
      <c r="B1276" s="25" t="s">
        <v>626</v>
      </c>
      <c r="C1276" s="25" t="s">
        <v>179</v>
      </c>
      <c r="D1276" s="64">
        <f>4950+168</f>
        <v>5118</v>
      </c>
    </row>
    <row r="1277" spans="1:4" s="14" customFormat="1" ht="15.75" x14ac:dyDescent="0.25">
      <c r="A1277" s="47" t="s">
        <v>627</v>
      </c>
      <c r="B1277" s="24" t="s">
        <v>628</v>
      </c>
      <c r="C1277" s="35"/>
      <c r="D1277" s="57">
        <f>D1278</f>
        <v>112961</v>
      </c>
    </row>
    <row r="1278" spans="1:4" s="14" customFormat="1" ht="47.25" x14ac:dyDescent="0.25">
      <c r="A1278" s="27" t="s">
        <v>30</v>
      </c>
      <c r="B1278" s="25" t="s">
        <v>628</v>
      </c>
      <c r="C1278" s="25" t="s">
        <v>31</v>
      </c>
      <c r="D1278" s="64">
        <f>D1279</f>
        <v>112961</v>
      </c>
    </row>
    <row r="1279" spans="1:4" s="14" customFormat="1" ht="15.75" x14ac:dyDescent="0.25">
      <c r="A1279" s="27" t="s">
        <v>33</v>
      </c>
      <c r="B1279" s="25" t="s">
        <v>628</v>
      </c>
      <c r="C1279" s="25" t="s">
        <v>32</v>
      </c>
      <c r="D1279" s="64">
        <f>D1280+D1281</f>
        <v>112961</v>
      </c>
    </row>
    <row r="1280" spans="1:4" s="14" customFormat="1" ht="15.75" x14ac:dyDescent="0.25">
      <c r="A1280" s="31" t="s">
        <v>309</v>
      </c>
      <c r="B1280" s="25" t="s">
        <v>628</v>
      </c>
      <c r="C1280" s="25" t="s">
        <v>92</v>
      </c>
      <c r="D1280" s="64">
        <f>86425+335</f>
        <v>86760</v>
      </c>
    </row>
    <row r="1281" spans="1:4" s="14" customFormat="1" ht="31.5" x14ac:dyDescent="0.25">
      <c r="A1281" s="31" t="s">
        <v>180</v>
      </c>
      <c r="B1281" s="25" t="s">
        <v>628</v>
      </c>
      <c r="C1281" s="143" t="s">
        <v>179</v>
      </c>
      <c r="D1281" s="64">
        <f>26100+101</f>
        <v>26201</v>
      </c>
    </row>
    <row r="1282" spans="1:4" s="14" customFormat="1" ht="15.75" x14ac:dyDescent="0.25">
      <c r="A1282" s="47" t="s">
        <v>629</v>
      </c>
      <c r="B1282" s="24" t="s">
        <v>630</v>
      </c>
      <c r="C1282" s="35"/>
      <c r="D1282" s="57">
        <f>D1283+D1287</f>
        <v>25827</v>
      </c>
    </row>
    <row r="1283" spans="1:4" s="14" customFormat="1" ht="15.75" x14ac:dyDescent="0.25">
      <c r="A1283" s="31" t="s">
        <v>631</v>
      </c>
      <c r="B1283" s="25" t="s">
        <v>630</v>
      </c>
      <c r="C1283" s="25" t="s">
        <v>15</v>
      </c>
      <c r="D1283" s="64">
        <f>D1284</f>
        <v>25750</v>
      </c>
    </row>
    <row r="1284" spans="1:4" s="14" customFormat="1" ht="15.75" x14ac:dyDescent="0.25">
      <c r="A1284" s="31" t="s">
        <v>17</v>
      </c>
      <c r="B1284" s="25" t="s">
        <v>630</v>
      </c>
      <c r="C1284" s="25" t="s">
        <v>16</v>
      </c>
      <c r="D1284" s="64">
        <f>D1285+D1286</f>
        <v>25750</v>
      </c>
    </row>
    <row r="1285" spans="1:4" s="14" customFormat="1" ht="15.75" x14ac:dyDescent="0.25">
      <c r="A1285" s="31" t="s">
        <v>565</v>
      </c>
      <c r="B1285" s="25" t="s">
        <v>630</v>
      </c>
      <c r="C1285" s="143" t="s">
        <v>517</v>
      </c>
      <c r="D1285" s="64">
        <f>9310-335</f>
        <v>8975</v>
      </c>
    </row>
    <row r="1286" spans="1:4" s="14" customFormat="1" ht="31.5" x14ac:dyDescent="0.25">
      <c r="A1286" s="31" t="s">
        <v>81</v>
      </c>
      <c r="B1286" s="25" t="s">
        <v>630</v>
      </c>
      <c r="C1286" s="143" t="s">
        <v>82</v>
      </c>
      <c r="D1286" s="64">
        <v>16775</v>
      </c>
    </row>
    <row r="1287" spans="1:4" s="14" customFormat="1" ht="15.75" x14ac:dyDescent="0.25">
      <c r="A1287" s="31" t="s">
        <v>13</v>
      </c>
      <c r="B1287" s="25" t="s">
        <v>630</v>
      </c>
      <c r="C1287" s="143" t="s">
        <v>14</v>
      </c>
      <c r="D1287" s="64">
        <f>D1288</f>
        <v>77</v>
      </c>
    </row>
    <row r="1288" spans="1:4" s="14" customFormat="1" ht="15.75" x14ac:dyDescent="0.25">
      <c r="A1288" s="27" t="s">
        <v>35</v>
      </c>
      <c r="B1288" s="25" t="s">
        <v>630</v>
      </c>
      <c r="C1288" s="143" t="s">
        <v>34</v>
      </c>
      <c r="D1288" s="64">
        <f>D1289</f>
        <v>77</v>
      </c>
    </row>
    <row r="1289" spans="1:4" s="14" customFormat="1" ht="15.75" x14ac:dyDescent="0.25">
      <c r="A1289" s="31" t="s">
        <v>83</v>
      </c>
      <c r="B1289" s="25" t="s">
        <v>630</v>
      </c>
      <c r="C1289" s="143" t="s">
        <v>84</v>
      </c>
      <c r="D1289" s="93">
        <v>77</v>
      </c>
    </row>
    <row r="1290" spans="1:4" s="14" customFormat="1" ht="31.5" x14ac:dyDescent="0.25">
      <c r="A1290" s="31" t="s">
        <v>81</v>
      </c>
      <c r="B1290" s="24" t="s">
        <v>747</v>
      </c>
      <c r="C1290" s="25" t="s">
        <v>82</v>
      </c>
      <c r="D1290" s="93"/>
    </row>
    <row r="1291" spans="1:4" s="14" customFormat="1" ht="31.5" x14ac:dyDescent="0.25">
      <c r="A1291" s="15" t="s">
        <v>619</v>
      </c>
      <c r="B1291" s="16" t="s">
        <v>614</v>
      </c>
      <c r="C1291" s="17"/>
      <c r="D1291" s="18">
        <f t="shared" ref="D1291:D1295" si="3">D1292</f>
        <v>17529</v>
      </c>
    </row>
    <row r="1292" spans="1:4" s="14" customFormat="1" ht="31.5" x14ac:dyDescent="0.25">
      <c r="A1292" s="15" t="s">
        <v>236</v>
      </c>
      <c r="B1292" s="16" t="s">
        <v>615</v>
      </c>
      <c r="C1292" s="17"/>
      <c r="D1292" s="18">
        <f t="shared" si="3"/>
        <v>17529</v>
      </c>
    </row>
    <row r="1293" spans="1:4" s="14" customFormat="1" ht="15.75" x14ac:dyDescent="0.25">
      <c r="A1293" s="47" t="s">
        <v>156</v>
      </c>
      <c r="B1293" s="35" t="s">
        <v>616</v>
      </c>
      <c r="C1293" s="134"/>
      <c r="D1293" s="57">
        <f t="shared" si="3"/>
        <v>17529</v>
      </c>
    </row>
    <row r="1294" spans="1:4" s="14" customFormat="1" ht="15.75" x14ac:dyDescent="0.25">
      <c r="A1294" s="27" t="s">
        <v>22</v>
      </c>
      <c r="B1294" s="25" t="s">
        <v>616</v>
      </c>
      <c r="C1294" s="25" t="s">
        <v>15</v>
      </c>
      <c r="D1294" s="64">
        <f t="shared" si="3"/>
        <v>17529</v>
      </c>
    </row>
    <row r="1295" spans="1:4" s="14" customFormat="1" ht="15.75" x14ac:dyDescent="0.25">
      <c r="A1295" s="27" t="s">
        <v>17</v>
      </c>
      <c r="B1295" s="25" t="s">
        <v>616</v>
      </c>
      <c r="C1295" s="25" t="s">
        <v>16</v>
      </c>
      <c r="D1295" s="57">
        <f t="shared" si="3"/>
        <v>17529</v>
      </c>
    </row>
    <row r="1296" spans="1:4" s="14" customFormat="1" ht="15.75" x14ac:dyDescent="0.25">
      <c r="A1296" s="45" t="s">
        <v>565</v>
      </c>
      <c r="B1296" s="25" t="s">
        <v>616</v>
      </c>
      <c r="C1296" s="25" t="s">
        <v>517</v>
      </c>
      <c r="D1296" s="64">
        <v>17529</v>
      </c>
    </row>
    <row r="1297" spans="1:16376" s="14" customFormat="1" ht="37.5" x14ac:dyDescent="0.3">
      <c r="A1297" s="126" t="s">
        <v>479</v>
      </c>
      <c r="B1297" s="115" t="s">
        <v>483</v>
      </c>
      <c r="C1297" s="120"/>
      <c r="D1297" s="118">
        <f>D1298</f>
        <v>6150</v>
      </c>
    </row>
    <row r="1298" spans="1:16376" s="14" customFormat="1" ht="31.5" x14ac:dyDescent="0.25">
      <c r="A1298" s="15" t="s">
        <v>235</v>
      </c>
      <c r="B1298" s="102" t="s">
        <v>618</v>
      </c>
      <c r="C1298" s="91"/>
      <c r="D1298" s="100">
        <f>D1299+D1303</f>
        <v>6150</v>
      </c>
    </row>
    <row r="1299" spans="1:16376" s="14" customFormat="1" ht="31.5" x14ac:dyDescent="0.25">
      <c r="A1299" s="47" t="s">
        <v>605</v>
      </c>
      <c r="B1299" s="81" t="s">
        <v>660</v>
      </c>
      <c r="C1299" s="35"/>
      <c r="D1299" s="57">
        <f>D1300</f>
        <v>5850</v>
      </c>
    </row>
    <row r="1300" spans="1:16376" s="14" customFormat="1" ht="15.75" x14ac:dyDescent="0.25">
      <c r="A1300" s="27" t="s">
        <v>22</v>
      </c>
      <c r="B1300" s="62" t="s">
        <v>660</v>
      </c>
      <c r="C1300" s="25" t="s">
        <v>15</v>
      </c>
      <c r="D1300" s="64">
        <f>D1301</f>
        <v>5850</v>
      </c>
    </row>
    <row r="1301" spans="1:16376" s="14" customFormat="1" ht="15.75" x14ac:dyDescent="0.25">
      <c r="A1301" s="27" t="s">
        <v>17</v>
      </c>
      <c r="B1301" s="62" t="s">
        <v>660</v>
      </c>
      <c r="C1301" s="25" t="s">
        <v>16</v>
      </c>
      <c r="D1301" s="64">
        <f>D1302</f>
        <v>5850</v>
      </c>
    </row>
    <row r="1302" spans="1:16376" s="14" customFormat="1" ht="31.5" x14ac:dyDescent="0.25">
      <c r="A1302" s="31" t="s">
        <v>81</v>
      </c>
      <c r="B1302" s="62" t="s">
        <v>660</v>
      </c>
      <c r="C1302" s="25" t="s">
        <v>82</v>
      </c>
      <c r="D1302" s="64">
        <v>5850</v>
      </c>
    </row>
    <row r="1303" spans="1:16376" s="14" customFormat="1" ht="15.75" x14ac:dyDescent="0.25">
      <c r="A1303" s="47" t="s">
        <v>606</v>
      </c>
      <c r="B1303" s="81" t="s">
        <v>617</v>
      </c>
      <c r="C1303" s="35"/>
      <c r="D1303" s="57">
        <f>D1304</f>
        <v>300</v>
      </c>
    </row>
    <row r="1304" spans="1:16376" s="14" customFormat="1" ht="15.75" x14ac:dyDescent="0.25">
      <c r="A1304" s="27" t="s">
        <v>22</v>
      </c>
      <c r="B1304" s="62" t="s">
        <v>617</v>
      </c>
      <c r="C1304" s="25" t="s">
        <v>15</v>
      </c>
      <c r="D1304" s="64">
        <f>D1305</f>
        <v>300</v>
      </c>
    </row>
    <row r="1305" spans="1:16376" s="14" customFormat="1" ht="15.75" x14ac:dyDescent="0.25">
      <c r="A1305" s="27" t="s">
        <v>17</v>
      </c>
      <c r="B1305" s="62" t="s">
        <v>617</v>
      </c>
      <c r="C1305" s="25" t="s">
        <v>16</v>
      </c>
      <c r="D1305" s="64">
        <f>D1306</f>
        <v>300</v>
      </c>
    </row>
    <row r="1306" spans="1:16376" s="14" customFormat="1" ht="31.5" x14ac:dyDescent="0.25">
      <c r="A1306" s="31" t="s">
        <v>81</v>
      </c>
      <c r="B1306" s="62" t="s">
        <v>617</v>
      </c>
      <c r="C1306" s="25" t="s">
        <v>82</v>
      </c>
      <c r="D1306" s="64">
        <v>300</v>
      </c>
    </row>
    <row r="1307" spans="1:16376" s="14" customFormat="1" ht="18.75" x14ac:dyDescent="0.3">
      <c r="A1307" s="144" t="s">
        <v>51</v>
      </c>
      <c r="B1307" s="25" t="s">
        <v>765</v>
      </c>
      <c r="C1307" s="89"/>
      <c r="D1307" s="90">
        <f>D5+D291+D406+D550+D623+D701+D806+D829+D857+D944+D1025+D1118+D1170+D1202+D1234+D1267+D1297</f>
        <v>9397092.4399999995</v>
      </c>
    </row>
    <row r="1308" spans="1:16376" s="14" customFormat="1" ht="37.5" x14ac:dyDescent="0.3">
      <c r="A1308" s="126" t="s">
        <v>48</v>
      </c>
      <c r="B1308" s="115" t="s">
        <v>217</v>
      </c>
      <c r="C1308" s="120"/>
      <c r="D1308" s="118">
        <f>D1309+D1313+D1328+D1333</f>
        <v>25327</v>
      </c>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c r="AW1308" s="2"/>
      <c r="AX1308" s="2"/>
      <c r="AY1308" s="2"/>
      <c r="AZ1308" s="2"/>
      <c r="BA1308" s="2"/>
      <c r="BB1308" s="2"/>
      <c r="BC1308" s="2"/>
      <c r="BD1308" s="2"/>
      <c r="BE1308" s="2"/>
      <c r="BF1308" s="2"/>
      <c r="BG1308" s="2"/>
      <c r="BH1308" s="2"/>
      <c r="BI1308" s="2"/>
      <c r="BJ1308" s="2"/>
      <c r="BK1308" s="2"/>
      <c r="BL1308" s="2"/>
      <c r="BM1308" s="2"/>
      <c r="BN1308" s="2"/>
      <c r="BO1308" s="2"/>
      <c r="BP1308" s="2"/>
      <c r="BQ1308" s="2"/>
      <c r="BR1308" s="2"/>
      <c r="BS1308" s="2"/>
      <c r="BT1308" s="2"/>
      <c r="BU1308" s="2"/>
      <c r="BV1308" s="2"/>
      <c r="BW1308" s="2"/>
      <c r="BX1308" s="2"/>
      <c r="BY1308" s="2"/>
      <c r="BZ1308" s="2"/>
      <c r="CA1308" s="2"/>
      <c r="CB1308" s="2"/>
      <c r="CC1308" s="2"/>
      <c r="CD1308" s="2"/>
      <c r="CE1308" s="2"/>
      <c r="CF1308" s="2"/>
      <c r="CG1308" s="2"/>
      <c r="CH1308" s="2"/>
      <c r="CI1308" s="2"/>
      <c r="CJ1308" s="2"/>
      <c r="CK1308" s="2"/>
      <c r="CL1308" s="2"/>
      <c r="CM1308" s="2"/>
      <c r="CN1308" s="2"/>
      <c r="CO1308" s="2"/>
      <c r="CP1308" s="2"/>
      <c r="CQ1308" s="2"/>
      <c r="CR1308" s="2"/>
      <c r="CS1308" s="2"/>
      <c r="CT1308" s="2"/>
      <c r="CU1308" s="2"/>
      <c r="CV1308" s="2"/>
      <c r="CW1308" s="2"/>
      <c r="CX1308" s="2"/>
      <c r="CY1308" s="2"/>
      <c r="CZ1308" s="2"/>
      <c r="DA1308" s="2"/>
      <c r="DB1308" s="2"/>
      <c r="DC1308" s="2"/>
      <c r="DD1308" s="2"/>
      <c r="DE1308" s="2"/>
      <c r="DF1308" s="2"/>
      <c r="DG1308" s="2"/>
      <c r="DH1308" s="2"/>
      <c r="DI1308" s="2"/>
      <c r="DJ1308" s="2"/>
      <c r="DK1308" s="2"/>
      <c r="DL1308" s="2"/>
      <c r="DM1308" s="2"/>
      <c r="DN1308" s="2"/>
      <c r="DO1308" s="2"/>
      <c r="DP1308" s="2"/>
      <c r="DQ1308" s="2"/>
      <c r="DR1308" s="2"/>
      <c r="DS1308" s="2"/>
      <c r="DT1308" s="2"/>
      <c r="DU1308" s="2"/>
      <c r="DV1308" s="2"/>
      <c r="DW1308" s="2"/>
      <c r="DX1308" s="2"/>
      <c r="DY1308" s="2"/>
      <c r="DZ1308" s="2"/>
      <c r="EA1308" s="2"/>
      <c r="EB1308" s="2"/>
      <c r="EC1308" s="2"/>
      <c r="ED1308" s="2"/>
      <c r="EE1308" s="2"/>
      <c r="EF1308" s="2"/>
      <c r="EG1308" s="2"/>
      <c r="EH1308" s="2"/>
      <c r="EI1308" s="2"/>
      <c r="EJ1308" s="2"/>
      <c r="EK1308" s="2"/>
      <c r="EL1308" s="2"/>
      <c r="EM1308" s="2"/>
      <c r="EN1308" s="2"/>
      <c r="EO1308" s="2"/>
      <c r="EP1308" s="2"/>
      <c r="EQ1308" s="2"/>
      <c r="ER1308" s="2"/>
      <c r="ES1308" s="2"/>
      <c r="ET1308" s="2"/>
      <c r="EU1308" s="2"/>
      <c r="EV1308" s="2"/>
      <c r="EW1308" s="2"/>
      <c r="EX1308" s="2"/>
      <c r="EY1308" s="2"/>
      <c r="EZ1308" s="2"/>
      <c r="FA1308" s="2"/>
      <c r="FB1308" s="2"/>
      <c r="FC1308" s="2"/>
      <c r="FD1308" s="2"/>
      <c r="FE1308" s="2"/>
      <c r="FF1308" s="2"/>
      <c r="FG1308" s="2"/>
      <c r="FH1308" s="2"/>
      <c r="FI1308" s="2"/>
      <c r="FJ1308" s="2"/>
      <c r="FK1308" s="2"/>
      <c r="FL1308" s="2"/>
      <c r="FM1308" s="2"/>
      <c r="FN1308" s="2"/>
      <c r="FO1308" s="2"/>
      <c r="FP1308" s="2"/>
      <c r="FQ1308" s="2"/>
      <c r="FR1308" s="2"/>
      <c r="FS1308" s="2"/>
      <c r="FT1308" s="2"/>
      <c r="FU1308" s="2"/>
      <c r="FV1308" s="2"/>
      <c r="FW1308" s="2"/>
      <c r="FX1308" s="2"/>
      <c r="FY1308" s="2"/>
      <c r="FZ1308" s="2"/>
      <c r="GA1308" s="2"/>
      <c r="GB1308" s="2"/>
      <c r="GC1308" s="2"/>
      <c r="GD1308" s="2"/>
      <c r="GE1308" s="2"/>
      <c r="GF1308" s="2"/>
      <c r="GG1308" s="2"/>
      <c r="GH1308" s="2"/>
      <c r="GI1308" s="2"/>
      <c r="GJ1308" s="2"/>
      <c r="GK1308" s="2"/>
      <c r="GL1308" s="2"/>
      <c r="GM1308" s="2"/>
      <c r="GN1308" s="2"/>
      <c r="GO1308" s="2"/>
      <c r="GP1308" s="2"/>
      <c r="GQ1308" s="2"/>
      <c r="GR1308" s="2"/>
      <c r="GS1308" s="2"/>
      <c r="GT1308" s="2"/>
      <c r="GU1308" s="2"/>
      <c r="GV1308" s="2"/>
      <c r="GW1308" s="2"/>
      <c r="GX1308" s="2"/>
      <c r="GY1308" s="2"/>
      <c r="GZ1308" s="2"/>
      <c r="HA1308" s="2"/>
      <c r="HB1308" s="2"/>
      <c r="HC1308" s="2"/>
      <c r="HD1308" s="2"/>
      <c r="HE1308" s="2"/>
      <c r="HF1308" s="2"/>
      <c r="HG1308" s="2"/>
      <c r="HH1308" s="2"/>
      <c r="HI1308" s="2"/>
      <c r="HJ1308" s="2"/>
      <c r="HK1308" s="2"/>
      <c r="HL1308" s="2"/>
      <c r="HM1308" s="2"/>
      <c r="HN1308" s="2"/>
      <c r="HO1308" s="2"/>
      <c r="HP1308" s="2"/>
      <c r="HQ1308" s="2"/>
      <c r="HR1308" s="2"/>
      <c r="HS1308" s="2"/>
      <c r="HT1308" s="2"/>
      <c r="HU1308" s="2"/>
      <c r="HV1308" s="2"/>
      <c r="HW1308" s="2"/>
      <c r="HX1308" s="2"/>
      <c r="HY1308" s="2"/>
      <c r="HZ1308" s="2"/>
      <c r="IA1308" s="2"/>
      <c r="IB1308" s="2"/>
      <c r="IC1308" s="2"/>
      <c r="ID1308" s="2"/>
      <c r="IE1308" s="2"/>
      <c r="IF1308" s="2"/>
      <c r="IG1308" s="2"/>
      <c r="IH1308" s="2"/>
      <c r="II1308" s="2"/>
      <c r="IJ1308" s="2"/>
      <c r="IK1308" s="2"/>
      <c r="IL1308" s="2"/>
      <c r="IM1308" s="2"/>
      <c r="IN1308" s="2"/>
      <c r="IO1308" s="2"/>
      <c r="IP1308" s="2"/>
      <c r="IQ1308" s="2"/>
      <c r="IR1308" s="2"/>
      <c r="IS1308" s="2"/>
      <c r="IT1308" s="2"/>
      <c r="IU1308" s="2"/>
      <c r="IV1308" s="2"/>
      <c r="IW1308" s="2"/>
      <c r="IX1308" s="2"/>
      <c r="IY1308" s="2"/>
      <c r="IZ1308" s="2"/>
      <c r="JA1308" s="2"/>
      <c r="JB1308" s="2"/>
      <c r="JC1308" s="2"/>
      <c r="JD1308" s="2"/>
      <c r="JE1308" s="2"/>
      <c r="JF1308" s="2"/>
      <c r="JG1308" s="2"/>
      <c r="JH1308" s="2"/>
      <c r="JI1308" s="2"/>
      <c r="JJ1308" s="2"/>
      <c r="JK1308" s="2"/>
      <c r="JL1308" s="2"/>
      <c r="JM1308" s="2"/>
      <c r="JN1308" s="2"/>
      <c r="JO1308" s="2"/>
      <c r="JP1308" s="2"/>
      <c r="JQ1308" s="2"/>
      <c r="JR1308" s="2"/>
      <c r="JS1308" s="2"/>
      <c r="JT1308" s="2"/>
      <c r="JU1308" s="2"/>
      <c r="JV1308" s="2"/>
      <c r="JW1308" s="2"/>
      <c r="JX1308" s="2"/>
      <c r="JY1308" s="2"/>
      <c r="JZ1308" s="2"/>
      <c r="KA1308" s="2"/>
      <c r="KB1308" s="2"/>
      <c r="KC1308" s="2"/>
      <c r="KD1308" s="2"/>
      <c r="KE1308" s="2"/>
      <c r="KF1308" s="2"/>
      <c r="KG1308" s="2"/>
      <c r="KH1308" s="2"/>
      <c r="KI1308" s="2"/>
      <c r="KJ1308" s="2"/>
      <c r="KK1308" s="2"/>
      <c r="KL1308" s="2"/>
      <c r="KM1308" s="2"/>
      <c r="KN1308" s="2"/>
      <c r="KO1308" s="2"/>
      <c r="KP1308" s="2"/>
      <c r="KQ1308" s="2"/>
      <c r="KR1308" s="2"/>
      <c r="KS1308" s="2"/>
      <c r="KT1308" s="2"/>
      <c r="KU1308" s="2"/>
      <c r="KV1308" s="2"/>
      <c r="KW1308" s="2"/>
      <c r="KX1308" s="2"/>
      <c r="KY1308" s="2"/>
      <c r="KZ1308" s="2"/>
      <c r="LA1308" s="2"/>
      <c r="LB1308" s="2"/>
      <c r="LC1308" s="2"/>
      <c r="LD1308" s="2"/>
      <c r="LE1308" s="2"/>
      <c r="LF1308" s="2"/>
      <c r="LG1308" s="2"/>
      <c r="LH1308" s="2"/>
      <c r="LI1308" s="2"/>
      <c r="LJ1308" s="2"/>
      <c r="LK1308" s="2"/>
      <c r="LL1308" s="2"/>
      <c r="LM1308" s="2"/>
      <c r="LN1308" s="2"/>
      <c r="LO1308" s="2"/>
      <c r="LP1308" s="2"/>
      <c r="LQ1308" s="2"/>
      <c r="LR1308" s="2"/>
      <c r="LS1308" s="2"/>
      <c r="LT1308" s="2"/>
      <c r="LU1308" s="2"/>
      <c r="LV1308" s="2"/>
      <c r="LW1308" s="2"/>
      <c r="LX1308" s="2"/>
      <c r="LY1308" s="2"/>
      <c r="LZ1308" s="2"/>
      <c r="MA1308" s="2"/>
      <c r="MB1308" s="2"/>
      <c r="MC1308" s="2"/>
      <c r="MD1308" s="2"/>
      <c r="ME1308" s="2"/>
      <c r="MF1308" s="2"/>
      <c r="MG1308" s="2"/>
      <c r="MH1308" s="2"/>
      <c r="MI1308" s="2"/>
      <c r="MJ1308" s="2"/>
      <c r="MK1308" s="2"/>
      <c r="ML1308" s="2"/>
      <c r="MM1308" s="2"/>
      <c r="MN1308" s="2"/>
      <c r="MO1308" s="2"/>
      <c r="MP1308" s="2"/>
      <c r="MQ1308" s="2"/>
      <c r="MR1308" s="2"/>
      <c r="MS1308" s="2"/>
      <c r="MT1308" s="2"/>
      <c r="MU1308" s="2"/>
      <c r="MV1308" s="2"/>
      <c r="MW1308" s="2"/>
      <c r="MX1308" s="2"/>
      <c r="MY1308" s="2"/>
      <c r="MZ1308" s="2"/>
      <c r="NA1308" s="2"/>
      <c r="NB1308" s="2"/>
      <c r="NC1308" s="2"/>
      <c r="ND1308" s="2"/>
      <c r="NE1308" s="2"/>
      <c r="NF1308" s="2"/>
      <c r="NG1308" s="2"/>
      <c r="NH1308" s="2"/>
      <c r="NI1308" s="2"/>
      <c r="NJ1308" s="2"/>
      <c r="NK1308" s="2"/>
      <c r="NL1308" s="2"/>
      <c r="NM1308" s="2"/>
      <c r="NN1308" s="2"/>
      <c r="NO1308" s="2"/>
      <c r="NP1308" s="2"/>
      <c r="NQ1308" s="2"/>
      <c r="NR1308" s="2"/>
      <c r="NS1308" s="2"/>
      <c r="NT1308" s="2"/>
      <c r="NU1308" s="2"/>
      <c r="NV1308" s="2"/>
      <c r="NW1308" s="2"/>
      <c r="NX1308" s="2"/>
      <c r="NY1308" s="2"/>
      <c r="NZ1308" s="2"/>
      <c r="OA1308" s="2"/>
      <c r="OB1308" s="2"/>
      <c r="OC1308" s="2"/>
      <c r="OD1308" s="2"/>
      <c r="OE1308" s="2"/>
      <c r="OF1308" s="2"/>
      <c r="OG1308" s="2"/>
      <c r="OH1308" s="2"/>
      <c r="OI1308" s="2"/>
      <c r="OJ1308" s="2"/>
      <c r="OK1308" s="2"/>
      <c r="OL1308" s="2"/>
      <c r="OM1308" s="2"/>
      <c r="ON1308" s="2"/>
      <c r="OO1308" s="2"/>
      <c r="OP1308" s="2"/>
      <c r="OQ1308" s="2"/>
      <c r="OR1308" s="2"/>
      <c r="OS1308" s="2"/>
      <c r="OT1308" s="2"/>
      <c r="OU1308" s="2"/>
      <c r="OV1308" s="2"/>
      <c r="OW1308" s="2"/>
      <c r="OX1308" s="2"/>
      <c r="OY1308" s="2"/>
      <c r="OZ1308" s="2"/>
      <c r="PA1308" s="2"/>
      <c r="PB1308" s="2"/>
      <c r="PC1308" s="2"/>
      <c r="PD1308" s="2"/>
      <c r="PE1308" s="2"/>
      <c r="PF1308" s="2"/>
      <c r="PG1308" s="2"/>
      <c r="PH1308" s="2"/>
      <c r="PI1308" s="2"/>
      <c r="PJ1308" s="2"/>
      <c r="PK1308" s="2"/>
      <c r="PL1308" s="2"/>
      <c r="PM1308" s="2"/>
      <c r="PN1308" s="2"/>
      <c r="PO1308" s="2"/>
      <c r="PP1308" s="2"/>
      <c r="PQ1308" s="2"/>
      <c r="PR1308" s="2"/>
      <c r="PS1308" s="2"/>
      <c r="PT1308" s="2"/>
      <c r="PU1308" s="2"/>
      <c r="PV1308" s="2"/>
      <c r="PW1308" s="2"/>
      <c r="PX1308" s="2"/>
      <c r="PY1308" s="2"/>
      <c r="PZ1308" s="2"/>
      <c r="QA1308" s="2"/>
      <c r="QB1308" s="2"/>
      <c r="QC1308" s="2"/>
      <c r="QD1308" s="2"/>
      <c r="QE1308" s="2"/>
      <c r="QF1308" s="2"/>
      <c r="QG1308" s="2"/>
      <c r="QH1308" s="2"/>
      <c r="QI1308" s="2"/>
      <c r="QJ1308" s="2"/>
      <c r="QK1308" s="2"/>
      <c r="QL1308" s="2"/>
      <c r="QM1308" s="2"/>
      <c r="QN1308" s="2"/>
      <c r="QO1308" s="2"/>
      <c r="QP1308" s="2"/>
      <c r="QQ1308" s="2"/>
      <c r="QR1308" s="2"/>
      <c r="QS1308" s="2"/>
      <c r="QT1308" s="2"/>
      <c r="QU1308" s="2"/>
      <c r="QV1308" s="2"/>
      <c r="QW1308" s="2"/>
      <c r="QX1308" s="2"/>
      <c r="QY1308" s="2"/>
      <c r="QZ1308" s="2"/>
      <c r="RA1308" s="2"/>
      <c r="RB1308" s="2"/>
      <c r="RC1308" s="2"/>
      <c r="RD1308" s="2"/>
      <c r="RE1308" s="2"/>
      <c r="RF1308" s="2"/>
      <c r="RG1308" s="2"/>
      <c r="RH1308" s="2"/>
      <c r="RI1308" s="2"/>
      <c r="RJ1308" s="2"/>
      <c r="RK1308" s="2"/>
      <c r="RL1308" s="2"/>
      <c r="RM1308" s="2"/>
      <c r="RN1308" s="2"/>
      <c r="RO1308" s="2"/>
      <c r="RP1308" s="2"/>
      <c r="RQ1308" s="2"/>
      <c r="RR1308" s="2"/>
      <c r="RS1308" s="2"/>
      <c r="RT1308" s="2"/>
      <c r="RU1308" s="2"/>
      <c r="RV1308" s="2"/>
      <c r="RW1308" s="2"/>
      <c r="RX1308" s="2"/>
      <c r="RY1308" s="2"/>
      <c r="RZ1308" s="2"/>
      <c r="SA1308" s="2"/>
      <c r="SB1308" s="2"/>
      <c r="SC1308" s="2"/>
      <c r="SD1308" s="2"/>
      <c r="SE1308" s="2"/>
      <c r="SF1308" s="2"/>
      <c r="SG1308" s="2"/>
      <c r="SH1308" s="2"/>
      <c r="SI1308" s="2"/>
      <c r="SJ1308" s="2"/>
      <c r="SK1308" s="2"/>
      <c r="SL1308" s="2"/>
      <c r="SM1308" s="2"/>
      <c r="SN1308" s="2"/>
      <c r="SO1308" s="2"/>
      <c r="SP1308" s="2"/>
      <c r="SQ1308" s="2"/>
      <c r="SR1308" s="2"/>
      <c r="SS1308" s="2"/>
      <c r="ST1308" s="2"/>
      <c r="SU1308" s="2"/>
      <c r="SV1308" s="2"/>
      <c r="SW1308" s="2"/>
      <c r="SX1308" s="2"/>
      <c r="SY1308" s="2"/>
      <c r="SZ1308" s="2"/>
      <c r="TA1308" s="2"/>
      <c r="TB1308" s="2"/>
      <c r="TC1308" s="2"/>
      <c r="TD1308" s="2"/>
      <c r="TE1308" s="2"/>
      <c r="TF1308" s="2"/>
      <c r="TG1308" s="2"/>
      <c r="TH1308" s="2"/>
      <c r="TI1308" s="2"/>
      <c r="TJ1308" s="2"/>
      <c r="TK1308" s="2"/>
      <c r="TL1308" s="2"/>
      <c r="TM1308" s="2"/>
      <c r="TN1308" s="2"/>
      <c r="TO1308" s="2"/>
      <c r="TP1308" s="2"/>
      <c r="TQ1308" s="2"/>
      <c r="TR1308" s="2"/>
      <c r="TS1308" s="2"/>
      <c r="TT1308" s="2"/>
      <c r="TU1308" s="2"/>
      <c r="TV1308" s="2"/>
      <c r="TW1308" s="2"/>
      <c r="TX1308" s="2"/>
      <c r="TY1308" s="2"/>
      <c r="TZ1308" s="2"/>
      <c r="UA1308" s="2"/>
      <c r="UB1308" s="2"/>
      <c r="UC1308" s="2"/>
      <c r="UD1308" s="2"/>
      <c r="UE1308" s="2"/>
      <c r="UF1308" s="2"/>
      <c r="UG1308" s="2"/>
      <c r="UH1308" s="2"/>
      <c r="UI1308" s="2"/>
      <c r="UJ1308" s="2"/>
      <c r="UK1308" s="2"/>
      <c r="UL1308" s="2"/>
      <c r="UM1308" s="2"/>
      <c r="UN1308" s="2"/>
      <c r="UO1308" s="2"/>
      <c r="UP1308" s="2"/>
      <c r="UQ1308" s="2"/>
      <c r="UR1308" s="2"/>
      <c r="US1308" s="2"/>
      <c r="UT1308" s="2"/>
      <c r="UU1308" s="2"/>
      <c r="UV1308" s="2"/>
      <c r="UW1308" s="2"/>
      <c r="UX1308" s="2"/>
      <c r="UY1308" s="2"/>
      <c r="UZ1308" s="2"/>
      <c r="VA1308" s="2"/>
      <c r="VB1308" s="2"/>
      <c r="VC1308" s="2"/>
      <c r="VD1308" s="2"/>
      <c r="VE1308" s="2"/>
      <c r="VF1308" s="2"/>
      <c r="VG1308" s="2"/>
      <c r="VH1308" s="2"/>
      <c r="VI1308" s="2"/>
      <c r="VJ1308" s="2"/>
      <c r="VK1308" s="2"/>
      <c r="VL1308" s="2"/>
      <c r="VM1308" s="2"/>
      <c r="VN1308" s="2"/>
      <c r="VO1308" s="2"/>
      <c r="VP1308" s="2"/>
      <c r="VQ1308" s="2"/>
      <c r="VR1308" s="2"/>
      <c r="VS1308" s="2"/>
      <c r="VT1308" s="2"/>
      <c r="VU1308" s="2"/>
      <c r="VV1308" s="2"/>
      <c r="VW1308" s="2"/>
      <c r="VX1308" s="2"/>
      <c r="VY1308" s="2"/>
      <c r="VZ1308" s="2"/>
      <c r="WA1308" s="2"/>
      <c r="WB1308" s="2"/>
      <c r="WC1308" s="2"/>
      <c r="WD1308" s="2"/>
      <c r="WE1308" s="2"/>
      <c r="WF1308" s="2"/>
      <c r="WG1308" s="2"/>
      <c r="WH1308" s="2"/>
      <c r="WI1308" s="2"/>
      <c r="WJ1308" s="2"/>
      <c r="WK1308" s="2"/>
      <c r="WL1308" s="2"/>
      <c r="WM1308" s="2"/>
      <c r="WN1308" s="2"/>
      <c r="WO1308" s="2"/>
      <c r="WP1308" s="2"/>
      <c r="WQ1308" s="2"/>
      <c r="WR1308" s="2"/>
      <c r="WS1308" s="2"/>
      <c r="WT1308" s="2"/>
      <c r="WU1308" s="2"/>
      <c r="WV1308" s="2"/>
      <c r="WW1308" s="2"/>
      <c r="WX1308" s="2"/>
      <c r="WY1308" s="2"/>
      <c r="WZ1308" s="2"/>
      <c r="XA1308" s="2"/>
      <c r="XB1308" s="2"/>
      <c r="XC1308" s="2"/>
      <c r="XD1308" s="2"/>
      <c r="XE1308" s="2"/>
      <c r="XF1308" s="2"/>
      <c r="XG1308" s="2"/>
      <c r="XH1308" s="2"/>
      <c r="XI1308" s="2"/>
      <c r="XJ1308" s="2"/>
      <c r="XK1308" s="2"/>
      <c r="XL1308" s="2"/>
      <c r="XM1308" s="2"/>
      <c r="XN1308" s="2"/>
      <c r="XO1308" s="2"/>
      <c r="XP1308" s="2"/>
      <c r="XQ1308" s="2"/>
      <c r="XR1308" s="2"/>
      <c r="XS1308" s="2"/>
      <c r="XT1308" s="2"/>
      <c r="XU1308" s="2"/>
      <c r="XV1308" s="2"/>
      <c r="XW1308" s="2"/>
      <c r="XX1308" s="2"/>
      <c r="XY1308" s="2"/>
      <c r="XZ1308" s="2"/>
      <c r="YA1308" s="2"/>
      <c r="YB1308" s="2"/>
      <c r="YC1308" s="2"/>
      <c r="YD1308" s="2"/>
      <c r="YE1308" s="2"/>
      <c r="YF1308" s="2"/>
      <c r="YG1308" s="2"/>
      <c r="YH1308" s="2"/>
      <c r="YI1308" s="2"/>
      <c r="YJ1308" s="2"/>
      <c r="YK1308" s="2"/>
      <c r="YL1308" s="2"/>
      <c r="YM1308" s="2"/>
      <c r="YN1308" s="2"/>
      <c r="YO1308" s="2"/>
      <c r="YP1308" s="2"/>
      <c r="YQ1308" s="2"/>
      <c r="YR1308" s="2"/>
      <c r="YS1308" s="2"/>
      <c r="YT1308" s="2"/>
      <c r="YU1308" s="2"/>
      <c r="YV1308" s="2"/>
      <c r="YW1308" s="2"/>
      <c r="YX1308" s="2"/>
      <c r="YY1308" s="2"/>
      <c r="YZ1308" s="2"/>
      <c r="ZA1308" s="2"/>
      <c r="ZB1308" s="2"/>
      <c r="ZC1308" s="2"/>
      <c r="ZD1308" s="2"/>
      <c r="ZE1308" s="2"/>
      <c r="ZF1308" s="2"/>
      <c r="ZG1308" s="2"/>
      <c r="ZH1308" s="2"/>
      <c r="ZI1308" s="2"/>
      <c r="ZJ1308" s="2"/>
      <c r="ZK1308" s="2"/>
      <c r="ZL1308" s="2"/>
      <c r="ZM1308" s="2"/>
      <c r="ZN1308" s="2"/>
      <c r="ZO1308" s="2"/>
      <c r="ZP1308" s="2"/>
      <c r="ZQ1308" s="2"/>
      <c r="ZR1308" s="2"/>
      <c r="ZS1308" s="2"/>
      <c r="ZT1308" s="2"/>
      <c r="ZU1308" s="2"/>
      <c r="ZV1308" s="2"/>
      <c r="ZW1308" s="2"/>
      <c r="ZX1308" s="2"/>
      <c r="ZY1308" s="2"/>
      <c r="ZZ1308" s="2"/>
      <c r="AAA1308" s="2"/>
      <c r="AAB1308" s="2"/>
      <c r="AAC1308" s="2"/>
      <c r="AAD1308" s="2"/>
      <c r="AAE1308" s="2"/>
      <c r="AAF1308" s="2"/>
      <c r="AAG1308" s="2"/>
      <c r="AAH1308" s="2"/>
      <c r="AAI1308" s="2"/>
      <c r="AAJ1308" s="2"/>
      <c r="AAK1308" s="2"/>
      <c r="AAL1308" s="2"/>
      <c r="AAM1308" s="2"/>
      <c r="AAN1308" s="2"/>
      <c r="AAO1308" s="2"/>
      <c r="AAP1308" s="2"/>
      <c r="AAQ1308" s="2"/>
      <c r="AAR1308" s="2"/>
      <c r="AAS1308" s="2"/>
      <c r="AAT1308" s="2"/>
      <c r="AAU1308" s="2"/>
      <c r="AAV1308" s="2"/>
      <c r="AAW1308" s="2"/>
      <c r="AAX1308" s="2"/>
      <c r="AAY1308" s="2"/>
      <c r="AAZ1308" s="2"/>
      <c r="ABA1308" s="2"/>
      <c r="ABB1308" s="2"/>
      <c r="ABC1308" s="2"/>
      <c r="ABD1308" s="2"/>
      <c r="ABE1308" s="2"/>
      <c r="ABF1308" s="2"/>
      <c r="ABG1308" s="2"/>
      <c r="ABH1308" s="2"/>
      <c r="ABI1308" s="2"/>
      <c r="ABJ1308" s="2"/>
      <c r="ABK1308" s="2"/>
      <c r="ABL1308" s="2"/>
      <c r="ABM1308" s="2"/>
      <c r="ABN1308" s="2"/>
      <c r="ABO1308" s="2"/>
      <c r="ABP1308" s="2"/>
      <c r="ABQ1308" s="2"/>
      <c r="ABR1308" s="2"/>
      <c r="ABS1308" s="2"/>
      <c r="ABT1308" s="2"/>
      <c r="ABU1308" s="2"/>
      <c r="ABV1308" s="2"/>
      <c r="ABW1308" s="2"/>
      <c r="ABX1308" s="2"/>
      <c r="ABY1308" s="2"/>
      <c r="ABZ1308" s="2"/>
      <c r="ACA1308" s="2"/>
      <c r="ACB1308" s="2"/>
      <c r="ACC1308" s="2"/>
      <c r="ACD1308" s="2"/>
      <c r="ACE1308" s="2"/>
      <c r="ACF1308" s="2"/>
      <c r="ACG1308" s="2"/>
      <c r="ACH1308" s="2"/>
      <c r="ACI1308" s="2"/>
      <c r="ACJ1308" s="2"/>
      <c r="ACK1308" s="2"/>
      <c r="ACL1308" s="2"/>
      <c r="ACM1308" s="2"/>
      <c r="ACN1308" s="2"/>
      <c r="ACO1308" s="2"/>
      <c r="ACP1308" s="2"/>
      <c r="ACQ1308" s="2"/>
      <c r="ACR1308" s="2"/>
      <c r="ACS1308" s="2"/>
      <c r="ACT1308" s="2"/>
      <c r="ACU1308" s="2"/>
      <c r="ACV1308" s="2"/>
      <c r="ACW1308" s="2"/>
      <c r="ACX1308" s="2"/>
      <c r="ACY1308" s="2"/>
      <c r="ACZ1308" s="2"/>
      <c r="ADA1308" s="2"/>
      <c r="ADB1308" s="2"/>
      <c r="ADC1308" s="2"/>
      <c r="ADD1308" s="2"/>
      <c r="ADE1308" s="2"/>
      <c r="ADF1308" s="2"/>
      <c r="ADG1308" s="2"/>
      <c r="ADH1308" s="2"/>
      <c r="ADI1308" s="2"/>
      <c r="ADJ1308" s="2"/>
      <c r="ADK1308" s="2"/>
      <c r="ADL1308" s="2"/>
      <c r="ADM1308" s="2"/>
      <c r="ADN1308" s="2"/>
      <c r="ADO1308" s="2"/>
      <c r="ADP1308" s="2"/>
      <c r="ADQ1308" s="2"/>
      <c r="ADR1308" s="2"/>
      <c r="ADS1308" s="2"/>
      <c r="ADT1308" s="2"/>
      <c r="ADU1308" s="2"/>
      <c r="ADV1308" s="2"/>
      <c r="ADW1308" s="2"/>
      <c r="ADX1308" s="2"/>
      <c r="ADY1308" s="2"/>
      <c r="ADZ1308" s="2"/>
      <c r="AEA1308" s="2"/>
      <c r="AEB1308" s="2"/>
      <c r="AEC1308" s="2"/>
      <c r="AED1308" s="2"/>
      <c r="AEE1308" s="2"/>
      <c r="AEF1308" s="2"/>
      <c r="AEG1308" s="2"/>
      <c r="AEH1308" s="2"/>
      <c r="AEI1308" s="2"/>
      <c r="AEJ1308" s="2"/>
      <c r="AEK1308" s="2"/>
      <c r="AEL1308" s="2"/>
      <c r="AEM1308" s="2"/>
      <c r="AEN1308" s="2"/>
      <c r="AEO1308" s="2"/>
      <c r="AEP1308" s="2"/>
      <c r="AEQ1308" s="2"/>
      <c r="AER1308" s="2"/>
      <c r="AES1308" s="2"/>
      <c r="AET1308" s="2"/>
      <c r="AEU1308" s="2"/>
      <c r="AEV1308" s="2"/>
      <c r="AEW1308" s="2"/>
      <c r="AEX1308" s="2"/>
      <c r="AEY1308" s="2"/>
      <c r="AEZ1308" s="2"/>
      <c r="AFA1308" s="2"/>
      <c r="AFB1308" s="2"/>
      <c r="AFC1308" s="2"/>
      <c r="AFD1308" s="2"/>
      <c r="AFE1308" s="2"/>
      <c r="AFF1308" s="2"/>
      <c r="AFG1308" s="2"/>
      <c r="AFH1308" s="2"/>
      <c r="AFI1308" s="2"/>
      <c r="AFJ1308" s="2"/>
      <c r="AFK1308" s="2"/>
      <c r="AFL1308" s="2"/>
      <c r="AFM1308" s="2"/>
      <c r="AFN1308" s="2"/>
      <c r="AFO1308" s="2"/>
      <c r="AFP1308" s="2"/>
      <c r="AFQ1308" s="2"/>
      <c r="AFR1308" s="2"/>
      <c r="AFS1308" s="2"/>
      <c r="AFT1308" s="2"/>
      <c r="AFU1308" s="2"/>
      <c r="AFV1308" s="2"/>
      <c r="AFW1308" s="2"/>
      <c r="AFX1308" s="2"/>
      <c r="AFY1308" s="2"/>
      <c r="AFZ1308" s="2"/>
      <c r="AGA1308" s="2"/>
      <c r="AGB1308" s="2"/>
      <c r="AGC1308" s="2"/>
      <c r="AGD1308" s="2"/>
      <c r="AGE1308" s="2"/>
      <c r="AGF1308" s="2"/>
      <c r="AGG1308" s="2"/>
      <c r="AGH1308" s="2"/>
      <c r="AGI1308" s="2"/>
      <c r="AGJ1308" s="2"/>
      <c r="AGK1308" s="2"/>
      <c r="AGL1308" s="2"/>
      <c r="AGM1308" s="2"/>
      <c r="AGN1308" s="2"/>
      <c r="AGO1308" s="2"/>
      <c r="AGP1308" s="2"/>
      <c r="AGQ1308" s="2"/>
      <c r="AGR1308" s="2"/>
      <c r="AGS1308" s="2"/>
      <c r="AGT1308" s="2"/>
      <c r="AGU1308" s="2"/>
      <c r="AGV1308" s="2"/>
      <c r="AGW1308" s="2"/>
      <c r="AGX1308" s="2"/>
      <c r="AGY1308" s="2"/>
      <c r="AGZ1308" s="2"/>
      <c r="AHA1308" s="2"/>
      <c r="AHB1308" s="2"/>
      <c r="AHC1308" s="2"/>
      <c r="AHD1308" s="2"/>
      <c r="AHE1308" s="2"/>
      <c r="AHF1308" s="2"/>
      <c r="AHG1308" s="2"/>
      <c r="AHH1308" s="2"/>
      <c r="AHI1308" s="2"/>
      <c r="AHJ1308" s="2"/>
      <c r="AHK1308" s="2"/>
      <c r="AHL1308" s="2"/>
      <c r="AHM1308" s="2"/>
      <c r="AHN1308" s="2"/>
      <c r="AHO1308" s="2"/>
      <c r="AHP1308" s="2"/>
      <c r="AHQ1308" s="2"/>
      <c r="AHR1308" s="2"/>
      <c r="AHS1308" s="2"/>
      <c r="AHT1308" s="2"/>
      <c r="AHU1308" s="2"/>
      <c r="AHV1308" s="2"/>
      <c r="AHW1308" s="2"/>
      <c r="AHX1308" s="2"/>
      <c r="AHY1308" s="2"/>
      <c r="AHZ1308" s="2"/>
      <c r="AIA1308" s="2"/>
      <c r="AIB1308" s="2"/>
      <c r="AIC1308" s="2"/>
      <c r="AID1308" s="2"/>
      <c r="AIE1308" s="2"/>
      <c r="AIF1308" s="2"/>
      <c r="AIG1308" s="2"/>
      <c r="AIH1308" s="2"/>
      <c r="AII1308" s="2"/>
      <c r="AIJ1308" s="2"/>
      <c r="AIK1308" s="2"/>
      <c r="AIL1308" s="2"/>
      <c r="AIM1308" s="2"/>
      <c r="AIN1308" s="2"/>
      <c r="AIO1308" s="2"/>
      <c r="AIP1308" s="2"/>
      <c r="AIQ1308" s="2"/>
      <c r="AIR1308" s="2"/>
      <c r="AIS1308" s="2"/>
      <c r="AIT1308" s="2"/>
      <c r="AIU1308" s="2"/>
      <c r="AIV1308" s="2"/>
      <c r="AIW1308" s="2"/>
      <c r="AIX1308" s="2"/>
      <c r="AIY1308" s="2"/>
      <c r="AIZ1308" s="2"/>
      <c r="AJA1308" s="2"/>
      <c r="AJB1308" s="2"/>
      <c r="AJC1308" s="2"/>
      <c r="AJD1308" s="2"/>
      <c r="AJE1308" s="2"/>
      <c r="AJF1308" s="2"/>
      <c r="AJG1308" s="2"/>
      <c r="AJH1308" s="2"/>
      <c r="AJI1308" s="2"/>
      <c r="AJJ1308" s="2"/>
      <c r="AJK1308" s="2"/>
      <c r="AJL1308" s="2"/>
      <c r="AJM1308" s="2"/>
      <c r="AJN1308" s="2"/>
      <c r="AJO1308" s="2"/>
      <c r="AJP1308" s="2"/>
      <c r="AJQ1308" s="2"/>
      <c r="AJR1308" s="2"/>
      <c r="AJS1308" s="2"/>
      <c r="AJT1308" s="2"/>
      <c r="AJU1308" s="2"/>
      <c r="AJV1308" s="2"/>
      <c r="AJW1308" s="2"/>
      <c r="AJX1308" s="2"/>
      <c r="AJY1308" s="2"/>
      <c r="AJZ1308" s="2"/>
      <c r="AKA1308" s="2"/>
      <c r="AKB1308" s="2"/>
      <c r="AKC1308" s="2"/>
      <c r="AKD1308" s="2"/>
      <c r="AKE1308" s="2"/>
      <c r="AKF1308" s="2"/>
      <c r="AKG1308" s="2"/>
      <c r="AKH1308" s="2"/>
      <c r="AKI1308" s="2"/>
      <c r="AKJ1308" s="2"/>
      <c r="AKK1308" s="2"/>
      <c r="AKL1308" s="2"/>
      <c r="AKM1308" s="2"/>
      <c r="AKN1308" s="2"/>
      <c r="AKO1308" s="2"/>
      <c r="AKP1308" s="2"/>
      <c r="AKQ1308" s="2"/>
      <c r="AKR1308" s="2"/>
      <c r="AKS1308" s="2"/>
      <c r="AKT1308" s="2"/>
      <c r="AKU1308" s="2"/>
      <c r="AKV1308" s="2"/>
      <c r="AKW1308" s="2"/>
      <c r="AKX1308" s="2"/>
      <c r="AKY1308" s="2"/>
      <c r="AKZ1308" s="2"/>
      <c r="ALA1308" s="2"/>
      <c r="ALB1308" s="2"/>
      <c r="ALC1308" s="2"/>
      <c r="ALD1308" s="2"/>
      <c r="ALE1308" s="2"/>
      <c r="ALF1308" s="2"/>
      <c r="ALG1308" s="2"/>
      <c r="ALH1308" s="2"/>
      <c r="ALI1308" s="2"/>
      <c r="ALJ1308" s="2"/>
      <c r="ALK1308" s="2"/>
      <c r="ALL1308" s="2"/>
      <c r="ALM1308" s="2"/>
      <c r="ALN1308" s="2"/>
      <c r="ALO1308" s="2"/>
      <c r="ALP1308" s="2"/>
      <c r="ALQ1308" s="2"/>
      <c r="ALR1308" s="2"/>
      <c r="ALS1308" s="2"/>
      <c r="ALT1308" s="2"/>
      <c r="ALU1308" s="2"/>
      <c r="ALV1308" s="2"/>
      <c r="ALW1308" s="2"/>
      <c r="ALX1308" s="2"/>
      <c r="ALY1308" s="2"/>
      <c r="ALZ1308" s="2"/>
      <c r="AMA1308" s="2"/>
      <c r="AMB1308" s="2"/>
      <c r="AMC1308" s="2"/>
      <c r="AMD1308" s="2"/>
      <c r="AME1308" s="2"/>
      <c r="AMF1308" s="2"/>
      <c r="AMG1308" s="2"/>
      <c r="AMH1308" s="2"/>
      <c r="AMI1308" s="2"/>
      <c r="AMJ1308" s="2"/>
      <c r="AMK1308" s="2"/>
      <c r="AML1308" s="2"/>
      <c r="AMM1308" s="2"/>
      <c r="AMN1308" s="2"/>
      <c r="AMO1308" s="2"/>
      <c r="AMP1308" s="2"/>
      <c r="AMQ1308" s="2"/>
      <c r="AMR1308" s="2"/>
      <c r="AMS1308" s="2"/>
      <c r="AMT1308" s="2"/>
      <c r="AMU1308" s="2"/>
      <c r="AMV1308" s="2"/>
      <c r="AMW1308" s="2"/>
      <c r="AMX1308" s="2"/>
      <c r="AMY1308" s="2"/>
      <c r="AMZ1308" s="2"/>
      <c r="ANA1308" s="2"/>
      <c r="ANB1308" s="2"/>
      <c r="ANC1308" s="2"/>
      <c r="AND1308" s="2"/>
      <c r="ANE1308" s="2"/>
      <c r="ANF1308" s="2"/>
      <c r="ANG1308" s="2"/>
      <c r="ANH1308" s="2"/>
      <c r="ANI1308" s="2"/>
      <c r="ANJ1308" s="2"/>
      <c r="ANK1308" s="2"/>
      <c r="ANL1308" s="2"/>
      <c r="ANM1308" s="2"/>
      <c r="ANN1308" s="2"/>
      <c r="ANO1308" s="2"/>
      <c r="ANP1308" s="2"/>
      <c r="ANQ1308" s="2"/>
      <c r="ANR1308" s="2"/>
      <c r="ANS1308" s="2"/>
      <c r="ANT1308" s="2"/>
      <c r="ANU1308" s="2"/>
      <c r="ANV1308" s="2"/>
      <c r="ANW1308" s="2"/>
      <c r="ANX1308" s="2"/>
      <c r="ANY1308" s="2"/>
      <c r="ANZ1308" s="2"/>
      <c r="AOA1308" s="2"/>
      <c r="AOB1308" s="2"/>
      <c r="AOC1308" s="2"/>
      <c r="AOD1308" s="2"/>
      <c r="AOE1308" s="2"/>
      <c r="AOF1308" s="2"/>
      <c r="AOG1308" s="2"/>
      <c r="AOH1308" s="2"/>
      <c r="AOI1308" s="2"/>
      <c r="AOJ1308" s="2"/>
      <c r="AOK1308" s="2"/>
      <c r="AOL1308" s="2"/>
      <c r="AOM1308" s="2"/>
      <c r="AON1308" s="2"/>
      <c r="AOO1308" s="2"/>
      <c r="AOP1308" s="2"/>
      <c r="AOQ1308" s="2"/>
      <c r="AOR1308" s="2"/>
      <c r="AOS1308" s="2"/>
      <c r="AOT1308" s="2"/>
      <c r="AOU1308" s="2"/>
      <c r="AOV1308" s="2"/>
      <c r="AOW1308" s="2"/>
      <c r="AOX1308" s="2"/>
      <c r="AOY1308" s="2"/>
      <c r="AOZ1308" s="2"/>
      <c r="APA1308" s="2"/>
      <c r="APB1308" s="2"/>
      <c r="APC1308" s="2"/>
      <c r="APD1308" s="2"/>
      <c r="APE1308" s="2"/>
      <c r="APF1308" s="2"/>
      <c r="APG1308" s="2"/>
      <c r="APH1308" s="2"/>
      <c r="API1308" s="2"/>
      <c r="APJ1308" s="2"/>
      <c r="APK1308" s="2"/>
      <c r="APL1308" s="2"/>
      <c r="APM1308" s="2"/>
      <c r="APN1308" s="2"/>
      <c r="APO1308" s="2"/>
      <c r="APP1308" s="2"/>
      <c r="APQ1308" s="2"/>
      <c r="APR1308" s="2"/>
      <c r="APS1308" s="2"/>
      <c r="APT1308" s="2"/>
      <c r="APU1308" s="2"/>
      <c r="APV1308" s="2"/>
      <c r="APW1308" s="2"/>
      <c r="APX1308" s="2"/>
      <c r="APY1308" s="2"/>
      <c r="APZ1308" s="2"/>
      <c r="AQA1308" s="2"/>
      <c r="AQB1308" s="2"/>
      <c r="AQC1308" s="2"/>
      <c r="AQD1308" s="2"/>
      <c r="AQE1308" s="2"/>
      <c r="AQF1308" s="2"/>
      <c r="AQG1308" s="2"/>
      <c r="AQH1308" s="2"/>
      <c r="AQI1308" s="2"/>
      <c r="AQJ1308" s="2"/>
      <c r="AQK1308" s="2"/>
      <c r="AQL1308" s="2"/>
      <c r="AQM1308" s="2"/>
      <c r="AQN1308" s="2"/>
      <c r="AQO1308" s="2"/>
      <c r="AQP1308" s="2"/>
      <c r="AQQ1308" s="2"/>
      <c r="AQR1308" s="2"/>
      <c r="AQS1308" s="2"/>
      <c r="AQT1308" s="2"/>
      <c r="AQU1308" s="2"/>
      <c r="AQV1308" s="2"/>
      <c r="AQW1308" s="2"/>
      <c r="AQX1308" s="2"/>
      <c r="AQY1308" s="2"/>
      <c r="AQZ1308" s="2"/>
      <c r="ARA1308" s="2"/>
      <c r="ARB1308" s="2"/>
      <c r="ARC1308" s="2"/>
      <c r="ARD1308" s="2"/>
      <c r="ARE1308" s="2"/>
      <c r="ARF1308" s="2"/>
      <c r="ARG1308" s="2"/>
      <c r="ARH1308" s="2"/>
      <c r="ARI1308" s="2"/>
      <c r="ARJ1308" s="2"/>
      <c r="ARK1308" s="2"/>
      <c r="ARL1308" s="2"/>
      <c r="ARM1308" s="2"/>
      <c r="ARN1308" s="2"/>
      <c r="ARO1308" s="2"/>
      <c r="ARP1308" s="2"/>
      <c r="ARQ1308" s="2"/>
      <c r="ARR1308" s="2"/>
      <c r="ARS1308" s="2"/>
      <c r="ART1308" s="2"/>
      <c r="ARU1308" s="2"/>
      <c r="ARV1308" s="2"/>
      <c r="ARW1308" s="2"/>
      <c r="ARX1308" s="2"/>
      <c r="ARY1308" s="2"/>
      <c r="ARZ1308" s="2"/>
      <c r="ASA1308" s="2"/>
      <c r="ASB1308" s="2"/>
      <c r="ASC1308" s="2"/>
      <c r="ASD1308" s="2"/>
      <c r="ASE1308" s="2"/>
      <c r="ASF1308" s="2"/>
      <c r="ASG1308" s="2"/>
      <c r="ASH1308" s="2"/>
      <c r="ASI1308" s="2"/>
      <c r="ASJ1308" s="2"/>
      <c r="ASK1308" s="2"/>
      <c r="ASL1308" s="2"/>
      <c r="ASM1308" s="2"/>
      <c r="ASN1308" s="2"/>
      <c r="ASO1308" s="2"/>
      <c r="ASP1308" s="2"/>
      <c r="ASQ1308" s="2"/>
      <c r="ASR1308" s="2"/>
      <c r="ASS1308" s="2"/>
      <c r="AST1308" s="2"/>
      <c r="ASU1308" s="2"/>
      <c r="ASV1308" s="2"/>
      <c r="ASW1308" s="2"/>
      <c r="ASX1308" s="2"/>
      <c r="ASY1308" s="2"/>
      <c r="ASZ1308" s="2"/>
      <c r="ATA1308" s="2"/>
      <c r="ATB1308" s="2"/>
      <c r="ATC1308" s="2"/>
      <c r="ATD1308" s="2"/>
      <c r="ATE1308" s="2"/>
      <c r="ATF1308" s="2"/>
      <c r="ATG1308" s="2"/>
      <c r="ATH1308" s="2"/>
      <c r="ATI1308" s="2"/>
      <c r="ATJ1308" s="2"/>
      <c r="ATK1308" s="2"/>
      <c r="ATL1308" s="2"/>
      <c r="ATM1308" s="2"/>
      <c r="ATN1308" s="2"/>
      <c r="ATO1308" s="2"/>
      <c r="ATP1308" s="2"/>
      <c r="ATQ1308" s="2"/>
      <c r="ATR1308" s="2"/>
      <c r="ATS1308" s="2"/>
      <c r="ATT1308" s="2"/>
      <c r="ATU1308" s="2"/>
      <c r="ATV1308" s="2"/>
      <c r="ATW1308" s="2"/>
      <c r="ATX1308" s="2"/>
      <c r="ATY1308" s="2"/>
      <c r="ATZ1308" s="2"/>
      <c r="AUA1308" s="2"/>
      <c r="AUB1308" s="2"/>
      <c r="AUC1308" s="2"/>
      <c r="AUD1308" s="2"/>
      <c r="AUE1308" s="2"/>
      <c r="AUF1308" s="2"/>
      <c r="AUG1308" s="2"/>
      <c r="AUH1308" s="2"/>
      <c r="AUI1308" s="2"/>
      <c r="AUJ1308" s="2"/>
      <c r="AUK1308" s="2"/>
      <c r="AUL1308" s="2"/>
      <c r="AUM1308" s="2"/>
      <c r="AUN1308" s="2"/>
      <c r="AUO1308" s="2"/>
      <c r="AUP1308" s="2"/>
      <c r="AUQ1308" s="2"/>
      <c r="AUR1308" s="2"/>
      <c r="AUS1308" s="2"/>
      <c r="AUT1308" s="2"/>
      <c r="AUU1308" s="2"/>
      <c r="AUV1308" s="2"/>
      <c r="AUW1308" s="2"/>
      <c r="AUX1308" s="2"/>
      <c r="AUY1308" s="2"/>
      <c r="AUZ1308" s="2"/>
      <c r="AVA1308" s="2"/>
      <c r="AVB1308" s="2"/>
      <c r="AVC1308" s="2"/>
      <c r="AVD1308" s="2"/>
      <c r="AVE1308" s="2"/>
      <c r="AVF1308" s="2"/>
      <c r="AVG1308" s="2"/>
      <c r="AVH1308" s="2"/>
      <c r="AVI1308" s="2"/>
      <c r="AVJ1308" s="2"/>
      <c r="AVK1308" s="2"/>
      <c r="AVL1308" s="2"/>
      <c r="AVM1308" s="2"/>
      <c r="AVN1308" s="2"/>
      <c r="AVO1308" s="2"/>
      <c r="AVP1308" s="2"/>
      <c r="AVQ1308" s="2"/>
      <c r="AVR1308" s="2"/>
      <c r="AVS1308" s="2"/>
      <c r="AVT1308" s="2"/>
      <c r="AVU1308" s="2"/>
      <c r="AVV1308" s="2"/>
      <c r="AVW1308" s="2"/>
      <c r="AVX1308" s="2"/>
      <c r="AVY1308" s="2"/>
      <c r="AVZ1308" s="2"/>
      <c r="AWA1308" s="2"/>
      <c r="AWB1308" s="2"/>
      <c r="AWC1308" s="2"/>
      <c r="AWD1308" s="2"/>
      <c r="AWE1308" s="2"/>
      <c r="AWF1308" s="2"/>
      <c r="AWG1308" s="2"/>
      <c r="AWH1308" s="2"/>
      <c r="AWI1308" s="2"/>
      <c r="AWJ1308" s="2"/>
      <c r="AWK1308" s="2"/>
      <c r="AWL1308" s="2"/>
      <c r="AWM1308" s="2"/>
      <c r="AWN1308" s="2"/>
      <c r="AWO1308" s="2"/>
      <c r="AWP1308" s="2"/>
      <c r="AWQ1308" s="2"/>
      <c r="AWR1308" s="2"/>
      <c r="AWS1308" s="2"/>
      <c r="AWT1308" s="2"/>
      <c r="AWU1308" s="2"/>
      <c r="AWV1308" s="2"/>
      <c r="AWW1308" s="2"/>
      <c r="AWX1308" s="2"/>
      <c r="AWY1308" s="2"/>
      <c r="AWZ1308" s="2"/>
      <c r="AXA1308" s="2"/>
      <c r="AXB1308" s="2"/>
      <c r="AXC1308" s="2"/>
      <c r="AXD1308" s="2"/>
      <c r="AXE1308" s="2"/>
      <c r="AXF1308" s="2"/>
      <c r="AXG1308" s="2"/>
      <c r="AXH1308" s="2"/>
      <c r="AXI1308" s="2"/>
      <c r="AXJ1308" s="2"/>
      <c r="AXK1308" s="2"/>
      <c r="AXL1308" s="2"/>
      <c r="AXM1308" s="2"/>
      <c r="AXN1308" s="2"/>
      <c r="AXO1308" s="2"/>
      <c r="AXP1308" s="2"/>
      <c r="AXQ1308" s="2"/>
      <c r="AXR1308" s="2"/>
      <c r="AXS1308" s="2"/>
      <c r="AXT1308" s="2"/>
      <c r="AXU1308" s="2"/>
      <c r="AXV1308" s="2"/>
      <c r="AXW1308" s="2"/>
      <c r="AXX1308" s="2"/>
      <c r="AXY1308" s="2"/>
      <c r="AXZ1308" s="2"/>
      <c r="AYA1308" s="2"/>
      <c r="AYB1308" s="2"/>
      <c r="AYC1308" s="2"/>
      <c r="AYD1308" s="2"/>
      <c r="AYE1308" s="2"/>
      <c r="AYF1308" s="2"/>
      <c r="AYG1308" s="2"/>
      <c r="AYH1308" s="2"/>
      <c r="AYI1308" s="2"/>
      <c r="AYJ1308" s="2"/>
      <c r="AYK1308" s="2"/>
      <c r="AYL1308" s="2"/>
      <c r="AYM1308" s="2"/>
      <c r="AYN1308" s="2"/>
      <c r="AYO1308" s="2"/>
      <c r="AYP1308" s="2"/>
      <c r="AYQ1308" s="2"/>
      <c r="AYR1308" s="2"/>
      <c r="AYS1308" s="2"/>
      <c r="AYT1308" s="2"/>
      <c r="AYU1308" s="2"/>
      <c r="AYV1308" s="2"/>
      <c r="AYW1308" s="2"/>
      <c r="AYX1308" s="2"/>
      <c r="AYY1308" s="2"/>
      <c r="AYZ1308" s="2"/>
      <c r="AZA1308" s="2"/>
      <c r="AZB1308" s="2"/>
      <c r="AZC1308" s="2"/>
      <c r="AZD1308" s="2"/>
      <c r="AZE1308" s="2"/>
      <c r="AZF1308" s="2"/>
      <c r="AZG1308" s="2"/>
      <c r="AZH1308" s="2"/>
      <c r="AZI1308" s="2"/>
      <c r="AZJ1308" s="2"/>
      <c r="AZK1308" s="2"/>
      <c r="AZL1308" s="2"/>
      <c r="AZM1308" s="2"/>
      <c r="AZN1308" s="2"/>
      <c r="AZO1308" s="2"/>
      <c r="AZP1308" s="2"/>
      <c r="AZQ1308" s="2"/>
      <c r="AZR1308" s="2"/>
      <c r="AZS1308" s="2"/>
      <c r="AZT1308" s="2"/>
      <c r="AZU1308" s="2"/>
      <c r="AZV1308" s="2"/>
      <c r="AZW1308" s="2"/>
      <c r="AZX1308" s="2"/>
      <c r="AZY1308" s="2"/>
      <c r="AZZ1308" s="2"/>
      <c r="BAA1308" s="2"/>
      <c r="BAB1308" s="2"/>
      <c r="BAC1308" s="2"/>
      <c r="BAD1308" s="2"/>
      <c r="BAE1308" s="2"/>
      <c r="BAF1308" s="2"/>
      <c r="BAG1308" s="2"/>
      <c r="BAH1308" s="2"/>
      <c r="BAI1308" s="2"/>
      <c r="BAJ1308" s="2"/>
      <c r="BAK1308" s="2"/>
      <c r="BAL1308" s="2"/>
      <c r="BAM1308" s="2"/>
      <c r="BAN1308" s="2"/>
      <c r="BAO1308" s="2"/>
      <c r="BAP1308" s="2"/>
      <c r="BAQ1308" s="2"/>
      <c r="BAR1308" s="2"/>
      <c r="BAS1308" s="2"/>
      <c r="BAT1308" s="2"/>
      <c r="BAU1308" s="2"/>
      <c r="BAV1308" s="2"/>
      <c r="BAW1308" s="2"/>
      <c r="BAX1308" s="2"/>
      <c r="BAY1308" s="2"/>
      <c r="BAZ1308" s="2"/>
      <c r="BBA1308" s="2"/>
      <c r="BBB1308" s="2"/>
      <c r="BBC1308" s="2"/>
      <c r="BBD1308" s="2"/>
      <c r="BBE1308" s="2"/>
      <c r="BBF1308" s="2"/>
      <c r="BBG1308" s="2"/>
      <c r="BBH1308" s="2"/>
      <c r="BBI1308" s="2"/>
      <c r="BBJ1308" s="2"/>
      <c r="BBK1308" s="2"/>
      <c r="BBL1308" s="2"/>
      <c r="BBM1308" s="2"/>
      <c r="BBN1308" s="2"/>
      <c r="BBO1308" s="2"/>
      <c r="BBP1308" s="2"/>
      <c r="BBQ1308" s="2"/>
      <c r="BBR1308" s="2"/>
      <c r="BBS1308" s="2"/>
      <c r="BBT1308" s="2"/>
      <c r="BBU1308" s="2"/>
      <c r="BBV1308" s="2"/>
      <c r="BBW1308" s="2"/>
      <c r="BBX1308" s="2"/>
      <c r="BBY1308" s="2"/>
      <c r="BBZ1308" s="2"/>
      <c r="BCA1308" s="2"/>
      <c r="BCB1308" s="2"/>
      <c r="BCC1308" s="2"/>
      <c r="BCD1308" s="2"/>
      <c r="BCE1308" s="2"/>
      <c r="BCF1308" s="2"/>
      <c r="BCG1308" s="2"/>
      <c r="BCH1308" s="2"/>
      <c r="BCI1308" s="2"/>
      <c r="BCJ1308" s="2"/>
      <c r="BCK1308" s="2"/>
      <c r="BCL1308" s="2"/>
      <c r="BCM1308" s="2"/>
      <c r="BCN1308" s="2"/>
      <c r="BCO1308" s="2"/>
      <c r="BCP1308" s="2"/>
      <c r="BCQ1308" s="2"/>
      <c r="BCR1308" s="2"/>
      <c r="BCS1308" s="2"/>
      <c r="BCT1308" s="2"/>
      <c r="BCU1308" s="2"/>
      <c r="BCV1308" s="2"/>
      <c r="BCW1308" s="2"/>
      <c r="BCX1308" s="2"/>
      <c r="BCY1308" s="2"/>
      <c r="BCZ1308" s="2"/>
      <c r="BDA1308" s="2"/>
      <c r="BDB1308" s="2"/>
      <c r="BDC1308" s="2"/>
      <c r="BDD1308" s="2"/>
      <c r="BDE1308" s="2"/>
      <c r="BDF1308" s="2"/>
      <c r="BDG1308" s="2"/>
      <c r="BDH1308" s="2"/>
      <c r="BDI1308" s="2"/>
      <c r="BDJ1308" s="2"/>
      <c r="BDK1308" s="2"/>
      <c r="BDL1308" s="2"/>
      <c r="BDM1308" s="2"/>
      <c r="BDN1308" s="2"/>
      <c r="BDO1308" s="2"/>
      <c r="BDP1308" s="2"/>
      <c r="BDQ1308" s="2"/>
      <c r="BDR1308" s="2"/>
      <c r="BDS1308" s="2"/>
      <c r="BDT1308" s="2"/>
      <c r="BDU1308" s="2"/>
      <c r="BDV1308" s="2"/>
      <c r="BDW1308" s="2"/>
      <c r="BDX1308" s="2"/>
      <c r="BDY1308" s="2"/>
      <c r="BDZ1308" s="2"/>
      <c r="BEA1308" s="2"/>
      <c r="BEB1308" s="2"/>
      <c r="BEC1308" s="2"/>
      <c r="BED1308" s="2"/>
      <c r="BEE1308" s="2"/>
      <c r="BEF1308" s="2"/>
      <c r="BEG1308" s="2"/>
      <c r="BEH1308" s="2"/>
      <c r="BEI1308" s="2"/>
      <c r="BEJ1308" s="2"/>
      <c r="BEK1308" s="2"/>
      <c r="BEL1308" s="2"/>
      <c r="BEM1308" s="2"/>
      <c r="BEN1308" s="2"/>
      <c r="BEO1308" s="2"/>
      <c r="BEP1308" s="2"/>
      <c r="BEQ1308" s="2"/>
      <c r="BER1308" s="2"/>
      <c r="BES1308" s="2"/>
      <c r="BET1308" s="2"/>
      <c r="BEU1308" s="2"/>
      <c r="BEV1308" s="2"/>
      <c r="BEW1308" s="2"/>
      <c r="BEX1308" s="2"/>
      <c r="BEY1308" s="2"/>
      <c r="BEZ1308" s="2"/>
      <c r="BFA1308" s="2"/>
      <c r="BFB1308" s="2"/>
      <c r="BFC1308" s="2"/>
      <c r="BFD1308" s="2"/>
      <c r="BFE1308" s="2"/>
      <c r="BFF1308" s="2"/>
      <c r="BFG1308" s="2"/>
      <c r="BFH1308" s="2"/>
      <c r="BFI1308" s="2"/>
      <c r="BFJ1308" s="2"/>
      <c r="BFK1308" s="2"/>
      <c r="BFL1308" s="2"/>
      <c r="BFM1308" s="2"/>
      <c r="BFN1308" s="2"/>
      <c r="BFO1308" s="2"/>
      <c r="BFP1308" s="2"/>
      <c r="BFQ1308" s="2"/>
      <c r="BFR1308" s="2"/>
      <c r="BFS1308" s="2"/>
      <c r="BFT1308" s="2"/>
      <c r="BFU1308" s="2"/>
      <c r="BFV1308" s="2"/>
      <c r="BFW1308" s="2"/>
      <c r="BFX1308" s="2"/>
      <c r="BFY1308" s="2"/>
      <c r="BFZ1308" s="2"/>
      <c r="BGA1308" s="2"/>
      <c r="BGB1308" s="2"/>
      <c r="BGC1308" s="2"/>
      <c r="BGD1308" s="2"/>
      <c r="BGE1308" s="2"/>
      <c r="BGF1308" s="2"/>
      <c r="BGG1308" s="2"/>
      <c r="BGH1308" s="2"/>
      <c r="BGI1308" s="2"/>
      <c r="BGJ1308" s="2"/>
      <c r="BGK1308" s="2"/>
      <c r="BGL1308" s="2"/>
      <c r="BGM1308" s="2"/>
      <c r="BGN1308" s="2"/>
      <c r="BGO1308" s="2"/>
      <c r="BGP1308" s="2"/>
      <c r="BGQ1308" s="2"/>
      <c r="BGR1308" s="2"/>
      <c r="BGS1308" s="2"/>
      <c r="BGT1308" s="2"/>
      <c r="BGU1308" s="2"/>
      <c r="BGV1308" s="2"/>
      <c r="BGW1308" s="2"/>
      <c r="BGX1308" s="2"/>
      <c r="BGY1308" s="2"/>
      <c r="BGZ1308" s="2"/>
      <c r="BHA1308" s="2"/>
      <c r="BHB1308" s="2"/>
      <c r="BHC1308" s="2"/>
      <c r="BHD1308" s="2"/>
      <c r="BHE1308" s="2"/>
      <c r="BHF1308" s="2"/>
      <c r="BHG1308" s="2"/>
      <c r="BHH1308" s="2"/>
      <c r="BHI1308" s="2"/>
      <c r="BHJ1308" s="2"/>
      <c r="BHK1308" s="2"/>
      <c r="BHL1308" s="2"/>
      <c r="BHM1308" s="2"/>
      <c r="BHN1308" s="2"/>
      <c r="BHO1308" s="2"/>
      <c r="BHP1308" s="2"/>
      <c r="BHQ1308" s="2"/>
      <c r="BHR1308" s="2"/>
      <c r="BHS1308" s="2"/>
      <c r="BHT1308" s="2"/>
      <c r="BHU1308" s="2"/>
      <c r="BHV1308" s="2"/>
      <c r="BHW1308" s="2"/>
      <c r="BHX1308" s="2"/>
      <c r="BHY1308" s="2"/>
      <c r="BHZ1308" s="2"/>
      <c r="BIA1308" s="2"/>
      <c r="BIB1308" s="2"/>
      <c r="BIC1308" s="2"/>
      <c r="BID1308" s="2"/>
      <c r="BIE1308" s="2"/>
      <c r="BIF1308" s="2"/>
      <c r="BIG1308" s="2"/>
      <c r="BIH1308" s="2"/>
      <c r="BII1308" s="2"/>
      <c r="BIJ1308" s="2"/>
      <c r="BIK1308" s="2"/>
      <c r="BIL1308" s="2"/>
      <c r="BIM1308" s="2"/>
      <c r="BIN1308" s="2"/>
      <c r="BIO1308" s="2"/>
      <c r="BIP1308" s="2"/>
      <c r="BIQ1308" s="2"/>
      <c r="BIR1308" s="2"/>
      <c r="BIS1308" s="2"/>
      <c r="BIT1308" s="2"/>
      <c r="BIU1308" s="2"/>
      <c r="BIV1308" s="2"/>
      <c r="BIW1308" s="2"/>
      <c r="BIX1308" s="2"/>
      <c r="BIY1308" s="2"/>
      <c r="BIZ1308" s="2"/>
      <c r="BJA1308" s="2"/>
      <c r="BJB1308" s="2"/>
      <c r="BJC1308" s="2"/>
      <c r="BJD1308" s="2"/>
      <c r="BJE1308" s="2"/>
      <c r="BJF1308" s="2"/>
      <c r="BJG1308" s="2"/>
      <c r="BJH1308" s="2"/>
      <c r="BJI1308" s="2"/>
      <c r="BJJ1308" s="2"/>
      <c r="BJK1308" s="2"/>
      <c r="BJL1308" s="2"/>
      <c r="BJM1308" s="2"/>
      <c r="BJN1308" s="2"/>
      <c r="BJO1308" s="2"/>
      <c r="BJP1308" s="2"/>
      <c r="BJQ1308" s="2"/>
      <c r="BJR1308" s="2"/>
      <c r="BJS1308" s="2"/>
      <c r="BJT1308" s="2"/>
      <c r="BJU1308" s="2"/>
      <c r="BJV1308" s="2"/>
      <c r="BJW1308" s="2"/>
      <c r="BJX1308" s="2"/>
      <c r="BJY1308" s="2"/>
      <c r="BJZ1308" s="2"/>
      <c r="BKA1308" s="2"/>
      <c r="BKB1308" s="2"/>
      <c r="BKC1308" s="2"/>
      <c r="BKD1308" s="2"/>
      <c r="BKE1308" s="2"/>
      <c r="BKF1308" s="2"/>
      <c r="BKG1308" s="2"/>
      <c r="BKH1308" s="2"/>
      <c r="BKI1308" s="2"/>
      <c r="BKJ1308" s="2"/>
      <c r="BKK1308" s="2"/>
      <c r="BKL1308" s="2"/>
      <c r="BKM1308" s="2"/>
      <c r="BKN1308" s="2"/>
      <c r="BKO1308" s="2"/>
      <c r="BKP1308" s="2"/>
      <c r="BKQ1308" s="2"/>
      <c r="BKR1308" s="2"/>
      <c r="BKS1308" s="2"/>
      <c r="BKT1308" s="2"/>
      <c r="BKU1308" s="2"/>
      <c r="BKV1308" s="2"/>
      <c r="BKW1308" s="2"/>
      <c r="BKX1308" s="2"/>
      <c r="BKY1308" s="2"/>
      <c r="BKZ1308" s="2"/>
      <c r="BLA1308" s="2"/>
      <c r="BLB1308" s="2"/>
      <c r="BLC1308" s="2"/>
      <c r="BLD1308" s="2"/>
      <c r="BLE1308" s="2"/>
      <c r="BLF1308" s="2"/>
      <c r="BLG1308" s="2"/>
      <c r="BLH1308" s="2"/>
      <c r="BLI1308" s="2"/>
      <c r="BLJ1308" s="2"/>
      <c r="BLK1308" s="2"/>
      <c r="BLL1308" s="2"/>
      <c r="BLM1308" s="2"/>
      <c r="BLN1308" s="2"/>
      <c r="BLO1308" s="2"/>
      <c r="BLP1308" s="2"/>
      <c r="BLQ1308" s="2"/>
      <c r="BLR1308" s="2"/>
      <c r="BLS1308" s="2"/>
      <c r="BLT1308" s="2"/>
      <c r="BLU1308" s="2"/>
      <c r="BLV1308" s="2"/>
      <c r="BLW1308" s="2"/>
      <c r="BLX1308" s="2"/>
      <c r="BLY1308" s="2"/>
      <c r="BLZ1308" s="2"/>
      <c r="BMA1308" s="2"/>
      <c r="BMB1308" s="2"/>
      <c r="BMC1308" s="2"/>
      <c r="BMD1308" s="2"/>
      <c r="BME1308" s="2"/>
      <c r="BMF1308" s="2"/>
      <c r="BMG1308" s="2"/>
      <c r="BMH1308" s="2"/>
      <c r="BMI1308" s="2"/>
      <c r="BMJ1308" s="2"/>
      <c r="BMK1308" s="2"/>
      <c r="BML1308" s="2"/>
      <c r="BMM1308" s="2"/>
      <c r="BMN1308" s="2"/>
      <c r="BMO1308" s="2"/>
      <c r="BMP1308" s="2"/>
      <c r="BMQ1308" s="2"/>
      <c r="BMR1308" s="2"/>
      <c r="BMS1308" s="2"/>
      <c r="BMT1308" s="2"/>
      <c r="BMU1308" s="2"/>
      <c r="BMV1308" s="2"/>
      <c r="BMW1308" s="2"/>
      <c r="BMX1308" s="2"/>
      <c r="BMY1308" s="2"/>
      <c r="BMZ1308" s="2"/>
      <c r="BNA1308" s="2"/>
      <c r="BNB1308" s="2"/>
      <c r="BNC1308" s="2"/>
      <c r="BND1308" s="2"/>
      <c r="BNE1308" s="2"/>
      <c r="BNF1308" s="2"/>
      <c r="BNG1308" s="2"/>
      <c r="BNH1308" s="2"/>
      <c r="BNI1308" s="2"/>
      <c r="BNJ1308" s="2"/>
      <c r="BNK1308" s="2"/>
      <c r="BNL1308" s="2"/>
      <c r="BNM1308" s="2"/>
      <c r="BNN1308" s="2"/>
      <c r="BNO1308" s="2"/>
      <c r="BNP1308" s="2"/>
      <c r="BNQ1308" s="2"/>
      <c r="BNR1308" s="2"/>
      <c r="BNS1308" s="2"/>
      <c r="BNT1308" s="2"/>
      <c r="BNU1308" s="2"/>
      <c r="BNV1308" s="2"/>
      <c r="BNW1308" s="2"/>
      <c r="BNX1308" s="2"/>
      <c r="BNY1308" s="2"/>
      <c r="BNZ1308" s="2"/>
      <c r="BOA1308" s="2"/>
      <c r="BOB1308" s="2"/>
      <c r="BOC1308" s="2"/>
      <c r="BOD1308" s="2"/>
      <c r="BOE1308" s="2"/>
      <c r="BOF1308" s="2"/>
      <c r="BOG1308" s="2"/>
      <c r="BOH1308" s="2"/>
      <c r="BOI1308" s="2"/>
      <c r="BOJ1308" s="2"/>
      <c r="BOK1308" s="2"/>
      <c r="BOL1308" s="2"/>
      <c r="BOM1308" s="2"/>
      <c r="BON1308" s="2"/>
      <c r="BOO1308" s="2"/>
      <c r="BOP1308" s="2"/>
      <c r="BOQ1308" s="2"/>
      <c r="BOR1308" s="2"/>
      <c r="BOS1308" s="2"/>
      <c r="BOT1308" s="2"/>
      <c r="BOU1308" s="2"/>
      <c r="BOV1308" s="2"/>
      <c r="BOW1308" s="2"/>
      <c r="BOX1308" s="2"/>
      <c r="BOY1308" s="2"/>
      <c r="BOZ1308" s="2"/>
      <c r="BPA1308" s="2"/>
      <c r="BPB1308" s="2"/>
      <c r="BPC1308" s="2"/>
      <c r="BPD1308" s="2"/>
      <c r="BPE1308" s="2"/>
      <c r="BPF1308" s="2"/>
      <c r="BPG1308" s="2"/>
      <c r="BPH1308" s="2"/>
      <c r="BPI1308" s="2"/>
      <c r="BPJ1308" s="2"/>
      <c r="BPK1308" s="2"/>
      <c r="BPL1308" s="2"/>
      <c r="BPM1308" s="2"/>
      <c r="BPN1308" s="2"/>
      <c r="BPO1308" s="2"/>
      <c r="BPP1308" s="2"/>
      <c r="BPQ1308" s="2"/>
      <c r="BPR1308" s="2"/>
      <c r="BPS1308" s="2"/>
      <c r="BPT1308" s="2"/>
      <c r="BPU1308" s="2"/>
      <c r="BPV1308" s="2"/>
      <c r="BPW1308" s="2"/>
      <c r="BPX1308" s="2"/>
      <c r="BPY1308" s="2"/>
      <c r="BPZ1308" s="2"/>
      <c r="BQA1308" s="2"/>
      <c r="BQB1308" s="2"/>
      <c r="BQC1308" s="2"/>
      <c r="BQD1308" s="2"/>
      <c r="BQE1308" s="2"/>
      <c r="BQF1308" s="2"/>
      <c r="BQG1308" s="2"/>
      <c r="BQH1308" s="2"/>
      <c r="BQI1308" s="2"/>
      <c r="BQJ1308" s="2"/>
      <c r="BQK1308" s="2"/>
      <c r="BQL1308" s="2"/>
      <c r="BQM1308" s="2"/>
      <c r="BQN1308" s="2"/>
      <c r="BQO1308" s="2"/>
      <c r="BQP1308" s="2"/>
      <c r="BQQ1308" s="2"/>
      <c r="BQR1308" s="2"/>
      <c r="BQS1308" s="2"/>
      <c r="BQT1308" s="2"/>
      <c r="BQU1308" s="2"/>
      <c r="BQV1308" s="2"/>
      <c r="BQW1308" s="2"/>
      <c r="BQX1308" s="2"/>
      <c r="BQY1308" s="2"/>
      <c r="BQZ1308" s="2"/>
      <c r="BRA1308" s="2"/>
      <c r="BRB1308" s="2"/>
      <c r="BRC1308" s="2"/>
      <c r="BRD1308" s="2"/>
      <c r="BRE1308" s="2"/>
      <c r="BRF1308" s="2"/>
      <c r="BRG1308" s="2"/>
      <c r="BRH1308" s="2"/>
      <c r="BRI1308" s="2"/>
      <c r="BRJ1308" s="2"/>
      <c r="BRK1308" s="2"/>
      <c r="BRL1308" s="2"/>
      <c r="BRM1308" s="2"/>
      <c r="BRN1308" s="2"/>
      <c r="BRO1308" s="2"/>
      <c r="BRP1308" s="2"/>
      <c r="BRQ1308" s="2"/>
      <c r="BRR1308" s="2"/>
      <c r="BRS1308" s="2"/>
      <c r="BRT1308" s="2"/>
      <c r="BRU1308" s="2"/>
      <c r="BRV1308" s="2"/>
      <c r="BRW1308" s="2"/>
      <c r="BRX1308" s="2"/>
      <c r="BRY1308" s="2"/>
      <c r="BRZ1308" s="2"/>
      <c r="BSA1308" s="2"/>
      <c r="BSB1308" s="2"/>
      <c r="BSC1308" s="2"/>
      <c r="BSD1308" s="2"/>
      <c r="BSE1308" s="2"/>
      <c r="BSF1308" s="2"/>
      <c r="BSG1308" s="2"/>
      <c r="BSH1308" s="2"/>
      <c r="BSI1308" s="2"/>
      <c r="BSJ1308" s="2"/>
      <c r="BSK1308" s="2"/>
      <c r="BSL1308" s="2"/>
      <c r="BSM1308" s="2"/>
      <c r="BSN1308" s="2"/>
      <c r="BSO1308" s="2"/>
      <c r="BSP1308" s="2"/>
      <c r="BSQ1308" s="2"/>
      <c r="BSR1308" s="2"/>
      <c r="BSS1308" s="2"/>
      <c r="BST1308" s="2"/>
      <c r="BSU1308" s="2"/>
      <c r="BSV1308" s="2"/>
      <c r="BSW1308" s="2"/>
      <c r="BSX1308" s="2"/>
      <c r="BSY1308" s="2"/>
      <c r="BSZ1308" s="2"/>
      <c r="BTA1308" s="2"/>
      <c r="BTB1308" s="2"/>
      <c r="BTC1308" s="2"/>
      <c r="BTD1308" s="2"/>
      <c r="BTE1308" s="2"/>
      <c r="BTF1308" s="2"/>
      <c r="BTG1308" s="2"/>
      <c r="BTH1308" s="2"/>
      <c r="BTI1308" s="2"/>
      <c r="BTJ1308" s="2"/>
      <c r="BTK1308" s="2"/>
      <c r="BTL1308" s="2"/>
      <c r="BTM1308" s="2"/>
      <c r="BTN1308" s="2"/>
      <c r="BTO1308" s="2"/>
      <c r="BTP1308" s="2"/>
      <c r="BTQ1308" s="2"/>
      <c r="BTR1308" s="2"/>
      <c r="BTS1308" s="2"/>
      <c r="BTT1308" s="2"/>
      <c r="BTU1308" s="2"/>
      <c r="BTV1308" s="2"/>
      <c r="BTW1308" s="2"/>
      <c r="BTX1308" s="2"/>
      <c r="BTY1308" s="2"/>
      <c r="BTZ1308" s="2"/>
      <c r="BUA1308" s="2"/>
      <c r="BUB1308" s="2"/>
      <c r="BUC1308" s="2"/>
      <c r="BUD1308" s="2"/>
      <c r="BUE1308" s="2"/>
      <c r="BUF1308" s="2"/>
      <c r="BUG1308" s="2"/>
      <c r="BUH1308" s="2"/>
      <c r="BUI1308" s="2"/>
      <c r="BUJ1308" s="2"/>
      <c r="BUK1308" s="2"/>
      <c r="BUL1308" s="2"/>
      <c r="BUM1308" s="2"/>
      <c r="BUN1308" s="2"/>
      <c r="BUO1308" s="2"/>
      <c r="BUP1308" s="2"/>
      <c r="BUQ1308" s="2"/>
      <c r="BUR1308" s="2"/>
      <c r="BUS1308" s="2"/>
      <c r="BUT1308" s="2"/>
      <c r="BUU1308" s="2"/>
      <c r="BUV1308" s="2"/>
      <c r="BUW1308" s="2"/>
      <c r="BUX1308" s="2"/>
      <c r="BUY1308" s="2"/>
      <c r="BUZ1308" s="2"/>
      <c r="BVA1308" s="2"/>
      <c r="BVB1308" s="2"/>
      <c r="BVC1308" s="2"/>
      <c r="BVD1308" s="2"/>
      <c r="BVE1308" s="2"/>
      <c r="BVF1308" s="2"/>
      <c r="BVG1308" s="2"/>
      <c r="BVH1308" s="2"/>
      <c r="BVI1308" s="2"/>
      <c r="BVJ1308" s="2"/>
      <c r="BVK1308" s="2"/>
      <c r="BVL1308" s="2"/>
      <c r="BVM1308" s="2"/>
      <c r="BVN1308" s="2"/>
      <c r="BVO1308" s="2"/>
      <c r="BVP1308" s="2"/>
      <c r="BVQ1308" s="2"/>
      <c r="BVR1308" s="2"/>
      <c r="BVS1308" s="2"/>
      <c r="BVT1308" s="2"/>
      <c r="BVU1308" s="2"/>
      <c r="BVV1308" s="2"/>
      <c r="BVW1308" s="2"/>
      <c r="BVX1308" s="2"/>
      <c r="BVY1308" s="2"/>
      <c r="BVZ1308" s="2"/>
      <c r="BWA1308" s="2"/>
      <c r="BWB1308" s="2"/>
      <c r="BWC1308" s="2"/>
      <c r="BWD1308" s="2"/>
      <c r="BWE1308" s="2"/>
      <c r="BWF1308" s="2"/>
      <c r="BWG1308" s="2"/>
      <c r="BWH1308" s="2"/>
      <c r="BWI1308" s="2"/>
      <c r="BWJ1308" s="2"/>
      <c r="BWK1308" s="2"/>
      <c r="BWL1308" s="2"/>
      <c r="BWM1308" s="2"/>
      <c r="BWN1308" s="2"/>
      <c r="BWO1308" s="2"/>
      <c r="BWP1308" s="2"/>
      <c r="BWQ1308" s="2"/>
      <c r="BWR1308" s="2"/>
      <c r="BWS1308" s="2"/>
      <c r="BWT1308" s="2"/>
      <c r="BWU1308" s="2"/>
      <c r="BWV1308" s="2"/>
      <c r="BWW1308" s="2"/>
      <c r="BWX1308" s="2"/>
      <c r="BWY1308" s="2"/>
      <c r="BWZ1308" s="2"/>
      <c r="BXA1308" s="2"/>
      <c r="BXB1308" s="2"/>
      <c r="BXC1308" s="2"/>
      <c r="BXD1308" s="2"/>
      <c r="BXE1308" s="2"/>
      <c r="BXF1308" s="2"/>
      <c r="BXG1308" s="2"/>
      <c r="BXH1308" s="2"/>
      <c r="BXI1308" s="2"/>
      <c r="BXJ1308" s="2"/>
      <c r="BXK1308" s="2"/>
      <c r="BXL1308" s="2"/>
      <c r="BXM1308" s="2"/>
      <c r="BXN1308" s="2"/>
      <c r="BXO1308" s="2"/>
      <c r="BXP1308" s="2"/>
      <c r="BXQ1308" s="2"/>
      <c r="BXR1308" s="2"/>
      <c r="BXS1308" s="2"/>
      <c r="BXT1308" s="2"/>
      <c r="BXU1308" s="2"/>
      <c r="BXV1308" s="2"/>
      <c r="BXW1308" s="2"/>
      <c r="BXX1308" s="2"/>
      <c r="BXY1308" s="2"/>
      <c r="BXZ1308" s="2"/>
      <c r="BYA1308" s="2"/>
      <c r="BYB1308" s="2"/>
      <c r="BYC1308" s="2"/>
      <c r="BYD1308" s="2"/>
      <c r="BYE1308" s="2"/>
      <c r="BYF1308" s="2"/>
      <c r="BYG1308" s="2"/>
      <c r="BYH1308" s="2"/>
      <c r="BYI1308" s="2"/>
      <c r="BYJ1308" s="2"/>
      <c r="BYK1308" s="2"/>
      <c r="BYL1308" s="2"/>
      <c r="BYM1308" s="2"/>
      <c r="BYN1308" s="2"/>
      <c r="BYO1308" s="2"/>
      <c r="BYP1308" s="2"/>
      <c r="BYQ1308" s="2"/>
      <c r="BYR1308" s="2"/>
      <c r="BYS1308" s="2"/>
      <c r="BYT1308" s="2"/>
      <c r="BYU1308" s="2"/>
      <c r="BYV1308" s="2"/>
      <c r="BYW1308" s="2"/>
      <c r="BYX1308" s="2"/>
      <c r="BYY1308" s="2"/>
      <c r="BYZ1308" s="2"/>
      <c r="BZA1308" s="2"/>
      <c r="BZB1308" s="2"/>
      <c r="BZC1308" s="2"/>
      <c r="BZD1308" s="2"/>
      <c r="BZE1308" s="2"/>
      <c r="BZF1308" s="2"/>
      <c r="BZG1308" s="2"/>
      <c r="BZH1308" s="2"/>
      <c r="BZI1308" s="2"/>
      <c r="BZJ1308" s="2"/>
      <c r="BZK1308" s="2"/>
      <c r="BZL1308" s="2"/>
      <c r="BZM1308" s="2"/>
      <c r="BZN1308" s="2"/>
      <c r="BZO1308" s="2"/>
      <c r="BZP1308" s="2"/>
      <c r="BZQ1308" s="2"/>
      <c r="BZR1308" s="2"/>
      <c r="BZS1308" s="2"/>
      <c r="BZT1308" s="2"/>
      <c r="BZU1308" s="2"/>
      <c r="BZV1308" s="2"/>
      <c r="BZW1308" s="2"/>
      <c r="BZX1308" s="2"/>
      <c r="BZY1308" s="2"/>
      <c r="BZZ1308" s="2"/>
      <c r="CAA1308" s="2"/>
      <c r="CAB1308" s="2"/>
      <c r="CAC1308" s="2"/>
      <c r="CAD1308" s="2"/>
      <c r="CAE1308" s="2"/>
      <c r="CAF1308" s="2"/>
      <c r="CAG1308" s="2"/>
      <c r="CAH1308" s="2"/>
      <c r="CAI1308" s="2"/>
      <c r="CAJ1308" s="2"/>
      <c r="CAK1308" s="2"/>
      <c r="CAL1308" s="2"/>
      <c r="CAM1308" s="2"/>
      <c r="CAN1308" s="2"/>
      <c r="CAO1308" s="2"/>
      <c r="CAP1308" s="2"/>
      <c r="CAQ1308" s="2"/>
      <c r="CAR1308" s="2"/>
      <c r="CAS1308" s="2"/>
      <c r="CAT1308" s="2"/>
      <c r="CAU1308" s="2"/>
      <c r="CAV1308" s="2"/>
      <c r="CAW1308" s="2"/>
      <c r="CAX1308" s="2"/>
      <c r="CAY1308" s="2"/>
      <c r="CAZ1308" s="2"/>
      <c r="CBA1308" s="2"/>
      <c r="CBB1308" s="2"/>
      <c r="CBC1308" s="2"/>
      <c r="CBD1308" s="2"/>
      <c r="CBE1308" s="2"/>
      <c r="CBF1308" s="2"/>
      <c r="CBG1308" s="2"/>
      <c r="CBH1308" s="2"/>
      <c r="CBI1308" s="2"/>
      <c r="CBJ1308" s="2"/>
      <c r="CBK1308" s="2"/>
      <c r="CBL1308" s="2"/>
      <c r="CBM1308" s="2"/>
      <c r="CBN1308" s="2"/>
      <c r="CBO1308" s="2"/>
      <c r="CBP1308" s="2"/>
      <c r="CBQ1308" s="2"/>
      <c r="CBR1308" s="2"/>
      <c r="CBS1308" s="2"/>
      <c r="CBT1308" s="2"/>
      <c r="CBU1308" s="2"/>
      <c r="CBV1308" s="2"/>
      <c r="CBW1308" s="2"/>
      <c r="CBX1308" s="2"/>
      <c r="CBY1308" s="2"/>
      <c r="CBZ1308" s="2"/>
      <c r="CCA1308" s="2"/>
      <c r="CCB1308" s="2"/>
      <c r="CCC1308" s="2"/>
      <c r="CCD1308" s="2"/>
      <c r="CCE1308" s="2"/>
      <c r="CCF1308" s="2"/>
      <c r="CCG1308" s="2"/>
      <c r="CCH1308" s="2"/>
      <c r="CCI1308" s="2"/>
      <c r="CCJ1308" s="2"/>
      <c r="CCK1308" s="2"/>
      <c r="CCL1308" s="2"/>
      <c r="CCM1308" s="2"/>
      <c r="CCN1308" s="2"/>
      <c r="CCO1308" s="2"/>
      <c r="CCP1308" s="2"/>
      <c r="CCQ1308" s="2"/>
      <c r="CCR1308" s="2"/>
      <c r="CCS1308" s="2"/>
      <c r="CCT1308" s="2"/>
      <c r="CCU1308" s="2"/>
      <c r="CCV1308" s="2"/>
      <c r="CCW1308" s="2"/>
      <c r="CCX1308" s="2"/>
      <c r="CCY1308" s="2"/>
      <c r="CCZ1308" s="2"/>
      <c r="CDA1308" s="2"/>
      <c r="CDB1308" s="2"/>
      <c r="CDC1308" s="2"/>
      <c r="CDD1308" s="2"/>
      <c r="CDE1308" s="2"/>
      <c r="CDF1308" s="2"/>
      <c r="CDG1308" s="2"/>
      <c r="CDH1308" s="2"/>
      <c r="CDI1308" s="2"/>
      <c r="CDJ1308" s="2"/>
      <c r="CDK1308" s="2"/>
      <c r="CDL1308" s="2"/>
      <c r="CDM1308" s="2"/>
      <c r="CDN1308" s="2"/>
      <c r="CDO1308" s="2"/>
      <c r="CDP1308" s="2"/>
      <c r="CDQ1308" s="2"/>
      <c r="CDR1308" s="2"/>
      <c r="CDS1308" s="2"/>
      <c r="CDT1308" s="2"/>
      <c r="CDU1308" s="2"/>
      <c r="CDV1308" s="2"/>
      <c r="CDW1308" s="2"/>
      <c r="CDX1308" s="2"/>
      <c r="CDY1308" s="2"/>
      <c r="CDZ1308" s="2"/>
      <c r="CEA1308" s="2"/>
      <c r="CEB1308" s="2"/>
      <c r="CEC1308" s="2"/>
      <c r="CED1308" s="2"/>
      <c r="CEE1308" s="2"/>
      <c r="CEF1308" s="2"/>
      <c r="CEG1308" s="2"/>
      <c r="CEH1308" s="2"/>
      <c r="CEI1308" s="2"/>
      <c r="CEJ1308" s="2"/>
      <c r="CEK1308" s="2"/>
      <c r="CEL1308" s="2"/>
      <c r="CEM1308" s="2"/>
      <c r="CEN1308" s="2"/>
      <c r="CEO1308" s="2"/>
      <c r="CEP1308" s="2"/>
      <c r="CEQ1308" s="2"/>
      <c r="CER1308" s="2"/>
      <c r="CES1308" s="2"/>
      <c r="CET1308" s="2"/>
      <c r="CEU1308" s="2"/>
      <c r="CEV1308" s="2"/>
      <c r="CEW1308" s="2"/>
      <c r="CEX1308" s="2"/>
      <c r="CEY1308" s="2"/>
      <c r="CEZ1308" s="2"/>
      <c r="CFA1308" s="2"/>
      <c r="CFB1308" s="2"/>
      <c r="CFC1308" s="2"/>
      <c r="CFD1308" s="2"/>
      <c r="CFE1308" s="2"/>
      <c r="CFF1308" s="2"/>
      <c r="CFG1308" s="2"/>
      <c r="CFH1308" s="2"/>
      <c r="CFI1308" s="2"/>
      <c r="CFJ1308" s="2"/>
      <c r="CFK1308" s="2"/>
      <c r="CFL1308" s="2"/>
      <c r="CFM1308" s="2"/>
      <c r="CFN1308" s="2"/>
      <c r="CFO1308" s="2"/>
      <c r="CFP1308" s="2"/>
      <c r="CFQ1308" s="2"/>
      <c r="CFR1308" s="2"/>
      <c r="CFS1308" s="2"/>
      <c r="CFT1308" s="2"/>
      <c r="CFU1308" s="2"/>
      <c r="CFV1308" s="2"/>
      <c r="CFW1308" s="2"/>
      <c r="CFX1308" s="2"/>
      <c r="CFY1308" s="2"/>
      <c r="CFZ1308" s="2"/>
      <c r="CGA1308" s="2"/>
      <c r="CGB1308" s="2"/>
      <c r="CGC1308" s="2"/>
      <c r="CGD1308" s="2"/>
      <c r="CGE1308" s="2"/>
      <c r="CGF1308" s="2"/>
      <c r="CGG1308" s="2"/>
      <c r="CGH1308" s="2"/>
      <c r="CGI1308" s="2"/>
      <c r="CGJ1308" s="2"/>
      <c r="CGK1308" s="2"/>
      <c r="CGL1308" s="2"/>
      <c r="CGM1308" s="2"/>
      <c r="CGN1308" s="2"/>
      <c r="CGO1308" s="2"/>
      <c r="CGP1308" s="2"/>
      <c r="CGQ1308" s="2"/>
      <c r="CGR1308" s="2"/>
      <c r="CGS1308" s="2"/>
      <c r="CGT1308" s="2"/>
      <c r="CGU1308" s="2"/>
      <c r="CGV1308" s="2"/>
      <c r="CGW1308" s="2"/>
      <c r="CGX1308" s="2"/>
      <c r="CGY1308" s="2"/>
      <c r="CGZ1308" s="2"/>
      <c r="CHA1308" s="2"/>
      <c r="CHB1308" s="2"/>
      <c r="CHC1308" s="2"/>
      <c r="CHD1308" s="2"/>
      <c r="CHE1308" s="2"/>
      <c r="CHF1308" s="2"/>
      <c r="CHG1308" s="2"/>
      <c r="CHH1308" s="2"/>
      <c r="CHI1308" s="2"/>
      <c r="CHJ1308" s="2"/>
      <c r="CHK1308" s="2"/>
      <c r="CHL1308" s="2"/>
      <c r="CHM1308" s="2"/>
      <c r="CHN1308" s="2"/>
      <c r="CHO1308" s="2"/>
      <c r="CHP1308" s="2"/>
      <c r="CHQ1308" s="2"/>
      <c r="CHR1308" s="2"/>
      <c r="CHS1308" s="2"/>
      <c r="CHT1308" s="2"/>
      <c r="CHU1308" s="2"/>
      <c r="CHV1308" s="2"/>
      <c r="CHW1308" s="2"/>
      <c r="CHX1308" s="2"/>
      <c r="CHY1308" s="2"/>
      <c r="CHZ1308" s="2"/>
      <c r="CIA1308" s="2"/>
      <c r="CIB1308" s="2"/>
      <c r="CIC1308" s="2"/>
      <c r="CID1308" s="2"/>
      <c r="CIE1308" s="2"/>
      <c r="CIF1308" s="2"/>
      <c r="CIG1308" s="2"/>
      <c r="CIH1308" s="2"/>
      <c r="CII1308" s="2"/>
      <c r="CIJ1308" s="2"/>
      <c r="CIK1308" s="2"/>
      <c r="CIL1308" s="2"/>
      <c r="CIM1308" s="2"/>
      <c r="CIN1308" s="2"/>
      <c r="CIO1308" s="2"/>
      <c r="CIP1308" s="2"/>
      <c r="CIQ1308" s="2"/>
      <c r="CIR1308" s="2"/>
      <c r="CIS1308" s="2"/>
      <c r="CIT1308" s="2"/>
      <c r="CIU1308" s="2"/>
      <c r="CIV1308" s="2"/>
      <c r="CIW1308" s="2"/>
      <c r="CIX1308" s="2"/>
      <c r="CIY1308" s="2"/>
      <c r="CIZ1308" s="2"/>
      <c r="CJA1308" s="2"/>
      <c r="CJB1308" s="2"/>
      <c r="CJC1308" s="2"/>
      <c r="CJD1308" s="2"/>
      <c r="CJE1308" s="2"/>
      <c r="CJF1308" s="2"/>
      <c r="CJG1308" s="2"/>
      <c r="CJH1308" s="2"/>
      <c r="CJI1308" s="2"/>
      <c r="CJJ1308" s="2"/>
      <c r="CJK1308" s="2"/>
      <c r="CJL1308" s="2"/>
      <c r="CJM1308" s="2"/>
      <c r="CJN1308" s="2"/>
      <c r="CJO1308" s="2"/>
      <c r="CJP1308" s="2"/>
      <c r="CJQ1308" s="2"/>
      <c r="CJR1308" s="2"/>
      <c r="CJS1308" s="2"/>
      <c r="CJT1308" s="2"/>
      <c r="CJU1308" s="2"/>
      <c r="CJV1308" s="2"/>
      <c r="CJW1308" s="2"/>
      <c r="CJX1308" s="2"/>
      <c r="CJY1308" s="2"/>
      <c r="CJZ1308" s="2"/>
      <c r="CKA1308" s="2"/>
      <c r="CKB1308" s="2"/>
      <c r="CKC1308" s="2"/>
      <c r="CKD1308" s="2"/>
      <c r="CKE1308" s="2"/>
      <c r="CKF1308" s="2"/>
      <c r="CKG1308" s="2"/>
      <c r="CKH1308" s="2"/>
      <c r="CKI1308" s="2"/>
      <c r="CKJ1308" s="2"/>
      <c r="CKK1308" s="2"/>
      <c r="CKL1308" s="2"/>
      <c r="CKM1308" s="2"/>
      <c r="CKN1308" s="2"/>
      <c r="CKO1308" s="2"/>
      <c r="CKP1308" s="2"/>
      <c r="CKQ1308" s="2"/>
      <c r="CKR1308" s="2"/>
      <c r="CKS1308" s="2"/>
      <c r="CKT1308" s="2"/>
      <c r="CKU1308" s="2"/>
      <c r="CKV1308" s="2"/>
      <c r="CKW1308" s="2"/>
      <c r="CKX1308" s="2"/>
      <c r="CKY1308" s="2"/>
      <c r="CKZ1308" s="2"/>
      <c r="CLA1308" s="2"/>
      <c r="CLB1308" s="2"/>
      <c r="CLC1308" s="2"/>
      <c r="CLD1308" s="2"/>
      <c r="CLE1308" s="2"/>
      <c r="CLF1308" s="2"/>
      <c r="CLG1308" s="2"/>
      <c r="CLH1308" s="2"/>
      <c r="CLI1308" s="2"/>
      <c r="CLJ1308" s="2"/>
      <c r="CLK1308" s="2"/>
      <c r="CLL1308" s="2"/>
      <c r="CLM1308" s="2"/>
      <c r="CLN1308" s="2"/>
      <c r="CLO1308" s="2"/>
      <c r="CLP1308" s="2"/>
      <c r="CLQ1308" s="2"/>
      <c r="CLR1308" s="2"/>
      <c r="CLS1308" s="2"/>
      <c r="CLT1308" s="2"/>
      <c r="CLU1308" s="2"/>
      <c r="CLV1308" s="2"/>
      <c r="CLW1308" s="2"/>
      <c r="CLX1308" s="2"/>
      <c r="CLY1308" s="2"/>
      <c r="CLZ1308" s="2"/>
      <c r="CMA1308" s="2"/>
      <c r="CMB1308" s="2"/>
      <c r="CMC1308" s="2"/>
      <c r="CMD1308" s="2"/>
      <c r="CME1308" s="2"/>
      <c r="CMF1308" s="2"/>
      <c r="CMG1308" s="2"/>
      <c r="CMH1308" s="2"/>
      <c r="CMI1308" s="2"/>
      <c r="CMJ1308" s="2"/>
      <c r="CMK1308" s="2"/>
      <c r="CML1308" s="2"/>
      <c r="CMM1308" s="2"/>
      <c r="CMN1308" s="2"/>
      <c r="CMO1308" s="2"/>
      <c r="CMP1308" s="2"/>
      <c r="CMQ1308" s="2"/>
      <c r="CMR1308" s="2"/>
      <c r="CMS1308" s="2"/>
      <c r="CMT1308" s="2"/>
      <c r="CMU1308" s="2"/>
      <c r="CMV1308" s="2"/>
      <c r="CMW1308" s="2"/>
      <c r="CMX1308" s="2"/>
      <c r="CMY1308" s="2"/>
      <c r="CMZ1308" s="2"/>
      <c r="CNA1308" s="2"/>
      <c r="CNB1308" s="2"/>
      <c r="CNC1308" s="2"/>
      <c r="CND1308" s="2"/>
      <c r="CNE1308" s="2"/>
      <c r="CNF1308" s="2"/>
      <c r="CNG1308" s="2"/>
      <c r="CNH1308" s="2"/>
      <c r="CNI1308" s="2"/>
      <c r="CNJ1308" s="2"/>
      <c r="CNK1308" s="2"/>
      <c r="CNL1308" s="2"/>
      <c r="CNM1308" s="2"/>
      <c r="CNN1308" s="2"/>
      <c r="CNO1308" s="2"/>
      <c r="CNP1308" s="2"/>
      <c r="CNQ1308" s="2"/>
      <c r="CNR1308" s="2"/>
      <c r="CNS1308" s="2"/>
      <c r="CNT1308" s="2"/>
      <c r="CNU1308" s="2"/>
      <c r="CNV1308" s="2"/>
      <c r="CNW1308" s="2"/>
      <c r="CNX1308" s="2"/>
      <c r="CNY1308" s="2"/>
      <c r="CNZ1308" s="2"/>
      <c r="COA1308" s="2"/>
      <c r="COB1308" s="2"/>
      <c r="COC1308" s="2"/>
      <c r="COD1308" s="2"/>
      <c r="COE1308" s="2"/>
      <c r="COF1308" s="2"/>
      <c r="COG1308" s="2"/>
      <c r="COH1308" s="2"/>
      <c r="COI1308" s="2"/>
      <c r="COJ1308" s="2"/>
      <c r="COK1308" s="2"/>
      <c r="COL1308" s="2"/>
      <c r="COM1308" s="2"/>
      <c r="CON1308" s="2"/>
      <c r="COO1308" s="2"/>
      <c r="COP1308" s="2"/>
      <c r="COQ1308" s="2"/>
      <c r="COR1308" s="2"/>
      <c r="COS1308" s="2"/>
      <c r="COT1308" s="2"/>
      <c r="COU1308" s="2"/>
      <c r="COV1308" s="2"/>
      <c r="COW1308" s="2"/>
      <c r="COX1308" s="2"/>
      <c r="COY1308" s="2"/>
      <c r="COZ1308" s="2"/>
      <c r="CPA1308" s="2"/>
      <c r="CPB1308" s="2"/>
      <c r="CPC1308" s="2"/>
      <c r="CPD1308" s="2"/>
      <c r="CPE1308" s="2"/>
      <c r="CPF1308" s="2"/>
      <c r="CPG1308" s="2"/>
      <c r="CPH1308" s="2"/>
      <c r="CPI1308" s="2"/>
      <c r="CPJ1308" s="2"/>
      <c r="CPK1308" s="2"/>
      <c r="CPL1308" s="2"/>
      <c r="CPM1308" s="2"/>
      <c r="CPN1308" s="2"/>
      <c r="CPO1308" s="2"/>
      <c r="CPP1308" s="2"/>
      <c r="CPQ1308" s="2"/>
      <c r="CPR1308" s="2"/>
      <c r="CPS1308" s="2"/>
      <c r="CPT1308" s="2"/>
      <c r="CPU1308" s="2"/>
      <c r="CPV1308" s="2"/>
      <c r="CPW1308" s="2"/>
      <c r="CPX1308" s="2"/>
      <c r="CPY1308" s="2"/>
      <c r="CPZ1308" s="2"/>
      <c r="CQA1308" s="2"/>
      <c r="CQB1308" s="2"/>
      <c r="CQC1308" s="2"/>
      <c r="CQD1308" s="2"/>
      <c r="CQE1308" s="2"/>
      <c r="CQF1308" s="2"/>
      <c r="CQG1308" s="2"/>
      <c r="CQH1308" s="2"/>
      <c r="CQI1308" s="2"/>
      <c r="CQJ1308" s="2"/>
      <c r="CQK1308" s="2"/>
      <c r="CQL1308" s="2"/>
      <c r="CQM1308" s="2"/>
      <c r="CQN1308" s="2"/>
      <c r="CQO1308" s="2"/>
      <c r="CQP1308" s="2"/>
      <c r="CQQ1308" s="2"/>
      <c r="CQR1308" s="2"/>
      <c r="CQS1308" s="2"/>
      <c r="CQT1308" s="2"/>
      <c r="CQU1308" s="2"/>
      <c r="CQV1308" s="2"/>
      <c r="CQW1308" s="2"/>
      <c r="CQX1308" s="2"/>
      <c r="CQY1308" s="2"/>
      <c r="CQZ1308" s="2"/>
      <c r="CRA1308" s="2"/>
      <c r="CRB1308" s="2"/>
      <c r="CRC1308" s="2"/>
      <c r="CRD1308" s="2"/>
      <c r="CRE1308" s="2"/>
      <c r="CRF1308" s="2"/>
      <c r="CRG1308" s="2"/>
      <c r="CRH1308" s="2"/>
      <c r="CRI1308" s="2"/>
      <c r="CRJ1308" s="2"/>
      <c r="CRK1308" s="2"/>
      <c r="CRL1308" s="2"/>
      <c r="CRM1308" s="2"/>
      <c r="CRN1308" s="2"/>
      <c r="CRO1308" s="2"/>
      <c r="CRP1308" s="2"/>
      <c r="CRQ1308" s="2"/>
      <c r="CRR1308" s="2"/>
      <c r="CRS1308" s="2"/>
      <c r="CRT1308" s="2"/>
      <c r="CRU1308" s="2"/>
      <c r="CRV1308" s="2"/>
      <c r="CRW1308" s="2"/>
      <c r="CRX1308" s="2"/>
      <c r="CRY1308" s="2"/>
      <c r="CRZ1308" s="2"/>
      <c r="CSA1308" s="2"/>
      <c r="CSB1308" s="2"/>
      <c r="CSC1308" s="2"/>
      <c r="CSD1308" s="2"/>
      <c r="CSE1308" s="2"/>
      <c r="CSF1308" s="2"/>
      <c r="CSG1308" s="2"/>
      <c r="CSH1308" s="2"/>
      <c r="CSI1308" s="2"/>
      <c r="CSJ1308" s="2"/>
      <c r="CSK1308" s="2"/>
      <c r="CSL1308" s="2"/>
      <c r="CSM1308" s="2"/>
      <c r="CSN1308" s="2"/>
      <c r="CSO1308" s="2"/>
      <c r="CSP1308" s="2"/>
      <c r="CSQ1308" s="2"/>
      <c r="CSR1308" s="2"/>
      <c r="CSS1308" s="2"/>
      <c r="CST1308" s="2"/>
      <c r="CSU1308" s="2"/>
      <c r="CSV1308" s="2"/>
      <c r="CSW1308" s="2"/>
      <c r="CSX1308" s="2"/>
      <c r="CSY1308" s="2"/>
      <c r="CSZ1308" s="2"/>
      <c r="CTA1308" s="2"/>
      <c r="CTB1308" s="2"/>
      <c r="CTC1308" s="2"/>
      <c r="CTD1308" s="2"/>
      <c r="CTE1308" s="2"/>
      <c r="CTF1308" s="2"/>
      <c r="CTG1308" s="2"/>
      <c r="CTH1308" s="2"/>
      <c r="CTI1308" s="2"/>
      <c r="CTJ1308" s="2"/>
      <c r="CTK1308" s="2"/>
      <c r="CTL1308" s="2"/>
      <c r="CTM1308" s="2"/>
      <c r="CTN1308" s="2"/>
      <c r="CTO1308" s="2"/>
      <c r="CTP1308" s="2"/>
      <c r="CTQ1308" s="2"/>
      <c r="CTR1308" s="2"/>
      <c r="CTS1308" s="2"/>
      <c r="CTT1308" s="2"/>
      <c r="CTU1308" s="2"/>
      <c r="CTV1308" s="2"/>
      <c r="CTW1308" s="2"/>
      <c r="CTX1308" s="2"/>
      <c r="CTY1308" s="2"/>
      <c r="CTZ1308" s="2"/>
      <c r="CUA1308" s="2"/>
      <c r="CUB1308" s="2"/>
      <c r="CUC1308" s="2"/>
      <c r="CUD1308" s="2"/>
      <c r="CUE1308" s="2"/>
      <c r="CUF1308" s="2"/>
      <c r="CUG1308" s="2"/>
      <c r="CUH1308" s="2"/>
      <c r="CUI1308" s="2"/>
      <c r="CUJ1308" s="2"/>
      <c r="CUK1308" s="2"/>
      <c r="CUL1308" s="2"/>
      <c r="CUM1308" s="2"/>
      <c r="CUN1308" s="2"/>
      <c r="CUO1308" s="2"/>
      <c r="CUP1308" s="2"/>
      <c r="CUQ1308" s="2"/>
      <c r="CUR1308" s="2"/>
      <c r="CUS1308" s="2"/>
      <c r="CUT1308" s="2"/>
      <c r="CUU1308" s="2"/>
      <c r="CUV1308" s="2"/>
      <c r="CUW1308" s="2"/>
      <c r="CUX1308" s="2"/>
      <c r="CUY1308" s="2"/>
      <c r="CUZ1308" s="2"/>
      <c r="CVA1308" s="2"/>
      <c r="CVB1308" s="2"/>
      <c r="CVC1308" s="2"/>
      <c r="CVD1308" s="2"/>
      <c r="CVE1308" s="2"/>
      <c r="CVF1308" s="2"/>
      <c r="CVG1308" s="2"/>
      <c r="CVH1308" s="2"/>
      <c r="CVI1308" s="2"/>
      <c r="CVJ1308" s="2"/>
      <c r="CVK1308" s="2"/>
      <c r="CVL1308" s="2"/>
      <c r="CVM1308" s="2"/>
      <c r="CVN1308" s="2"/>
      <c r="CVO1308" s="2"/>
      <c r="CVP1308" s="2"/>
      <c r="CVQ1308" s="2"/>
      <c r="CVR1308" s="2"/>
      <c r="CVS1308" s="2"/>
      <c r="CVT1308" s="2"/>
      <c r="CVU1308" s="2"/>
      <c r="CVV1308" s="2"/>
      <c r="CVW1308" s="2"/>
      <c r="CVX1308" s="2"/>
      <c r="CVY1308" s="2"/>
      <c r="CVZ1308" s="2"/>
      <c r="CWA1308" s="2"/>
      <c r="CWB1308" s="2"/>
      <c r="CWC1308" s="2"/>
      <c r="CWD1308" s="2"/>
      <c r="CWE1308" s="2"/>
      <c r="CWF1308" s="2"/>
      <c r="CWG1308" s="2"/>
      <c r="CWH1308" s="2"/>
      <c r="CWI1308" s="2"/>
      <c r="CWJ1308" s="2"/>
      <c r="CWK1308" s="2"/>
      <c r="CWL1308" s="2"/>
      <c r="CWM1308" s="2"/>
      <c r="CWN1308" s="2"/>
      <c r="CWO1308" s="2"/>
      <c r="CWP1308" s="2"/>
      <c r="CWQ1308" s="2"/>
      <c r="CWR1308" s="2"/>
      <c r="CWS1308" s="2"/>
      <c r="CWT1308" s="2"/>
      <c r="CWU1308" s="2"/>
      <c r="CWV1308" s="2"/>
      <c r="CWW1308" s="2"/>
      <c r="CWX1308" s="2"/>
      <c r="CWY1308" s="2"/>
      <c r="CWZ1308" s="2"/>
      <c r="CXA1308" s="2"/>
      <c r="CXB1308" s="2"/>
      <c r="CXC1308" s="2"/>
      <c r="CXD1308" s="2"/>
      <c r="CXE1308" s="2"/>
      <c r="CXF1308" s="2"/>
      <c r="CXG1308" s="2"/>
      <c r="CXH1308" s="2"/>
      <c r="CXI1308" s="2"/>
      <c r="CXJ1308" s="2"/>
      <c r="CXK1308" s="2"/>
      <c r="CXL1308" s="2"/>
      <c r="CXM1308" s="2"/>
      <c r="CXN1308" s="2"/>
      <c r="CXO1308" s="2"/>
      <c r="CXP1308" s="2"/>
      <c r="CXQ1308" s="2"/>
      <c r="CXR1308" s="2"/>
      <c r="CXS1308" s="2"/>
      <c r="CXT1308" s="2"/>
      <c r="CXU1308" s="2"/>
      <c r="CXV1308" s="2"/>
      <c r="CXW1308" s="2"/>
      <c r="CXX1308" s="2"/>
      <c r="CXY1308" s="2"/>
      <c r="CXZ1308" s="2"/>
      <c r="CYA1308" s="2"/>
      <c r="CYB1308" s="2"/>
      <c r="CYC1308" s="2"/>
      <c r="CYD1308" s="2"/>
      <c r="CYE1308" s="2"/>
      <c r="CYF1308" s="2"/>
      <c r="CYG1308" s="2"/>
      <c r="CYH1308" s="2"/>
      <c r="CYI1308" s="2"/>
      <c r="CYJ1308" s="2"/>
      <c r="CYK1308" s="2"/>
      <c r="CYL1308" s="2"/>
      <c r="CYM1308" s="2"/>
      <c r="CYN1308" s="2"/>
      <c r="CYO1308" s="2"/>
      <c r="CYP1308" s="2"/>
      <c r="CYQ1308" s="2"/>
      <c r="CYR1308" s="2"/>
      <c r="CYS1308" s="2"/>
      <c r="CYT1308" s="2"/>
      <c r="CYU1308" s="2"/>
      <c r="CYV1308" s="2"/>
      <c r="CYW1308" s="2"/>
      <c r="CYX1308" s="2"/>
      <c r="CYY1308" s="2"/>
      <c r="CYZ1308" s="2"/>
      <c r="CZA1308" s="2"/>
      <c r="CZB1308" s="2"/>
      <c r="CZC1308" s="2"/>
      <c r="CZD1308" s="2"/>
      <c r="CZE1308" s="2"/>
      <c r="CZF1308" s="2"/>
      <c r="CZG1308" s="2"/>
      <c r="CZH1308" s="2"/>
      <c r="CZI1308" s="2"/>
      <c r="CZJ1308" s="2"/>
      <c r="CZK1308" s="2"/>
      <c r="CZL1308" s="2"/>
      <c r="CZM1308" s="2"/>
      <c r="CZN1308" s="2"/>
      <c r="CZO1308" s="2"/>
      <c r="CZP1308" s="2"/>
      <c r="CZQ1308" s="2"/>
      <c r="CZR1308" s="2"/>
      <c r="CZS1308" s="2"/>
      <c r="CZT1308" s="2"/>
      <c r="CZU1308" s="2"/>
      <c r="CZV1308" s="2"/>
      <c r="CZW1308" s="2"/>
      <c r="CZX1308" s="2"/>
      <c r="CZY1308" s="2"/>
      <c r="CZZ1308" s="2"/>
      <c r="DAA1308" s="2"/>
      <c r="DAB1308" s="2"/>
      <c r="DAC1308" s="2"/>
      <c r="DAD1308" s="2"/>
      <c r="DAE1308" s="2"/>
      <c r="DAF1308" s="2"/>
      <c r="DAG1308" s="2"/>
      <c r="DAH1308" s="2"/>
      <c r="DAI1308" s="2"/>
      <c r="DAJ1308" s="2"/>
      <c r="DAK1308" s="2"/>
      <c r="DAL1308" s="2"/>
      <c r="DAM1308" s="2"/>
      <c r="DAN1308" s="2"/>
      <c r="DAO1308" s="2"/>
      <c r="DAP1308" s="2"/>
      <c r="DAQ1308" s="2"/>
      <c r="DAR1308" s="2"/>
      <c r="DAS1308" s="2"/>
      <c r="DAT1308" s="2"/>
      <c r="DAU1308" s="2"/>
      <c r="DAV1308" s="2"/>
      <c r="DAW1308" s="2"/>
      <c r="DAX1308" s="2"/>
      <c r="DAY1308" s="2"/>
      <c r="DAZ1308" s="2"/>
      <c r="DBA1308" s="2"/>
      <c r="DBB1308" s="2"/>
      <c r="DBC1308" s="2"/>
      <c r="DBD1308" s="2"/>
      <c r="DBE1308" s="2"/>
      <c r="DBF1308" s="2"/>
      <c r="DBG1308" s="2"/>
      <c r="DBH1308" s="2"/>
      <c r="DBI1308" s="2"/>
      <c r="DBJ1308" s="2"/>
      <c r="DBK1308" s="2"/>
      <c r="DBL1308" s="2"/>
      <c r="DBM1308" s="2"/>
      <c r="DBN1308" s="2"/>
      <c r="DBO1308" s="2"/>
      <c r="DBP1308" s="2"/>
      <c r="DBQ1308" s="2"/>
      <c r="DBR1308" s="2"/>
      <c r="DBS1308" s="2"/>
      <c r="DBT1308" s="2"/>
      <c r="DBU1308" s="2"/>
      <c r="DBV1308" s="2"/>
      <c r="DBW1308" s="2"/>
      <c r="DBX1308" s="2"/>
      <c r="DBY1308" s="2"/>
      <c r="DBZ1308" s="2"/>
      <c r="DCA1308" s="2"/>
      <c r="DCB1308" s="2"/>
      <c r="DCC1308" s="2"/>
      <c r="DCD1308" s="2"/>
      <c r="DCE1308" s="2"/>
      <c r="DCF1308" s="2"/>
      <c r="DCG1308" s="2"/>
      <c r="DCH1308" s="2"/>
      <c r="DCI1308" s="2"/>
      <c r="DCJ1308" s="2"/>
      <c r="DCK1308" s="2"/>
      <c r="DCL1308" s="2"/>
      <c r="DCM1308" s="2"/>
      <c r="DCN1308" s="2"/>
      <c r="DCO1308" s="2"/>
      <c r="DCP1308" s="2"/>
      <c r="DCQ1308" s="2"/>
      <c r="DCR1308" s="2"/>
      <c r="DCS1308" s="2"/>
      <c r="DCT1308" s="2"/>
      <c r="DCU1308" s="2"/>
      <c r="DCV1308" s="2"/>
      <c r="DCW1308" s="2"/>
      <c r="DCX1308" s="2"/>
      <c r="DCY1308" s="2"/>
      <c r="DCZ1308" s="2"/>
      <c r="DDA1308" s="2"/>
      <c r="DDB1308" s="2"/>
      <c r="DDC1308" s="2"/>
      <c r="DDD1308" s="2"/>
      <c r="DDE1308" s="2"/>
      <c r="DDF1308" s="2"/>
      <c r="DDG1308" s="2"/>
      <c r="DDH1308" s="2"/>
      <c r="DDI1308" s="2"/>
      <c r="DDJ1308" s="2"/>
      <c r="DDK1308" s="2"/>
      <c r="DDL1308" s="2"/>
      <c r="DDM1308" s="2"/>
      <c r="DDN1308" s="2"/>
      <c r="DDO1308" s="2"/>
      <c r="DDP1308" s="2"/>
      <c r="DDQ1308" s="2"/>
      <c r="DDR1308" s="2"/>
      <c r="DDS1308" s="2"/>
      <c r="DDT1308" s="2"/>
      <c r="DDU1308" s="2"/>
      <c r="DDV1308" s="2"/>
      <c r="DDW1308" s="2"/>
      <c r="DDX1308" s="2"/>
      <c r="DDY1308" s="2"/>
      <c r="DDZ1308" s="2"/>
      <c r="DEA1308" s="2"/>
      <c r="DEB1308" s="2"/>
      <c r="DEC1308" s="2"/>
      <c r="DED1308" s="2"/>
      <c r="DEE1308" s="2"/>
      <c r="DEF1308" s="2"/>
      <c r="DEG1308" s="2"/>
      <c r="DEH1308" s="2"/>
      <c r="DEI1308" s="2"/>
      <c r="DEJ1308" s="2"/>
      <c r="DEK1308" s="2"/>
      <c r="DEL1308" s="2"/>
      <c r="DEM1308" s="2"/>
      <c r="DEN1308" s="2"/>
      <c r="DEO1308" s="2"/>
      <c r="DEP1308" s="2"/>
      <c r="DEQ1308" s="2"/>
      <c r="DER1308" s="2"/>
      <c r="DES1308" s="2"/>
      <c r="DET1308" s="2"/>
      <c r="DEU1308" s="2"/>
      <c r="DEV1308" s="2"/>
      <c r="DEW1308" s="2"/>
      <c r="DEX1308" s="2"/>
      <c r="DEY1308" s="2"/>
      <c r="DEZ1308" s="2"/>
      <c r="DFA1308" s="2"/>
      <c r="DFB1308" s="2"/>
      <c r="DFC1308" s="2"/>
      <c r="DFD1308" s="2"/>
      <c r="DFE1308" s="2"/>
      <c r="DFF1308" s="2"/>
      <c r="DFG1308" s="2"/>
      <c r="DFH1308" s="2"/>
      <c r="DFI1308" s="2"/>
      <c r="DFJ1308" s="2"/>
      <c r="DFK1308" s="2"/>
      <c r="DFL1308" s="2"/>
      <c r="DFM1308" s="2"/>
      <c r="DFN1308" s="2"/>
      <c r="DFO1308" s="2"/>
      <c r="DFP1308" s="2"/>
      <c r="DFQ1308" s="2"/>
      <c r="DFR1308" s="2"/>
      <c r="DFS1308" s="2"/>
      <c r="DFT1308" s="2"/>
      <c r="DFU1308" s="2"/>
      <c r="DFV1308" s="2"/>
      <c r="DFW1308" s="2"/>
      <c r="DFX1308" s="2"/>
      <c r="DFY1308" s="2"/>
      <c r="DFZ1308" s="2"/>
      <c r="DGA1308" s="2"/>
      <c r="DGB1308" s="2"/>
      <c r="DGC1308" s="2"/>
      <c r="DGD1308" s="2"/>
      <c r="DGE1308" s="2"/>
      <c r="DGF1308" s="2"/>
      <c r="DGG1308" s="2"/>
      <c r="DGH1308" s="2"/>
      <c r="DGI1308" s="2"/>
      <c r="DGJ1308" s="2"/>
      <c r="DGK1308" s="2"/>
      <c r="DGL1308" s="2"/>
      <c r="DGM1308" s="2"/>
      <c r="DGN1308" s="2"/>
      <c r="DGO1308" s="2"/>
      <c r="DGP1308" s="2"/>
      <c r="DGQ1308" s="2"/>
      <c r="DGR1308" s="2"/>
      <c r="DGS1308" s="2"/>
      <c r="DGT1308" s="2"/>
      <c r="DGU1308" s="2"/>
      <c r="DGV1308" s="2"/>
      <c r="DGW1308" s="2"/>
      <c r="DGX1308" s="2"/>
      <c r="DGY1308" s="2"/>
      <c r="DGZ1308" s="2"/>
      <c r="DHA1308" s="2"/>
      <c r="DHB1308" s="2"/>
      <c r="DHC1308" s="2"/>
      <c r="DHD1308" s="2"/>
      <c r="DHE1308" s="2"/>
      <c r="DHF1308" s="2"/>
      <c r="DHG1308" s="2"/>
      <c r="DHH1308" s="2"/>
      <c r="DHI1308" s="2"/>
      <c r="DHJ1308" s="2"/>
      <c r="DHK1308" s="2"/>
      <c r="DHL1308" s="2"/>
      <c r="DHM1308" s="2"/>
      <c r="DHN1308" s="2"/>
      <c r="DHO1308" s="2"/>
      <c r="DHP1308" s="2"/>
      <c r="DHQ1308" s="2"/>
      <c r="DHR1308" s="2"/>
      <c r="DHS1308" s="2"/>
      <c r="DHT1308" s="2"/>
      <c r="DHU1308" s="2"/>
      <c r="DHV1308" s="2"/>
      <c r="DHW1308" s="2"/>
      <c r="DHX1308" s="2"/>
      <c r="DHY1308" s="2"/>
      <c r="DHZ1308" s="2"/>
      <c r="DIA1308" s="2"/>
      <c r="DIB1308" s="2"/>
      <c r="DIC1308" s="2"/>
      <c r="DID1308" s="2"/>
      <c r="DIE1308" s="2"/>
      <c r="DIF1308" s="2"/>
      <c r="DIG1308" s="2"/>
      <c r="DIH1308" s="2"/>
      <c r="DII1308" s="2"/>
      <c r="DIJ1308" s="2"/>
      <c r="DIK1308" s="2"/>
      <c r="DIL1308" s="2"/>
      <c r="DIM1308" s="2"/>
      <c r="DIN1308" s="2"/>
      <c r="DIO1308" s="2"/>
      <c r="DIP1308" s="2"/>
      <c r="DIQ1308" s="2"/>
      <c r="DIR1308" s="2"/>
      <c r="DIS1308" s="2"/>
      <c r="DIT1308" s="2"/>
      <c r="DIU1308" s="2"/>
      <c r="DIV1308" s="2"/>
      <c r="DIW1308" s="2"/>
      <c r="DIX1308" s="2"/>
      <c r="DIY1308" s="2"/>
      <c r="DIZ1308" s="2"/>
      <c r="DJA1308" s="2"/>
      <c r="DJB1308" s="2"/>
      <c r="DJC1308" s="2"/>
      <c r="DJD1308" s="2"/>
      <c r="DJE1308" s="2"/>
      <c r="DJF1308" s="2"/>
      <c r="DJG1308" s="2"/>
      <c r="DJH1308" s="2"/>
      <c r="DJI1308" s="2"/>
      <c r="DJJ1308" s="2"/>
      <c r="DJK1308" s="2"/>
      <c r="DJL1308" s="2"/>
      <c r="DJM1308" s="2"/>
      <c r="DJN1308" s="2"/>
      <c r="DJO1308" s="2"/>
      <c r="DJP1308" s="2"/>
      <c r="DJQ1308" s="2"/>
      <c r="DJR1308" s="2"/>
      <c r="DJS1308" s="2"/>
      <c r="DJT1308" s="2"/>
      <c r="DJU1308" s="2"/>
      <c r="DJV1308" s="2"/>
      <c r="DJW1308" s="2"/>
      <c r="DJX1308" s="2"/>
      <c r="DJY1308" s="2"/>
      <c r="DJZ1308" s="2"/>
      <c r="DKA1308" s="2"/>
      <c r="DKB1308" s="2"/>
      <c r="DKC1308" s="2"/>
      <c r="DKD1308" s="2"/>
      <c r="DKE1308" s="2"/>
      <c r="DKF1308" s="2"/>
      <c r="DKG1308" s="2"/>
      <c r="DKH1308" s="2"/>
      <c r="DKI1308" s="2"/>
      <c r="DKJ1308" s="2"/>
      <c r="DKK1308" s="2"/>
      <c r="DKL1308" s="2"/>
      <c r="DKM1308" s="2"/>
      <c r="DKN1308" s="2"/>
      <c r="DKO1308" s="2"/>
      <c r="DKP1308" s="2"/>
      <c r="DKQ1308" s="2"/>
      <c r="DKR1308" s="2"/>
      <c r="DKS1308" s="2"/>
      <c r="DKT1308" s="2"/>
      <c r="DKU1308" s="2"/>
      <c r="DKV1308" s="2"/>
      <c r="DKW1308" s="2"/>
      <c r="DKX1308" s="2"/>
      <c r="DKY1308" s="2"/>
      <c r="DKZ1308" s="2"/>
      <c r="DLA1308" s="2"/>
      <c r="DLB1308" s="2"/>
      <c r="DLC1308" s="2"/>
      <c r="DLD1308" s="2"/>
      <c r="DLE1308" s="2"/>
      <c r="DLF1308" s="2"/>
      <c r="DLG1308" s="2"/>
      <c r="DLH1308" s="2"/>
      <c r="DLI1308" s="2"/>
      <c r="DLJ1308" s="2"/>
      <c r="DLK1308" s="2"/>
      <c r="DLL1308" s="2"/>
      <c r="DLM1308" s="2"/>
      <c r="DLN1308" s="2"/>
      <c r="DLO1308" s="2"/>
      <c r="DLP1308" s="2"/>
      <c r="DLQ1308" s="2"/>
      <c r="DLR1308" s="2"/>
      <c r="DLS1308" s="2"/>
      <c r="DLT1308" s="2"/>
      <c r="DLU1308" s="2"/>
      <c r="DLV1308" s="2"/>
      <c r="DLW1308" s="2"/>
      <c r="DLX1308" s="2"/>
      <c r="DLY1308" s="2"/>
      <c r="DLZ1308" s="2"/>
      <c r="DMA1308" s="2"/>
      <c r="DMB1308" s="2"/>
      <c r="DMC1308" s="2"/>
      <c r="DMD1308" s="2"/>
      <c r="DME1308" s="2"/>
      <c r="DMF1308" s="2"/>
      <c r="DMG1308" s="2"/>
      <c r="DMH1308" s="2"/>
      <c r="DMI1308" s="2"/>
      <c r="DMJ1308" s="2"/>
      <c r="DMK1308" s="2"/>
      <c r="DML1308" s="2"/>
      <c r="DMM1308" s="2"/>
      <c r="DMN1308" s="2"/>
      <c r="DMO1308" s="2"/>
      <c r="DMP1308" s="2"/>
      <c r="DMQ1308" s="2"/>
      <c r="DMR1308" s="2"/>
      <c r="DMS1308" s="2"/>
      <c r="DMT1308" s="2"/>
      <c r="DMU1308" s="2"/>
      <c r="DMV1308" s="2"/>
      <c r="DMW1308" s="2"/>
      <c r="DMX1308" s="2"/>
      <c r="DMY1308" s="2"/>
      <c r="DMZ1308" s="2"/>
      <c r="DNA1308" s="2"/>
      <c r="DNB1308" s="2"/>
      <c r="DNC1308" s="2"/>
      <c r="DND1308" s="2"/>
      <c r="DNE1308" s="2"/>
      <c r="DNF1308" s="2"/>
      <c r="DNG1308" s="2"/>
      <c r="DNH1308" s="2"/>
      <c r="DNI1308" s="2"/>
      <c r="DNJ1308" s="2"/>
      <c r="DNK1308" s="2"/>
      <c r="DNL1308" s="2"/>
      <c r="DNM1308" s="2"/>
      <c r="DNN1308" s="2"/>
      <c r="DNO1308" s="2"/>
      <c r="DNP1308" s="2"/>
      <c r="DNQ1308" s="2"/>
      <c r="DNR1308" s="2"/>
      <c r="DNS1308" s="2"/>
      <c r="DNT1308" s="2"/>
      <c r="DNU1308" s="2"/>
      <c r="DNV1308" s="2"/>
      <c r="DNW1308" s="2"/>
      <c r="DNX1308" s="2"/>
      <c r="DNY1308" s="2"/>
      <c r="DNZ1308" s="2"/>
      <c r="DOA1308" s="2"/>
      <c r="DOB1308" s="2"/>
      <c r="DOC1308" s="2"/>
      <c r="DOD1308" s="2"/>
      <c r="DOE1308" s="2"/>
      <c r="DOF1308" s="2"/>
      <c r="DOG1308" s="2"/>
      <c r="DOH1308" s="2"/>
      <c r="DOI1308" s="2"/>
      <c r="DOJ1308" s="2"/>
      <c r="DOK1308" s="2"/>
      <c r="DOL1308" s="2"/>
      <c r="DOM1308" s="2"/>
      <c r="DON1308" s="2"/>
      <c r="DOO1308" s="2"/>
      <c r="DOP1308" s="2"/>
      <c r="DOQ1308" s="2"/>
      <c r="DOR1308" s="2"/>
      <c r="DOS1308" s="2"/>
      <c r="DOT1308" s="2"/>
      <c r="DOU1308" s="2"/>
      <c r="DOV1308" s="2"/>
      <c r="DOW1308" s="2"/>
      <c r="DOX1308" s="2"/>
      <c r="DOY1308" s="2"/>
      <c r="DOZ1308" s="2"/>
      <c r="DPA1308" s="2"/>
      <c r="DPB1308" s="2"/>
      <c r="DPC1308" s="2"/>
      <c r="DPD1308" s="2"/>
      <c r="DPE1308" s="2"/>
      <c r="DPF1308" s="2"/>
      <c r="DPG1308" s="2"/>
      <c r="DPH1308" s="2"/>
      <c r="DPI1308" s="2"/>
      <c r="DPJ1308" s="2"/>
      <c r="DPK1308" s="2"/>
      <c r="DPL1308" s="2"/>
      <c r="DPM1308" s="2"/>
      <c r="DPN1308" s="2"/>
      <c r="DPO1308" s="2"/>
      <c r="DPP1308" s="2"/>
      <c r="DPQ1308" s="2"/>
      <c r="DPR1308" s="2"/>
      <c r="DPS1308" s="2"/>
      <c r="DPT1308" s="2"/>
      <c r="DPU1308" s="2"/>
      <c r="DPV1308" s="2"/>
      <c r="DPW1308" s="2"/>
      <c r="DPX1308" s="2"/>
      <c r="DPY1308" s="2"/>
      <c r="DPZ1308" s="2"/>
      <c r="DQA1308" s="2"/>
      <c r="DQB1308" s="2"/>
      <c r="DQC1308" s="2"/>
      <c r="DQD1308" s="2"/>
      <c r="DQE1308" s="2"/>
      <c r="DQF1308" s="2"/>
      <c r="DQG1308" s="2"/>
      <c r="DQH1308" s="2"/>
      <c r="DQI1308" s="2"/>
      <c r="DQJ1308" s="2"/>
      <c r="DQK1308" s="2"/>
      <c r="DQL1308" s="2"/>
      <c r="DQM1308" s="2"/>
      <c r="DQN1308" s="2"/>
      <c r="DQO1308" s="2"/>
      <c r="DQP1308" s="2"/>
      <c r="DQQ1308" s="2"/>
      <c r="DQR1308" s="2"/>
      <c r="DQS1308" s="2"/>
      <c r="DQT1308" s="2"/>
      <c r="DQU1308" s="2"/>
      <c r="DQV1308" s="2"/>
      <c r="DQW1308" s="2"/>
      <c r="DQX1308" s="2"/>
      <c r="DQY1308" s="2"/>
      <c r="DQZ1308" s="2"/>
      <c r="DRA1308" s="2"/>
      <c r="DRB1308" s="2"/>
      <c r="DRC1308" s="2"/>
      <c r="DRD1308" s="2"/>
      <c r="DRE1308" s="2"/>
      <c r="DRF1308" s="2"/>
      <c r="DRG1308" s="2"/>
      <c r="DRH1308" s="2"/>
      <c r="DRI1308" s="2"/>
      <c r="DRJ1308" s="2"/>
      <c r="DRK1308" s="2"/>
      <c r="DRL1308" s="2"/>
      <c r="DRM1308" s="2"/>
      <c r="DRN1308" s="2"/>
      <c r="DRO1308" s="2"/>
      <c r="DRP1308" s="2"/>
      <c r="DRQ1308" s="2"/>
      <c r="DRR1308" s="2"/>
      <c r="DRS1308" s="2"/>
      <c r="DRT1308" s="2"/>
      <c r="DRU1308" s="2"/>
      <c r="DRV1308" s="2"/>
      <c r="DRW1308" s="2"/>
      <c r="DRX1308" s="2"/>
      <c r="DRY1308" s="2"/>
      <c r="DRZ1308" s="2"/>
      <c r="DSA1308" s="2"/>
      <c r="DSB1308" s="2"/>
      <c r="DSC1308" s="2"/>
      <c r="DSD1308" s="2"/>
      <c r="DSE1308" s="2"/>
      <c r="DSF1308" s="2"/>
      <c r="DSG1308" s="2"/>
      <c r="DSH1308" s="2"/>
      <c r="DSI1308" s="2"/>
      <c r="DSJ1308" s="2"/>
      <c r="DSK1308" s="2"/>
      <c r="DSL1308" s="2"/>
      <c r="DSM1308" s="2"/>
      <c r="DSN1308" s="2"/>
      <c r="DSO1308" s="2"/>
      <c r="DSP1308" s="2"/>
      <c r="DSQ1308" s="2"/>
      <c r="DSR1308" s="2"/>
      <c r="DSS1308" s="2"/>
      <c r="DST1308" s="2"/>
      <c r="DSU1308" s="2"/>
      <c r="DSV1308" s="2"/>
      <c r="DSW1308" s="2"/>
      <c r="DSX1308" s="2"/>
      <c r="DSY1308" s="2"/>
      <c r="DSZ1308" s="2"/>
      <c r="DTA1308" s="2"/>
      <c r="DTB1308" s="2"/>
      <c r="DTC1308" s="2"/>
      <c r="DTD1308" s="2"/>
      <c r="DTE1308" s="2"/>
      <c r="DTF1308" s="2"/>
      <c r="DTG1308" s="2"/>
      <c r="DTH1308" s="2"/>
      <c r="DTI1308" s="2"/>
      <c r="DTJ1308" s="2"/>
      <c r="DTK1308" s="2"/>
      <c r="DTL1308" s="2"/>
      <c r="DTM1308" s="2"/>
      <c r="DTN1308" s="2"/>
      <c r="DTO1308" s="2"/>
      <c r="DTP1308" s="2"/>
      <c r="DTQ1308" s="2"/>
      <c r="DTR1308" s="2"/>
      <c r="DTS1308" s="2"/>
      <c r="DTT1308" s="2"/>
      <c r="DTU1308" s="2"/>
      <c r="DTV1308" s="2"/>
      <c r="DTW1308" s="2"/>
      <c r="DTX1308" s="2"/>
      <c r="DTY1308" s="2"/>
      <c r="DTZ1308" s="2"/>
      <c r="DUA1308" s="2"/>
      <c r="DUB1308" s="2"/>
      <c r="DUC1308" s="2"/>
      <c r="DUD1308" s="2"/>
      <c r="DUE1308" s="2"/>
      <c r="DUF1308" s="2"/>
      <c r="DUG1308" s="2"/>
      <c r="DUH1308" s="2"/>
      <c r="DUI1308" s="2"/>
      <c r="DUJ1308" s="2"/>
      <c r="DUK1308" s="2"/>
      <c r="DUL1308" s="2"/>
      <c r="DUM1308" s="2"/>
      <c r="DUN1308" s="2"/>
      <c r="DUO1308" s="2"/>
      <c r="DUP1308" s="2"/>
      <c r="DUQ1308" s="2"/>
      <c r="DUR1308" s="2"/>
      <c r="DUS1308" s="2"/>
      <c r="DUT1308" s="2"/>
      <c r="DUU1308" s="2"/>
      <c r="DUV1308" s="2"/>
      <c r="DUW1308" s="2"/>
      <c r="DUX1308" s="2"/>
      <c r="DUY1308" s="2"/>
      <c r="DUZ1308" s="2"/>
      <c r="DVA1308" s="2"/>
      <c r="DVB1308" s="2"/>
      <c r="DVC1308" s="2"/>
      <c r="DVD1308" s="2"/>
      <c r="DVE1308" s="2"/>
      <c r="DVF1308" s="2"/>
      <c r="DVG1308" s="2"/>
      <c r="DVH1308" s="2"/>
      <c r="DVI1308" s="2"/>
      <c r="DVJ1308" s="2"/>
      <c r="DVK1308" s="2"/>
      <c r="DVL1308" s="2"/>
      <c r="DVM1308" s="2"/>
      <c r="DVN1308" s="2"/>
      <c r="DVO1308" s="2"/>
      <c r="DVP1308" s="2"/>
      <c r="DVQ1308" s="2"/>
      <c r="DVR1308" s="2"/>
      <c r="DVS1308" s="2"/>
      <c r="DVT1308" s="2"/>
      <c r="DVU1308" s="2"/>
      <c r="DVV1308" s="2"/>
      <c r="DVW1308" s="2"/>
      <c r="DVX1308" s="2"/>
      <c r="DVY1308" s="2"/>
      <c r="DVZ1308" s="2"/>
      <c r="DWA1308" s="2"/>
      <c r="DWB1308" s="2"/>
      <c r="DWC1308" s="2"/>
      <c r="DWD1308" s="2"/>
      <c r="DWE1308" s="2"/>
      <c r="DWF1308" s="2"/>
      <c r="DWG1308" s="2"/>
      <c r="DWH1308" s="2"/>
      <c r="DWI1308" s="2"/>
      <c r="DWJ1308" s="2"/>
      <c r="DWK1308" s="2"/>
      <c r="DWL1308" s="2"/>
      <c r="DWM1308" s="2"/>
      <c r="DWN1308" s="2"/>
      <c r="DWO1308" s="2"/>
      <c r="DWP1308" s="2"/>
      <c r="DWQ1308" s="2"/>
      <c r="DWR1308" s="2"/>
      <c r="DWS1308" s="2"/>
      <c r="DWT1308" s="2"/>
      <c r="DWU1308" s="2"/>
      <c r="DWV1308" s="2"/>
      <c r="DWW1308" s="2"/>
      <c r="DWX1308" s="2"/>
      <c r="DWY1308" s="2"/>
      <c r="DWZ1308" s="2"/>
      <c r="DXA1308" s="2"/>
      <c r="DXB1308" s="2"/>
      <c r="DXC1308" s="2"/>
      <c r="DXD1308" s="2"/>
      <c r="DXE1308" s="2"/>
      <c r="DXF1308" s="2"/>
      <c r="DXG1308" s="2"/>
      <c r="DXH1308" s="2"/>
      <c r="DXI1308" s="2"/>
      <c r="DXJ1308" s="2"/>
      <c r="DXK1308" s="2"/>
      <c r="DXL1308" s="2"/>
      <c r="DXM1308" s="2"/>
      <c r="DXN1308" s="2"/>
      <c r="DXO1308" s="2"/>
      <c r="DXP1308" s="2"/>
      <c r="DXQ1308" s="2"/>
      <c r="DXR1308" s="2"/>
      <c r="DXS1308" s="2"/>
      <c r="DXT1308" s="2"/>
      <c r="DXU1308" s="2"/>
      <c r="DXV1308" s="2"/>
      <c r="DXW1308" s="2"/>
      <c r="DXX1308" s="2"/>
      <c r="DXY1308" s="2"/>
      <c r="DXZ1308" s="2"/>
      <c r="DYA1308" s="2"/>
      <c r="DYB1308" s="2"/>
      <c r="DYC1308" s="2"/>
      <c r="DYD1308" s="2"/>
      <c r="DYE1308" s="2"/>
      <c r="DYF1308" s="2"/>
      <c r="DYG1308" s="2"/>
      <c r="DYH1308" s="2"/>
      <c r="DYI1308" s="2"/>
      <c r="DYJ1308" s="2"/>
      <c r="DYK1308" s="2"/>
      <c r="DYL1308" s="2"/>
      <c r="DYM1308" s="2"/>
      <c r="DYN1308" s="2"/>
      <c r="DYO1308" s="2"/>
      <c r="DYP1308" s="2"/>
      <c r="DYQ1308" s="2"/>
      <c r="DYR1308" s="2"/>
      <c r="DYS1308" s="2"/>
      <c r="DYT1308" s="2"/>
      <c r="DYU1308" s="2"/>
      <c r="DYV1308" s="2"/>
      <c r="DYW1308" s="2"/>
      <c r="DYX1308" s="2"/>
      <c r="DYY1308" s="2"/>
      <c r="DYZ1308" s="2"/>
      <c r="DZA1308" s="2"/>
      <c r="DZB1308" s="2"/>
      <c r="DZC1308" s="2"/>
      <c r="DZD1308" s="2"/>
      <c r="DZE1308" s="2"/>
      <c r="DZF1308" s="2"/>
      <c r="DZG1308" s="2"/>
      <c r="DZH1308" s="2"/>
      <c r="DZI1308" s="2"/>
      <c r="DZJ1308" s="2"/>
      <c r="DZK1308" s="2"/>
      <c r="DZL1308" s="2"/>
      <c r="DZM1308" s="2"/>
      <c r="DZN1308" s="2"/>
      <c r="DZO1308" s="2"/>
      <c r="DZP1308" s="2"/>
      <c r="DZQ1308" s="2"/>
      <c r="DZR1308" s="2"/>
      <c r="DZS1308" s="2"/>
      <c r="DZT1308" s="2"/>
      <c r="DZU1308" s="2"/>
      <c r="DZV1308" s="2"/>
      <c r="DZW1308" s="2"/>
      <c r="DZX1308" s="2"/>
      <c r="DZY1308" s="2"/>
      <c r="DZZ1308" s="2"/>
      <c r="EAA1308" s="2"/>
      <c r="EAB1308" s="2"/>
      <c r="EAC1308" s="2"/>
      <c r="EAD1308" s="2"/>
      <c r="EAE1308" s="2"/>
      <c r="EAF1308" s="2"/>
      <c r="EAG1308" s="2"/>
      <c r="EAH1308" s="2"/>
      <c r="EAI1308" s="2"/>
      <c r="EAJ1308" s="2"/>
      <c r="EAK1308" s="2"/>
      <c r="EAL1308" s="2"/>
      <c r="EAM1308" s="2"/>
      <c r="EAN1308" s="2"/>
      <c r="EAO1308" s="2"/>
      <c r="EAP1308" s="2"/>
      <c r="EAQ1308" s="2"/>
      <c r="EAR1308" s="2"/>
      <c r="EAS1308" s="2"/>
      <c r="EAT1308" s="2"/>
      <c r="EAU1308" s="2"/>
      <c r="EAV1308" s="2"/>
      <c r="EAW1308" s="2"/>
      <c r="EAX1308" s="2"/>
      <c r="EAY1308" s="2"/>
      <c r="EAZ1308" s="2"/>
      <c r="EBA1308" s="2"/>
      <c r="EBB1308" s="2"/>
      <c r="EBC1308" s="2"/>
      <c r="EBD1308" s="2"/>
      <c r="EBE1308" s="2"/>
      <c r="EBF1308" s="2"/>
      <c r="EBG1308" s="2"/>
      <c r="EBH1308" s="2"/>
      <c r="EBI1308" s="2"/>
      <c r="EBJ1308" s="2"/>
      <c r="EBK1308" s="2"/>
      <c r="EBL1308" s="2"/>
      <c r="EBM1308" s="2"/>
      <c r="EBN1308" s="2"/>
      <c r="EBO1308" s="2"/>
      <c r="EBP1308" s="2"/>
      <c r="EBQ1308" s="2"/>
      <c r="EBR1308" s="2"/>
      <c r="EBS1308" s="2"/>
      <c r="EBT1308" s="2"/>
      <c r="EBU1308" s="2"/>
      <c r="EBV1308" s="2"/>
      <c r="EBW1308" s="2"/>
      <c r="EBX1308" s="2"/>
      <c r="EBY1308" s="2"/>
      <c r="EBZ1308" s="2"/>
      <c r="ECA1308" s="2"/>
      <c r="ECB1308" s="2"/>
      <c r="ECC1308" s="2"/>
      <c r="ECD1308" s="2"/>
      <c r="ECE1308" s="2"/>
      <c r="ECF1308" s="2"/>
      <c r="ECG1308" s="2"/>
      <c r="ECH1308" s="2"/>
      <c r="ECI1308" s="2"/>
      <c r="ECJ1308" s="2"/>
      <c r="ECK1308" s="2"/>
      <c r="ECL1308" s="2"/>
      <c r="ECM1308" s="2"/>
      <c r="ECN1308" s="2"/>
      <c r="ECO1308" s="2"/>
      <c r="ECP1308" s="2"/>
      <c r="ECQ1308" s="2"/>
      <c r="ECR1308" s="2"/>
      <c r="ECS1308" s="2"/>
      <c r="ECT1308" s="2"/>
      <c r="ECU1308" s="2"/>
      <c r="ECV1308" s="2"/>
      <c r="ECW1308" s="2"/>
      <c r="ECX1308" s="2"/>
      <c r="ECY1308" s="2"/>
      <c r="ECZ1308" s="2"/>
      <c r="EDA1308" s="2"/>
      <c r="EDB1308" s="2"/>
      <c r="EDC1308" s="2"/>
      <c r="EDD1308" s="2"/>
      <c r="EDE1308" s="2"/>
      <c r="EDF1308" s="2"/>
      <c r="EDG1308" s="2"/>
      <c r="EDH1308" s="2"/>
      <c r="EDI1308" s="2"/>
      <c r="EDJ1308" s="2"/>
      <c r="EDK1308" s="2"/>
      <c r="EDL1308" s="2"/>
      <c r="EDM1308" s="2"/>
      <c r="EDN1308" s="2"/>
      <c r="EDO1308" s="2"/>
      <c r="EDP1308" s="2"/>
      <c r="EDQ1308" s="2"/>
      <c r="EDR1308" s="2"/>
      <c r="EDS1308" s="2"/>
      <c r="EDT1308" s="2"/>
      <c r="EDU1308" s="2"/>
      <c r="EDV1308" s="2"/>
      <c r="EDW1308" s="2"/>
      <c r="EDX1308" s="2"/>
      <c r="EDY1308" s="2"/>
      <c r="EDZ1308" s="2"/>
      <c r="EEA1308" s="2"/>
      <c r="EEB1308" s="2"/>
      <c r="EEC1308" s="2"/>
      <c r="EED1308" s="2"/>
      <c r="EEE1308" s="2"/>
      <c r="EEF1308" s="2"/>
      <c r="EEG1308" s="2"/>
      <c r="EEH1308" s="2"/>
      <c r="EEI1308" s="2"/>
      <c r="EEJ1308" s="2"/>
      <c r="EEK1308" s="2"/>
      <c r="EEL1308" s="2"/>
      <c r="EEM1308" s="2"/>
      <c r="EEN1308" s="2"/>
      <c r="EEO1308" s="2"/>
      <c r="EEP1308" s="2"/>
      <c r="EEQ1308" s="2"/>
      <c r="EER1308" s="2"/>
      <c r="EES1308" s="2"/>
      <c r="EET1308" s="2"/>
      <c r="EEU1308" s="2"/>
      <c r="EEV1308" s="2"/>
      <c r="EEW1308" s="2"/>
      <c r="EEX1308" s="2"/>
      <c r="EEY1308" s="2"/>
      <c r="EEZ1308" s="2"/>
      <c r="EFA1308" s="2"/>
      <c r="EFB1308" s="2"/>
      <c r="EFC1308" s="2"/>
      <c r="EFD1308" s="2"/>
      <c r="EFE1308" s="2"/>
      <c r="EFF1308" s="2"/>
      <c r="EFG1308" s="2"/>
      <c r="EFH1308" s="2"/>
      <c r="EFI1308" s="2"/>
      <c r="EFJ1308" s="2"/>
      <c r="EFK1308" s="2"/>
      <c r="EFL1308" s="2"/>
      <c r="EFM1308" s="2"/>
      <c r="EFN1308" s="2"/>
      <c r="EFO1308" s="2"/>
      <c r="EFP1308" s="2"/>
      <c r="EFQ1308" s="2"/>
      <c r="EFR1308" s="2"/>
      <c r="EFS1308" s="2"/>
      <c r="EFT1308" s="2"/>
      <c r="EFU1308" s="2"/>
      <c r="EFV1308" s="2"/>
      <c r="EFW1308" s="2"/>
      <c r="EFX1308" s="2"/>
      <c r="EFY1308" s="2"/>
      <c r="EFZ1308" s="2"/>
      <c r="EGA1308" s="2"/>
      <c r="EGB1308" s="2"/>
      <c r="EGC1308" s="2"/>
      <c r="EGD1308" s="2"/>
      <c r="EGE1308" s="2"/>
      <c r="EGF1308" s="2"/>
      <c r="EGG1308" s="2"/>
      <c r="EGH1308" s="2"/>
      <c r="EGI1308" s="2"/>
      <c r="EGJ1308" s="2"/>
      <c r="EGK1308" s="2"/>
      <c r="EGL1308" s="2"/>
      <c r="EGM1308" s="2"/>
      <c r="EGN1308" s="2"/>
      <c r="EGO1308" s="2"/>
      <c r="EGP1308" s="2"/>
      <c r="EGQ1308" s="2"/>
      <c r="EGR1308" s="2"/>
      <c r="EGS1308" s="2"/>
      <c r="EGT1308" s="2"/>
      <c r="EGU1308" s="2"/>
      <c r="EGV1308" s="2"/>
      <c r="EGW1308" s="2"/>
      <c r="EGX1308" s="2"/>
      <c r="EGY1308" s="2"/>
      <c r="EGZ1308" s="2"/>
      <c r="EHA1308" s="2"/>
      <c r="EHB1308" s="2"/>
      <c r="EHC1308" s="2"/>
      <c r="EHD1308" s="2"/>
      <c r="EHE1308" s="2"/>
      <c r="EHF1308" s="2"/>
      <c r="EHG1308" s="2"/>
      <c r="EHH1308" s="2"/>
      <c r="EHI1308" s="2"/>
      <c r="EHJ1308" s="2"/>
      <c r="EHK1308" s="2"/>
      <c r="EHL1308" s="2"/>
      <c r="EHM1308" s="2"/>
      <c r="EHN1308" s="2"/>
      <c r="EHO1308" s="2"/>
      <c r="EHP1308" s="2"/>
      <c r="EHQ1308" s="2"/>
      <c r="EHR1308" s="2"/>
      <c r="EHS1308" s="2"/>
      <c r="EHT1308" s="2"/>
      <c r="EHU1308" s="2"/>
      <c r="EHV1308" s="2"/>
      <c r="EHW1308" s="2"/>
      <c r="EHX1308" s="2"/>
      <c r="EHY1308" s="2"/>
      <c r="EHZ1308" s="2"/>
      <c r="EIA1308" s="2"/>
      <c r="EIB1308" s="2"/>
      <c r="EIC1308" s="2"/>
      <c r="EID1308" s="2"/>
      <c r="EIE1308" s="2"/>
      <c r="EIF1308" s="2"/>
      <c r="EIG1308" s="2"/>
      <c r="EIH1308" s="2"/>
      <c r="EII1308" s="2"/>
      <c r="EIJ1308" s="2"/>
      <c r="EIK1308" s="2"/>
      <c r="EIL1308" s="2"/>
      <c r="EIM1308" s="2"/>
      <c r="EIN1308" s="2"/>
      <c r="EIO1308" s="2"/>
      <c r="EIP1308" s="2"/>
      <c r="EIQ1308" s="2"/>
      <c r="EIR1308" s="2"/>
      <c r="EIS1308" s="2"/>
      <c r="EIT1308" s="2"/>
      <c r="EIU1308" s="2"/>
      <c r="EIV1308" s="2"/>
      <c r="EIW1308" s="2"/>
      <c r="EIX1308" s="2"/>
      <c r="EIY1308" s="2"/>
      <c r="EIZ1308" s="2"/>
      <c r="EJA1308" s="2"/>
      <c r="EJB1308" s="2"/>
      <c r="EJC1308" s="2"/>
      <c r="EJD1308" s="2"/>
      <c r="EJE1308" s="2"/>
      <c r="EJF1308" s="2"/>
      <c r="EJG1308" s="2"/>
      <c r="EJH1308" s="2"/>
      <c r="EJI1308" s="2"/>
      <c r="EJJ1308" s="2"/>
      <c r="EJK1308" s="2"/>
      <c r="EJL1308" s="2"/>
      <c r="EJM1308" s="2"/>
      <c r="EJN1308" s="2"/>
      <c r="EJO1308" s="2"/>
      <c r="EJP1308" s="2"/>
      <c r="EJQ1308" s="2"/>
      <c r="EJR1308" s="2"/>
      <c r="EJS1308" s="2"/>
      <c r="EJT1308" s="2"/>
      <c r="EJU1308" s="2"/>
      <c r="EJV1308" s="2"/>
      <c r="EJW1308" s="2"/>
      <c r="EJX1308" s="2"/>
      <c r="EJY1308" s="2"/>
      <c r="EJZ1308" s="2"/>
      <c r="EKA1308" s="2"/>
      <c r="EKB1308" s="2"/>
      <c r="EKC1308" s="2"/>
      <c r="EKD1308" s="2"/>
      <c r="EKE1308" s="2"/>
      <c r="EKF1308" s="2"/>
      <c r="EKG1308" s="2"/>
      <c r="EKH1308" s="2"/>
      <c r="EKI1308" s="2"/>
      <c r="EKJ1308" s="2"/>
      <c r="EKK1308" s="2"/>
      <c r="EKL1308" s="2"/>
      <c r="EKM1308" s="2"/>
      <c r="EKN1308" s="2"/>
      <c r="EKO1308" s="2"/>
      <c r="EKP1308" s="2"/>
      <c r="EKQ1308" s="2"/>
      <c r="EKR1308" s="2"/>
      <c r="EKS1308" s="2"/>
      <c r="EKT1308" s="2"/>
      <c r="EKU1308" s="2"/>
      <c r="EKV1308" s="2"/>
      <c r="EKW1308" s="2"/>
      <c r="EKX1308" s="2"/>
      <c r="EKY1308" s="2"/>
      <c r="EKZ1308" s="2"/>
      <c r="ELA1308" s="2"/>
      <c r="ELB1308" s="2"/>
      <c r="ELC1308" s="2"/>
      <c r="ELD1308" s="2"/>
      <c r="ELE1308" s="2"/>
      <c r="ELF1308" s="2"/>
      <c r="ELG1308" s="2"/>
      <c r="ELH1308" s="2"/>
      <c r="ELI1308" s="2"/>
      <c r="ELJ1308" s="2"/>
      <c r="ELK1308" s="2"/>
      <c r="ELL1308" s="2"/>
      <c r="ELM1308" s="2"/>
      <c r="ELN1308" s="2"/>
      <c r="ELO1308" s="2"/>
      <c r="ELP1308" s="2"/>
      <c r="ELQ1308" s="2"/>
      <c r="ELR1308" s="2"/>
      <c r="ELS1308" s="2"/>
      <c r="ELT1308" s="2"/>
      <c r="ELU1308" s="2"/>
      <c r="ELV1308" s="2"/>
      <c r="ELW1308" s="2"/>
      <c r="ELX1308" s="2"/>
      <c r="ELY1308" s="2"/>
      <c r="ELZ1308" s="2"/>
      <c r="EMA1308" s="2"/>
      <c r="EMB1308" s="2"/>
      <c r="EMC1308" s="2"/>
      <c r="EMD1308" s="2"/>
      <c r="EME1308" s="2"/>
      <c r="EMF1308" s="2"/>
      <c r="EMG1308" s="2"/>
      <c r="EMH1308" s="2"/>
      <c r="EMI1308" s="2"/>
      <c r="EMJ1308" s="2"/>
      <c r="EMK1308" s="2"/>
      <c r="EML1308" s="2"/>
      <c r="EMM1308" s="2"/>
      <c r="EMN1308" s="2"/>
      <c r="EMO1308" s="2"/>
      <c r="EMP1308" s="2"/>
      <c r="EMQ1308" s="2"/>
      <c r="EMR1308" s="2"/>
      <c r="EMS1308" s="2"/>
      <c r="EMT1308" s="2"/>
      <c r="EMU1308" s="2"/>
      <c r="EMV1308" s="2"/>
      <c r="EMW1308" s="2"/>
      <c r="EMX1308" s="2"/>
      <c r="EMY1308" s="2"/>
      <c r="EMZ1308" s="2"/>
      <c r="ENA1308" s="2"/>
      <c r="ENB1308" s="2"/>
      <c r="ENC1308" s="2"/>
      <c r="END1308" s="2"/>
      <c r="ENE1308" s="2"/>
      <c r="ENF1308" s="2"/>
      <c r="ENG1308" s="2"/>
      <c r="ENH1308" s="2"/>
      <c r="ENI1308" s="2"/>
      <c r="ENJ1308" s="2"/>
      <c r="ENK1308" s="2"/>
      <c r="ENL1308" s="2"/>
      <c r="ENM1308" s="2"/>
      <c r="ENN1308" s="2"/>
      <c r="ENO1308" s="2"/>
      <c r="ENP1308" s="2"/>
      <c r="ENQ1308" s="2"/>
      <c r="ENR1308" s="2"/>
      <c r="ENS1308" s="2"/>
      <c r="ENT1308" s="2"/>
      <c r="ENU1308" s="2"/>
      <c r="ENV1308" s="2"/>
      <c r="ENW1308" s="2"/>
      <c r="ENX1308" s="2"/>
      <c r="ENY1308" s="2"/>
      <c r="ENZ1308" s="2"/>
      <c r="EOA1308" s="2"/>
      <c r="EOB1308" s="2"/>
      <c r="EOC1308" s="2"/>
      <c r="EOD1308" s="2"/>
      <c r="EOE1308" s="2"/>
      <c r="EOF1308" s="2"/>
      <c r="EOG1308" s="2"/>
      <c r="EOH1308" s="2"/>
      <c r="EOI1308" s="2"/>
      <c r="EOJ1308" s="2"/>
      <c r="EOK1308" s="2"/>
      <c r="EOL1308" s="2"/>
      <c r="EOM1308" s="2"/>
      <c r="EON1308" s="2"/>
      <c r="EOO1308" s="2"/>
      <c r="EOP1308" s="2"/>
      <c r="EOQ1308" s="2"/>
      <c r="EOR1308" s="2"/>
      <c r="EOS1308" s="2"/>
      <c r="EOT1308" s="2"/>
      <c r="EOU1308" s="2"/>
      <c r="EOV1308" s="2"/>
      <c r="EOW1308" s="2"/>
      <c r="EOX1308" s="2"/>
      <c r="EOY1308" s="2"/>
      <c r="EOZ1308" s="2"/>
      <c r="EPA1308" s="2"/>
      <c r="EPB1308" s="2"/>
      <c r="EPC1308" s="2"/>
      <c r="EPD1308" s="2"/>
      <c r="EPE1308" s="2"/>
      <c r="EPF1308" s="2"/>
      <c r="EPG1308" s="2"/>
      <c r="EPH1308" s="2"/>
      <c r="EPI1308" s="2"/>
      <c r="EPJ1308" s="2"/>
      <c r="EPK1308" s="2"/>
      <c r="EPL1308" s="2"/>
      <c r="EPM1308" s="2"/>
      <c r="EPN1308" s="2"/>
      <c r="EPO1308" s="2"/>
      <c r="EPP1308" s="2"/>
      <c r="EPQ1308" s="2"/>
      <c r="EPR1308" s="2"/>
      <c r="EPS1308" s="2"/>
      <c r="EPT1308" s="2"/>
      <c r="EPU1308" s="2"/>
      <c r="EPV1308" s="2"/>
      <c r="EPW1308" s="2"/>
      <c r="EPX1308" s="2"/>
      <c r="EPY1308" s="2"/>
      <c r="EPZ1308" s="2"/>
      <c r="EQA1308" s="2"/>
      <c r="EQB1308" s="2"/>
      <c r="EQC1308" s="2"/>
      <c r="EQD1308" s="2"/>
      <c r="EQE1308" s="2"/>
      <c r="EQF1308" s="2"/>
      <c r="EQG1308" s="2"/>
      <c r="EQH1308" s="2"/>
      <c r="EQI1308" s="2"/>
      <c r="EQJ1308" s="2"/>
      <c r="EQK1308" s="2"/>
      <c r="EQL1308" s="2"/>
      <c r="EQM1308" s="2"/>
      <c r="EQN1308" s="2"/>
      <c r="EQO1308" s="2"/>
      <c r="EQP1308" s="2"/>
      <c r="EQQ1308" s="2"/>
      <c r="EQR1308" s="2"/>
      <c r="EQS1308" s="2"/>
      <c r="EQT1308" s="2"/>
      <c r="EQU1308" s="2"/>
      <c r="EQV1308" s="2"/>
      <c r="EQW1308" s="2"/>
      <c r="EQX1308" s="2"/>
      <c r="EQY1308" s="2"/>
      <c r="EQZ1308" s="2"/>
      <c r="ERA1308" s="2"/>
      <c r="ERB1308" s="2"/>
      <c r="ERC1308" s="2"/>
      <c r="ERD1308" s="2"/>
      <c r="ERE1308" s="2"/>
      <c r="ERF1308" s="2"/>
      <c r="ERG1308" s="2"/>
      <c r="ERH1308" s="2"/>
      <c r="ERI1308" s="2"/>
      <c r="ERJ1308" s="2"/>
      <c r="ERK1308" s="2"/>
      <c r="ERL1308" s="2"/>
      <c r="ERM1308" s="2"/>
      <c r="ERN1308" s="2"/>
      <c r="ERO1308" s="2"/>
      <c r="ERP1308" s="2"/>
      <c r="ERQ1308" s="2"/>
      <c r="ERR1308" s="2"/>
      <c r="ERS1308" s="2"/>
      <c r="ERT1308" s="2"/>
      <c r="ERU1308" s="2"/>
      <c r="ERV1308" s="2"/>
      <c r="ERW1308" s="2"/>
      <c r="ERX1308" s="2"/>
      <c r="ERY1308" s="2"/>
      <c r="ERZ1308" s="2"/>
      <c r="ESA1308" s="2"/>
      <c r="ESB1308" s="2"/>
      <c r="ESC1308" s="2"/>
      <c r="ESD1308" s="2"/>
      <c r="ESE1308" s="2"/>
      <c r="ESF1308" s="2"/>
      <c r="ESG1308" s="2"/>
      <c r="ESH1308" s="2"/>
      <c r="ESI1308" s="2"/>
      <c r="ESJ1308" s="2"/>
      <c r="ESK1308" s="2"/>
      <c r="ESL1308" s="2"/>
      <c r="ESM1308" s="2"/>
      <c r="ESN1308" s="2"/>
      <c r="ESO1308" s="2"/>
      <c r="ESP1308" s="2"/>
      <c r="ESQ1308" s="2"/>
      <c r="ESR1308" s="2"/>
      <c r="ESS1308" s="2"/>
      <c r="EST1308" s="2"/>
      <c r="ESU1308" s="2"/>
      <c r="ESV1308" s="2"/>
      <c r="ESW1308" s="2"/>
      <c r="ESX1308" s="2"/>
      <c r="ESY1308" s="2"/>
      <c r="ESZ1308" s="2"/>
      <c r="ETA1308" s="2"/>
      <c r="ETB1308" s="2"/>
      <c r="ETC1308" s="2"/>
      <c r="ETD1308" s="2"/>
      <c r="ETE1308" s="2"/>
      <c r="ETF1308" s="2"/>
      <c r="ETG1308" s="2"/>
      <c r="ETH1308" s="2"/>
      <c r="ETI1308" s="2"/>
      <c r="ETJ1308" s="2"/>
      <c r="ETK1308" s="2"/>
      <c r="ETL1308" s="2"/>
      <c r="ETM1308" s="2"/>
      <c r="ETN1308" s="2"/>
      <c r="ETO1308" s="2"/>
      <c r="ETP1308" s="2"/>
      <c r="ETQ1308" s="2"/>
      <c r="ETR1308" s="2"/>
      <c r="ETS1308" s="2"/>
      <c r="ETT1308" s="2"/>
      <c r="ETU1308" s="2"/>
      <c r="ETV1308" s="2"/>
      <c r="ETW1308" s="2"/>
      <c r="ETX1308" s="2"/>
      <c r="ETY1308" s="2"/>
      <c r="ETZ1308" s="2"/>
      <c r="EUA1308" s="2"/>
      <c r="EUB1308" s="2"/>
      <c r="EUC1308" s="2"/>
      <c r="EUD1308" s="2"/>
      <c r="EUE1308" s="2"/>
      <c r="EUF1308" s="2"/>
      <c r="EUG1308" s="2"/>
      <c r="EUH1308" s="2"/>
      <c r="EUI1308" s="2"/>
      <c r="EUJ1308" s="2"/>
      <c r="EUK1308" s="2"/>
      <c r="EUL1308" s="2"/>
      <c r="EUM1308" s="2"/>
      <c r="EUN1308" s="2"/>
      <c r="EUO1308" s="2"/>
      <c r="EUP1308" s="2"/>
      <c r="EUQ1308" s="2"/>
      <c r="EUR1308" s="2"/>
      <c r="EUS1308" s="2"/>
      <c r="EUT1308" s="2"/>
      <c r="EUU1308" s="2"/>
      <c r="EUV1308" s="2"/>
      <c r="EUW1308" s="2"/>
      <c r="EUX1308" s="2"/>
      <c r="EUY1308" s="2"/>
      <c r="EUZ1308" s="2"/>
      <c r="EVA1308" s="2"/>
      <c r="EVB1308" s="2"/>
      <c r="EVC1308" s="2"/>
      <c r="EVD1308" s="2"/>
      <c r="EVE1308" s="2"/>
      <c r="EVF1308" s="2"/>
      <c r="EVG1308" s="2"/>
      <c r="EVH1308" s="2"/>
      <c r="EVI1308" s="2"/>
      <c r="EVJ1308" s="2"/>
      <c r="EVK1308" s="2"/>
      <c r="EVL1308" s="2"/>
      <c r="EVM1308" s="2"/>
      <c r="EVN1308" s="2"/>
      <c r="EVO1308" s="2"/>
      <c r="EVP1308" s="2"/>
      <c r="EVQ1308" s="2"/>
      <c r="EVR1308" s="2"/>
      <c r="EVS1308" s="2"/>
      <c r="EVT1308" s="2"/>
      <c r="EVU1308" s="2"/>
      <c r="EVV1308" s="2"/>
      <c r="EVW1308" s="2"/>
      <c r="EVX1308" s="2"/>
      <c r="EVY1308" s="2"/>
      <c r="EVZ1308" s="2"/>
      <c r="EWA1308" s="2"/>
      <c r="EWB1308" s="2"/>
      <c r="EWC1308" s="2"/>
      <c r="EWD1308" s="2"/>
      <c r="EWE1308" s="2"/>
      <c r="EWF1308" s="2"/>
      <c r="EWG1308" s="2"/>
      <c r="EWH1308" s="2"/>
      <c r="EWI1308" s="2"/>
      <c r="EWJ1308" s="2"/>
      <c r="EWK1308" s="2"/>
      <c r="EWL1308" s="2"/>
      <c r="EWM1308" s="2"/>
      <c r="EWN1308" s="2"/>
      <c r="EWO1308" s="2"/>
      <c r="EWP1308" s="2"/>
      <c r="EWQ1308" s="2"/>
      <c r="EWR1308" s="2"/>
      <c r="EWS1308" s="2"/>
      <c r="EWT1308" s="2"/>
      <c r="EWU1308" s="2"/>
      <c r="EWV1308" s="2"/>
      <c r="EWW1308" s="2"/>
      <c r="EWX1308" s="2"/>
      <c r="EWY1308" s="2"/>
      <c r="EWZ1308" s="2"/>
      <c r="EXA1308" s="2"/>
      <c r="EXB1308" s="2"/>
      <c r="EXC1308" s="2"/>
      <c r="EXD1308" s="2"/>
      <c r="EXE1308" s="2"/>
      <c r="EXF1308" s="2"/>
      <c r="EXG1308" s="2"/>
      <c r="EXH1308" s="2"/>
      <c r="EXI1308" s="2"/>
      <c r="EXJ1308" s="2"/>
      <c r="EXK1308" s="2"/>
      <c r="EXL1308" s="2"/>
      <c r="EXM1308" s="2"/>
      <c r="EXN1308" s="2"/>
      <c r="EXO1308" s="2"/>
      <c r="EXP1308" s="2"/>
      <c r="EXQ1308" s="2"/>
      <c r="EXR1308" s="2"/>
      <c r="EXS1308" s="2"/>
      <c r="EXT1308" s="2"/>
      <c r="EXU1308" s="2"/>
      <c r="EXV1308" s="2"/>
      <c r="EXW1308" s="2"/>
      <c r="EXX1308" s="2"/>
      <c r="EXY1308" s="2"/>
      <c r="EXZ1308" s="2"/>
      <c r="EYA1308" s="2"/>
      <c r="EYB1308" s="2"/>
      <c r="EYC1308" s="2"/>
      <c r="EYD1308" s="2"/>
      <c r="EYE1308" s="2"/>
      <c r="EYF1308" s="2"/>
      <c r="EYG1308" s="2"/>
      <c r="EYH1308" s="2"/>
      <c r="EYI1308" s="2"/>
      <c r="EYJ1308" s="2"/>
      <c r="EYK1308" s="2"/>
      <c r="EYL1308" s="2"/>
      <c r="EYM1308" s="2"/>
      <c r="EYN1308" s="2"/>
      <c r="EYO1308" s="2"/>
      <c r="EYP1308" s="2"/>
      <c r="EYQ1308" s="2"/>
      <c r="EYR1308" s="2"/>
      <c r="EYS1308" s="2"/>
      <c r="EYT1308" s="2"/>
      <c r="EYU1308" s="2"/>
      <c r="EYV1308" s="2"/>
      <c r="EYW1308" s="2"/>
      <c r="EYX1308" s="2"/>
      <c r="EYY1308" s="2"/>
      <c r="EYZ1308" s="2"/>
      <c r="EZA1308" s="2"/>
      <c r="EZB1308" s="2"/>
      <c r="EZC1308" s="2"/>
      <c r="EZD1308" s="2"/>
      <c r="EZE1308" s="2"/>
      <c r="EZF1308" s="2"/>
      <c r="EZG1308" s="2"/>
      <c r="EZH1308" s="2"/>
      <c r="EZI1308" s="2"/>
      <c r="EZJ1308" s="2"/>
      <c r="EZK1308" s="2"/>
      <c r="EZL1308" s="2"/>
      <c r="EZM1308" s="2"/>
      <c r="EZN1308" s="2"/>
      <c r="EZO1308" s="2"/>
      <c r="EZP1308" s="2"/>
      <c r="EZQ1308" s="2"/>
      <c r="EZR1308" s="2"/>
      <c r="EZS1308" s="2"/>
      <c r="EZT1308" s="2"/>
      <c r="EZU1308" s="2"/>
      <c r="EZV1308" s="2"/>
      <c r="EZW1308" s="2"/>
      <c r="EZX1308" s="2"/>
      <c r="EZY1308" s="2"/>
      <c r="EZZ1308" s="2"/>
      <c r="FAA1308" s="2"/>
      <c r="FAB1308" s="2"/>
      <c r="FAC1308" s="2"/>
      <c r="FAD1308" s="2"/>
      <c r="FAE1308" s="2"/>
      <c r="FAF1308" s="2"/>
      <c r="FAG1308" s="2"/>
      <c r="FAH1308" s="2"/>
      <c r="FAI1308" s="2"/>
      <c r="FAJ1308" s="2"/>
      <c r="FAK1308" s="2"/>
      <c r="FAL1308" s="2"/>
      <c r="FAM1308" s="2"/>
      <c r="FAN1308" s="2"/>
      <c r="FAO1308" s="2"/>
      <c r="FAP1308" s="2"/>
      <c r="FAQ1308" s="2"/>
      <c r="FAR1308" s="2"/>
      <c r="FAS1308" s="2"/>
      <c r="FAT1308" s="2"/>
      <c r="FAU1308" s="2"/>
      <c r="FAV1308" s="2"/>
      <c r="FAW1308" s="2"/>
      <c r="FAX1308" s="2"/>
      <c r="FAY1308" s="2"/>
      <c r="FAZ1308" s="2"/>
      <c r="FBA1308" s="2"/>
      <c r="FBB1308" s="2"/>
      <c r="FBC1308" s="2"/>
      <c r="FBD1308" s="2"/>
      <c r="FBE1308" s="2"/>
      <c r="FBF1308" s="2"/>
      <c r="FBG1308" s="2"/>
      <c r="FBH1308" s="2"/>
      <c r="FBI1308" s="2"/>
      <c r="FBJ1308" s="2"/>
      <c r="FBK1308" s="2"/>
      <c r="FBL1308" s="2"/>
      <c r="FBM1308" s="2"/>
      <c r="FBN1308" s="2"/>
      <c r="FBO1308" s="2"/>
      <c r="FBP1308" s="2"/>
      <c r="FBQ1308" s="2"/>
      <c r="FBR1308" s="2"/>
      <c r="FBS1308" s="2"/>
      <c r="FBT1308" s="2"/>
      <c r="FBU1308" s="2"/>
      <c r="FBV1308" s="2"/>
      <c r="FBW1308" s="2"/>
      <c r="FBX1308" s="2"/>
      <c r="FBY1308" s="2"/>
      <c r="FBZ1308" s="2"/>
      <c r="FCA1308" s="2"/>
      <c r="FCB1308" s="2"/>
      <c r="FCC1308" s="2"/>
      <c r="FCD1308" s="2"/>
      <c r="FCE1308" s="2"/>
      <c r="FCF1308" s="2"/>
      <c r="FCG1308" s="2"/>
      <c r="FCH1308" s="2"/>
      <c r="FCI1308" s="2"/>
      <c r="FCJ1308" s="2"/>
      <c r="FCK1308" s="2"/>
      <c r="FCL1308" s="2"/>
      <c r="FCM1308" s="2"/>
      <c r="FCN1308" s="2"/>
      <c r="FCO1308" s="2"/>
      <c r="FCP1308" s="2"/>
      <c r="FCQ1308" s="2"/>
      <c r="FCR1308" s="2"/>
      <c r="FCS1308" s="2"/>
      <c r="FCT1308" s="2"/>
      <c r="FCU1308" s="2"/>
      <c r="FCV1308" s="2"/>
      <c r="FCW1308" s="2"/>
      <c r="FCX1308" s="2"/>
      <c r="FCY1308" s="2"/>
      <c r="FCZ1308" s="2"/>
      <c r="FDA1308" s="2"/>
      <c r="FDB1308" s="2"/>
      <c r="FDC1308" s="2"/>
      <c r="FDD1308" s="2"/>
      <c r="FDE1308" s="2"/>
      <c r="FDF1308" s="2"/>
      <c r="FDG1308" s="2"/>
      <c r="FDH1308" s="2"/>
      <c r="FDI1308" s="2"/>
      <c r="FDJ1308" s="2"/>
      <c r="FDK1308" s="2"/>
      <c r="FDL1308" s="2"/>
      <c r="FDM1308" s="2"/>
      <c r="FDN1308" s="2"/>
      <c r="FDO1308" s="2"/>
      <c r="FDP1308" s="2"/>
      <c r="FDQ1308" s="2"/>
      <c r="FDR1308" s="2"/>
      <c r="FDS1308" s="2"/>
      <c r="FDT1308" s="2"/>
      <c r="FDU1308" s="2"/>
      <c r="FDV1308" s="2"/>
      <c r="FDW1308" s="2"/>
      <c r="FDX1308" s="2"/>
      <c r="FDY1308" s="2"/>
      <c r="FDZ1308" s="2"/>
      <c r="FEA1308" s="2"/>
      <c r="FEB1308" s="2"/>
      <c r="FEC1308" s="2"/>
      <c r="FED1308" s="2"/>
      <c r="FEE1308" s="2"/>
      <c r="FEF1308" s="2"/>
      <c r="FEG1308" s="2"/>
      <c r="FEH1308" s="2"/>
      <c r="FEI1308" s="2"/>
      <c r="FEJ1308" s="2"/>
      <c r="FEK1308" s="2"/>
      <c r="FEL1308" s="2"/>
      <c r="FEM1308" s="2"/>
      <c r="FEN1308" s="2"/>
      <c r="FEO1308" s="2"/>
      <c r="FEP1308" s="2"/>
      <c r="FEQ1308" s="2"/>
      <c r="FER1308" s="2"/>
      <c r="FES1308" s="2"/>
      <c r="FET1308" s="2"/>
      <c r="FEU1308" s="2"/>
      <c r="FEV1308" s="2"/>
      <c r="FEW1308" s="2"/>
      <c r="FEX1308" s="2"/>
      <c r="FEY1308" s="2"/>
      <c r="FEZ1308" s="2"/>
      <c r="FFA1308" s="2"/>
      <c r="FFB1308" s="2"/>
      <c r="FFC1308" s="2"/>
      <c r="FFD1308" s="2"/>
      <c r="FFE1308" s="2"/>
      <c r="FFF1308" s="2"/>
      <c r="FFG1308" s="2"/>
      <c r="FFH1308" s="2"/>
      <c r="FFI1308" s="2"/>
      <c r="FFJ1308" s="2"/>
      <c r="FFK1308" s="2"/>
      <c r="FFL1308" s="2"/>
      <c r="FFM1308" s="2"/>
      <c r="FFN1308" s="2"/>
      <c r="FFO1308" s="2"/>
      <c r="FFP1308" s="2"/>
      <c r="FFQ1308" s="2"/>
      <c r="FFR1308" s="2"/>
      <c r="FFS1308" s="2"/>
      <c r="FFT1308" s="2"/>
      <c r="FFU1308" s="2"/>
      <c r="FFV1308" s="2"/>
      <c r="FFW1308" s="2"/>
      <c r="FFX1308" s="2"/>
      <c r="FFY1308" s="2"/>
      <c r="FFZ1308" s="2"/>
      <c r="FGA1308" s="2"/>
      <c r="FGB1308" s="2"/>
      <c r="FGC1308" s="2"/>
      <c r="FGD1308" s="2"/>
      <c r="FGE1308" s="2"/>
      <c r="FGF1308" s="2"/>
      <c r="FGG1308" s="2"/>
      <c r="FGH1308" s="2"/>
      <c r="FGI1308" s="2"/>
      <c r="FGJ1308" s="2"/>
      <c r="FGK1308" s="2"/>
      <c r="FGL1308" s="2"/>
      <c r="FGM1308" s="2"/>
      <c r="FGN1308" s="2"/>
      <c r="FGO1308" s="2"/>
      <c r="FGP1308" s="2"/>
      <c r="FGQ1308" s="2"/>
      <c r="FGR1308" s="2"/>
      <c r="FGS1308" s="2"/>
      <c r="FGT1308" s="2"/>
      <c r="FGU1308" s="2"/>
      <c r="FGV1308" s="2"/>
      <c r="FGW1308" s="2"/>
      <c r="FGX1308" s="2"/>
      <c r="FGY1308" s="2"/>
      <c r="FGZ1308" s="2"/>
      <c r="FHA1308" s="2"/>
      <c r="FHB1308" s="2"/>
      <c r="FHC1308" s="2"/>
      <c r="FHD1308" s="2"/>
      <c r="FHE1308" s="2"/>
      <c r="FHF1308" s="2"/>
      <c r="FHG1308" s="2"/>
      <c r="FHH1308" s="2"/>
      <c r="FHI1308" s="2"/>
      <c r="FHJ1308" s="2"/>
      <c r="FHK1308" s="2"/>
      <c r="FHL1308" s="2"/>
      <c r="FHM1308" s="2"/>
      <c r="FHN1308" s="2"/>
      <c r="FHO1308" s="2"/>
      <c r="FHP1308" s="2"/>
      <c r="FHQ1308" s="2"/>
      <c r="FHR1308" s="2"/>
      <c r="FHS1308" s="2"/>
      <c r="FHT1308" s="2"/>
      <c r="FHU1308" s="2"/>
      <c r="FHV1308" s="2"/>
      <c r="FHW1308" s="2"/>
      <c r="FHX1308" s="2"/>
      <c r="FHY1308" s="2"/>
      <c r="FHZ1308" s="2"/>
      <c r="FIA1308" s="2"/>
      <c r="FIB1308" s="2"/>
      <c r="FIC1308" s="2"/>
      <c r="FID1308" s="2"/>
      <c r="FIE1308" s="2"/>
      <c r="FIF1308" s="2"/>
      <c r="FIG1308" s="2"/>
      <c r="FIH1308" s="2"/>
      <c r="FII1308" s="2"/>
      <c r="FIJ1308" s="2"/>
      <c r="FIK1308" s="2"/>
      <c r="FIL1308" s="2"/>
      <c r="FIM1308" s="2"/>
      <c r="FIN1308" s="2"/>
      <c r="FIO1308" s="2"/>
      <c r="FIP1308" s="2"/>
      <c r="FIQ1308" s="2"/>
      <c r="FIR1308" s="2"/>
      <c r="FIS1308" s="2"/>
      <c r="FIT1308" s="2"/>
      <c r="FIU1308" s="2"/>
      <c r="FIV1308" s="2"/>
      <c r="FIW1308" s="2"/>
      <c r="FIX1308" s="2"/>
      <c r="FIY1308" s="2"/>
      <c r="FIZ1308" s="2"/>
      <c r="FJA1308" s="2"/>
      <c r="FJB1308" s="2"/>
      <c r="FJC1308" s="2"/>
      <c r="FJD1308" s="2"/>
      <c r="FJE1308" s="2"/>
      <c r="FJF1308" s="2"/>
      <c r="FJG1308" s="2"/>
      <c r="FJH1308" s="2"/>
      <c r="FJI1308" s="2"/>
      <c r="FJJ1308" s="2"/>
      <c r="FJK1308" s="2"/>
      <c r="FJL1308" s="2"/>
      <c r="FJM1308" s="2"/>
      <c r="FJN1308" s="2"/>
      <c r="FJO1308" s="2"/>
      <c r="FJP1308" s="2"/>
      <c r="FJQ1308" s="2"/>
      <c r="FJR1308" s="2"/>
      <c r="FJS1308" s="2"/>
      <c r="FJT1308" s="2"/>
      <c r="FJU1308" s="2"/>
      <c r="FJV1308" s="2"/>
      <c r="FJW1308" s="2"/>
      <c r="FJX1308" s="2"/>
      <c r="FJY1308" s="2"/>
      <c r="FJZ1308" s="2"/>
      <c r="FKA1308" s="2"/>
      <c r="FKB1308" s="2"/>
      <c r="FKC1308" s="2"/>
      <c r="FKD1308" s="2"/>
      <c r="FKE1308" s="2"/>
      <c r="FKF1308" s="2"/>
      <c r="FKG1308" s="2"/>
      <c r="FKH1308" s="2"/>
      <c r="FKI1308" s="2"/>
      <c r="FKJ1308" s="2"/>
      <c r="FKK1308" s="2"/>
      <c r="FKL1308" s="2"/>
      <c r="FKM1308" s="2"/>
      <c r="FKN1308" s="2"/>
      <c r="FKO1308" s="2"/>
      <c r="FKP1308" s="2"/>
      <c r="FKQ1308" s="2"/>
      <c r="FKR1308" s="2"/>
      <c r="FKS1308" s="2"/>
      <c r="FKT1308" s="2"/>
      <c r="FKU1308" s="2"/>
      <c r="FKV1308" s="2"/>
      <c r="FKW1308" s="2"/>
      <c r="FKX1308" s="2"/>
      <c r="FKY1308" s="2"/>
      <c r="FKZ1308" s="2"/>
      <c r="FLA1308" s="2"/>
      <c r="FLB1308" s="2"/>
      <c r="FLC1308" s="2"/>
      <c r="FLD1308" s="2"/>
      <c r="FLE1308" s="2"/>
      <c r="FLF1308" s="2"/>
      <c r="FLG1308" s="2"/>
      <c r="FLH1308" s="2"/>
      <c r="FLI1308" s="2"/>
      <c r="FLJ1308" s="2"/>
      <c r="FLK1308" s="2"/>
      <c r="FLL1308" s="2"/>
      <c r="FLM1308" s="2"/>
      <c r="FLN1308" s="2"/>
      <c r="FLO1308" s="2"/>
      <c r="FLP1308" s="2"/>
      <c r="FLQ1308" s="2"/>
      <c r="FLR1308" s="2"/>
      <c r="FLS1308" s="2"/>
      <c r="FLT1308" s="2"/>
      <c r="FLU1308" s="2"/>
      <c r="FLV1308" s="2"/>
      <c r="FLW1308" s="2"/>
      <c r="FLX1308" s="2"/>
      <c r="FLY1308" s="2"/>
      <c r="FLZ1308" s="2"/>
      <c r="FMA1308" s="2"/>
      <c r="FMB1308" s="2"/>
      <c r="FMC1308" s="2"/>
      <c r="FMD1308" s="2"/>
      <c r="FME1308" s="2"/>
      <c r="FMF1308" s="2"/>
      <c r="FMG1308" s="2"/>
      <c r="FMH1308" s="2"/>
      <c r="FMI1308" s="2"/>
      <c r="FMJ1308" s="2"/>
      <c r="FMK1308" s="2"/>
      <c r="FML1308" s="2"/>
      <c r="FMM1308" s="2"/>
      <c r="FMN1308" s="2"/>
      <c r="FMO1308" s="2"/>
      <c r="FMP1308" s="2"/>
      <c r="FMQ1308" s="2"/>
      <c r="FMR1308" s="2"/>
      <c r="FMS1308" s="2"/>
      <c r="FMT1308" s="2"/>
      <c r="FMU1308" s="2"/>
      <c r="FMV1308" s="2"/>
      <c r="FMW1308" s="2"/>
      <c r="FMX1308" s="2"/>
      <c r="FMY1308" s="2"/>
      <c r="FMZ1308" s="2"/>
      <c r="FNA1308" s="2"/>
      <c r="FNB1308" s="2"/>
      <c r="FNC1308" s="2"/>
      <c r="FND1308" s="2"/>
      <c r="FNE1308" s="2"/>
      <c r="FNF1308" s="2"/>
      <c r="FNG1308" s="2"/>
      <c r="FNH1308" s="2"/>
      <c r="FNI1308" s="2"/>
      <c r="FNJ1308" s="2"/>
      <c r="FNK1308" s="2"/>
      <c r="FNL1308" s="2"/>
      <c r="FNM1308" s="2"/>
      <c r="FNN1308" s="2"/>
      <c r="FNO1308" s="2"/>
      <c r="FNP1308" s="2"/>
      <c r="FNQ1308" s="2"/>
      <c r="FNR1308" s="2"/>
      <c r="FNS1308" s="2"/>
      <c r="FNT1308" s="2"/>
      <c r="FNU1308" s="2"/>
      <c r="FNV1308" s="2"/>
      <c r="FNW1308" s="2"/>
      <c r="FNX1308" s="2"/>
      <c r="FNY1308" s="2"/>
      <c r="FNZ1308" s="2"/>
      <c r="FOA1308" s="2"/>
      <c r="FOB1308" s="2"/>
      <c r="FOC1308" s="2"/>
      <c r="FOD1308" s="2"/>
      <c r="FOE1308" s="2"/>
      <c r="FOF1308" s="2"/>
      <c r="FOG1308" s="2"/>
      <c r="FOH1308" s="2"/>
      <c r="FOI1308" s="2"/>
      <c r="FOJ1308" s="2"/>
      <c r="FOK1308" s="2"/>
      <c r="FOL1308" s="2"/>
      <c r="FOM1308" s="2"/>
      <c r="FON1308" s="2"/>
      <c r="FOO1308" s="2"/>
      <c r="FOP1308" s="2"/>
      <c r="FOQ1308" s="2"/>
      <c r="FOR1308" s="2"/>
      <c r="FOS1308" s="2"/>
      <c r="FOT1308" s="2"/>
      <c r="FOU1308" s="2"/>
      <c r="FOV1308" s="2"/>
      <c r="FOW1308" s="2"/>
      <c r="FOX1308" s="2"/>
      <c r="FOY1308" s="2"/>
      <c r="FOZ1308" s="2"/>
      <c r="FPA1308" s="2"/>
      <c r="FPB1308" s="2"/>
      <c r="FPC1308" s="2"/>
      <c r="FPD1308" s="2"/>
      <c r="FPE1308" s="2"/>
      <c r="FPF1308" s="2"/>
      <c r="FPG1308" s="2"/>
      <c r="FPH1308" s="2"/>
      <c r="FPI1308" s="2"/>
      <c r="FPJ1308" s="2"/>
      <c r="FPK1308" s="2"/>
      <c r="FPL1308" s="2"/>
      <c r="FPM1308" s="2"/>
      <c r="FPN1308" s="2"/>
      <c r="FPO1308" s="2"/>
      <c r="FPP1308" s="2"/>
      <c r="FPQ1308" s="2"/>
      <c r="FPR1308" s="2"/>
      <c r="FPS1308" s="2"/>
      <c r="FPT1308" s="2"/>
      <c r="FPU1308" s="2"/>
      <c r="FPV1308" s="2"/>
      <c r="FPW1308" s="2"/>
      <c r="FPX1308" s="2"/>
      <c r="FPY1308" s="2"/>
      <c r="FPZ1308" s="2"/>
      <c r="FQA1308" s="2"/>
      <c r="FQB1308" s="2"/>
      <c r="FQC1308" s="2"/>
      <c r="FQD1308" s="2"/>
      <c r="FQE1308" s="2"/>
      <c r="FQF1308" s="2"/>
      <c r="FQG1308" s="2"/>
      <c r="FQH1308" s="2"/>
      <c r="FQI1308" s="2"/>
      <c r="FQJ1308" s="2"/>
      <c r="FQK1308" s="2"/>
      <c r="FQL1308" s="2"/>
      <c r="FQM1308" s="2"/>
      <c r="FQN1308" s="2"/>
      <c r="FQO1308" s="2"/>
      <c r="FQP1308" s="2"/>
      <c r="FQQ1308" s="2"/>
      <c r="FQR1308" s="2"/>
      <c r="FQS1308" s="2"/>
      <c r="FQT1308" s="2"/>
      <c r="FQU1308" s="2"/>
      <c r="FQV1308" s="2"/>
      <c r="FQW1308" s="2"/>
      <c r="FQX1308" s="2"/>
      <c r="FQY1308" s="2"/>
      <c r="FQZ1308" s="2"/>
      <c r="FRA1308" s="2"/>
      <c r="FRB1308" s="2"/>
      <c r="FRC1308" s="2"/>
      <c r="FRD1308" s="2"/>
      <c r="FRE1308" s="2"/>
      <c r="FRF1308" s="2"/>
      <c r="FRG1308" s="2"/>
      <c r="FRH1308" s="2"/>
      <c r="FRI1308" s="2"/>
      <c r="FRJ1308" s="2"/>
      <c r="FRK1308" s="2"/>
      <c r="FRL1308" s="2"/>
      <c r="FRM1308" s="2"/>
      <c r="FRN1308" s="2"/>
      <c r="FRO1308" s="2"/>
      <c r="FRP1308" s="2"/>
      <c r="FRQ1308" s="2"/>
      <c r="FRR1308" s="2"/>
      <c r="FRS1308" s="2"/>
      <c r="FRT1308" s="2"/>
      <c r="FRU1308" s="2"/>
      <c r="FRV1308" s="2"/>
      <c r="FRW1308" s="2"/>
      <c r="FRX1308" s="2"/>
      <c r="FRY1308" s="2"/>
      <c r="FRZ1308" s="2"/>
      <c r="FSA1308" s="2"/>
      <c r="FSB1308" s="2"/>
      <c r="FSC1308" s="2"/>
      <c r="FSD1308" s="2"/>
      <c r="FSE1308" s="2"/>
      <c r="FSF1308" s="2"/>
      <c r="FSG1308" s="2"/>
      <c r="FSH1308" s="2"/>
      <c r="FSI1308" s="2"/>
      <c r="FSJ1308" s="2"/>
      <c r="FSK1308" s="2"/>
      <c r="FSL1308" s="2"/>
      <c r="FSM1308" s="2"/>
      <c r="FSN1308" s="2"/>
      <c r="FSO1308" s="2"/>
      <c r="FSP1308" s="2"/>
      <c r="FSQ1308" s="2"/>
      <c r="FSR1308" s="2"/>
      <c r="FSS1308" s="2"/>
      <c r="FST1308" s="2"/>
      <c r="FSU1308" s="2"/>
      <c r="FSV1308" s="2"/>
      <c r="FSW1308" s="2"/>
      <c r="FSX1308" s="2"/>
      <c r="FSY1308" s="2"/>
      <c r="FSZ1308" s="2"/>
      <c r="FTA1308" s="2"/>
      <c r="FTB1308" s="2"/>
      <c r="FTC1308" s="2"/>
      <c r="FTD1308" s="2"/>
      <c r="FTE1308" s="2"/>
      <c r="FTF1308" s="2"/>
      <c r="FTG1308" s="2"/>
      <c r="FTH1308" s="2"/>
      <c r="FTI1308" s="2"/>
      <c r="FTJ1308" s="2"/>
      <c r="FTK1308" s="2"/>
      <c r="FTL1308" s="2"/>
      <c r="FTM1308" s="2"/>
      <c r="FTN1308" s="2"/>
      <c r="FTO1308" s="2"/>
      <c r="FTP1308" s="2"/>
      <c r="FTQ1308" s="2"/>
      <c r="FTR1308" s="2"/>
      <c r="FTS1308" s="2"/>
      <c r="FTT1308" s="2"/>
      <c r="FTU1308" s="2"/>
      <c r="FTV1308" s="2"/>
      <c r="FTW1308" s="2"/>
      <c r="FTX1308" s="2"/>
      <c r="FTY1308" s="2"/>
      <c r="FTZ1308" s="2"/>
      <c r="FUA1308" s="2"/>
      <c r="FUB1308" s="2"/>
      <c r="FUC1308" s="2"/>
      <c r="FUD1308" s="2"/>
      <c r="FUE1308" s="2"/>
      <c r="FUF1308" s="2"/>
      <c r="FUG1308" s="2"/>
      <c r="FUH1308" s="2"/>
      <c r="FUI1308" s="2"/>
      <c r="FUJ1308" s="2"/>
      <c r="FUK1308" s="2"/>
      <c r="FUL1308" s="2"/>
      <c r="FUM1308" s="2"/>
      <c r="FUN1308" s="2"/>
      <c r="FUO1308" s="2"/>
      <c r="FUP1308" s="2"/>
      <c r="FUQ1308" s="2"/>
      <c r="FUR1308" s="2"/>
      <c r="FUS1308" s="2"/>
      <c r="FUT1308" s="2"/>
      <c r="FUU1308" s="2"/>
      <c r="FUV1308" s="2"/>
      <c r="FUW1308" s="2"/>
      <c r="FUX1308" s="2"/>
      <c r="FUY1308" s="2"/>
      <c r="FUZ1308" s="2"/>
      <c r="FVA1308" s="2"/>
      <c r="FVB1308" s="2"/>
      <c r="FVC1308" s="2"/>
      <c r="FVD1308" s="2"/>
      <c r="FVE1308" s="2"/>
      <c r="FVF1308" s="2"/>
      <c r="FVG1308" s="2"/>
      <c r="FVH1308" s="2"/>
      <c r="FVI1308" s="2"/>
      <c r="FVJ1308" s="2"/>
      <c r="FVK1308" s="2"/>
      <c r="FVL1308" s="2"/>
      <c r="FVM1308" s="2"/>
      <c r="FVN1308" s="2"/>
      <c r="FVO1308" s="2"/>
      <c r="FVP1308" s="2"/>
      <c r="FVQ1308" s="2"/>
      <c r="FVR1308" s="2"/>
      <c r="FVS1308" s="2"/>
      <c r="FVT1308" s="2"/>
      <c r="FVU1308" s="2"/>
      <c r="FVV1308" s="2"/>
      <c r="FVW1308" s="2"/>
      <c r="FVX1308" s="2"/>
      <c r="FVY1308" s="2"/>
      <c r="FVZ1308" s="2"/>
      <c r="FWA1308" s="2"/>
      <c r="FWB1308" s="2"/>
      <c r="FWC1308" s="2"/>
      <c r="FWD1308" s="2"/>
      <c r="FWE1308" s="2"/>
      <c r="FWF1308" s="2"/>
      <c r="FWG1308" s="2"/>
      <c r="FWH1308" s="2"/>
      <c r="FWI1308" s="2"/>
      <c r="FWJ1308" s="2"/>
      <c r="FWK1308" s="2"/>
      <c r="FWL1308" s="2"/>
      <c r="FWM1308" s="2"/>
      <c r="FWN1308" s="2"/>
      <c r="FWO1308" s="2"/>
      <c r="FWP1308" s="2"/>
      <c r="FWQ1308" s="2"/>
      <c r="FWR1308" s="2"/>
      <c r="FWS1308" s="2"/>
      <c r="FWT1308" s="2"/>
      <c r="FWU1308" s="2"/>
      <c r="FWV1308" s="2"/>
      <c r="FWW1308" s="2"/>
      <c r="FWX1308" s="2"/>
      <c r="FWY1308" s="2"/>
      <c r="FWZ1308" s="2"/>
      <c r="FXA1308" s="2"/>
      <c r="FXB1308" s="2"/>
      <c r="FXC1308" s="2"/>
      <c r="FXD1308" s="2"/>
      <c r="FXE1308" s="2"/>
      <c r="FXF1308" s="2"/>
      <c r="FXG1308" s="2"/>
      <c r="FXH1308" s="2"/>
      <c r="FXI1308" s="2"/>
      <c r="FXJ1308" s="2"/>
      <c r="FXK1308" s="2"/>
      <c r="FXL1308" s="2"/>
      <c r="FXM1308" s="2"/>
      <c r="FXN1308" s="2"/>
      <c r="FXO1308" s="2"/>
      <c r="FXP1308" s="2"/>
      <c r="FXQ1308" s="2"/>
      <c r="FXR1308" s="2"/>
      <c r="FXS1308" s="2"/>
      <c r="FXT1308" s="2"/>
      <c r="FXU1308" s="2"/>
      <c r="FXV1308" s="2"/>
      <c r="FXW1308" s="2"/>
      <c r="FXX1308" s="2"/>
      <c r="FXY1308" s="2"/>
      <c r="FXZ1308" s="2"/>
      <c r="FYA1308" s="2"/>
      <c r="FYB1308" s="2"/>
      <c r="FYC1308" s="2"/>
      <c r="FYD1308" s="2"/>
      <c r="FYE1308" s="2"/>
      <c r="FYF1308" s="2"/>
      <c r="FYG1308" s="2"/>
      <c r="FYH1308" s="2"/>
      <c r="FYI1308" s="2"/>
      <c r="FYJ1308" s="2"/>
      <c r="FYK1308" s="2"/>
      <c r="FYL1308" s="2"/>
      <c r="FYM1308" s="2"/>
      <c r="FYN1308" s="2"/>
      <c r="FYO1308" s="2"/>
      <c r="FYP1308" s="2"/>
      <c r="FYQ1308" s="2"/>
      <c r="FYR1308" s="2"/>
      <c r="FYS1308" s="2"/>
      <c r="FYT1308" s="2"/>
      <c r="FYU1308" s="2"/>
      <c r="FYV1308" s="2"/>
      <c r="FYW1308" s="2"/>
      <c r="FYX1308" s="2"/>
      <c r="FYY1308" s="2"/>
      <c r="FYZ1308" s="2"/>
      <c r="FZA1308" s="2"/>
      <c r="FZB1308" s="2"/>
      <c r="FZC1308" s="2"/>
      <c r="FZD1308" s="2"/>
      <c r="FZE1308" s="2"/>
      <c r="FZF1308" s="2"/>
      <c r="FZG1308" s="2"/>
      <c r="FZH1308" s="2"/>
      <c r="FZI1308" s="2"/>
      <c r="FZJ1308" s="2"/>
      <c r="FZK1308" s="2"/>
      <c r="FZL1308" s="2"/>
      <c r="FZM1308" s="2"/>
      <c r="FZN1308" s="2"/>
      <c r="FZO1308" s="2"/>
      <c r="FZP1308" s="2"/>
      <c r="FZQ1308" s="2"/>
      <c r="FZR1308" s="2"/>
      <c r="FZS1308" s="2"/>
      <c r="FZT1308" s="2"/>
      <c r="FZU1308" s="2"/>
      <c r="FZV1308" s="2"/>
      <c r="FZW1308" s="2"/>
      <c r="FZX1308" s="2"/>
      <c r="FZY1308" s="2"/>
      <c r="FZZ1308" s="2"/>
      <c r="GAA1308" s="2"/>
      <c r="GAB1308" s="2"/>
      <c r="GAC1308" s="2"/>
      <c r="GAD1308" s="2"/>
      <c r="GAE1308" s="2"/>
      <c r="GAF1308" s="2"/>
      <c r="GAG1308" s="2"/>
      <c r="GAH1308" s="2"/>
      <c r="GAI1308" s="2"/>
      <c r="GAJ1308" s="2"/>
      <c r="GAK1308" s="2"/>
      <c r="GAL1308" s="2"/>
      <c r="GAM1308" s="2"/>
      <c r="GAN1308" s="2"/>
      <c r="GAO1308" s="2"/>
      <c r="GAP1308" s="2"/>
      <c r="GAQ1308" s="2"/>
      <c r="GAR1308" s="2"/>
      <c r="GAS1308" s="2"/>
      <c r="GAT1308" s="2"/>
      <c r="GAU1308" s="2"/>
      <c r="GAV1308" s="2"/>
      <c r="GAW1308" s="2"/>
      <c r="GAX1308" s="2"/>
      <c r="GAY1308" s="2"/>
      <c r="GAZ1308" s="2"/>
      <c r="GBA1308" s="2"/>
      <c r="GBB1308" s="2"/>
      <c r="GBC1308" s="2"/>
      <c r="GBD1308" s="2"/>
      <c r="GBE1308" s="2"/>
      <c r="GBF1308" s="2"/>
      <c r="GBG1308" s="2"/>
      <c r="GBH1308" s="2"/>
      <c r="GBI1308" s="2"/>
      <c r="GBJ1308" s="2"/>
      <c r="GBK1308" s="2"/>
      <c r="GBL1308" s="2"/>
      <c r="GBM1308" s="2"/>
      <c r="GBN1308" s="2"/>
      <c r="GBO1308" s="2"/>
      <c r="GBP1308" s="2"/>
      <c r="GBQ1308" s="2"/>
      <c r="GBR1308" s="2"/>
      <c r="GBS1308" s="2"/>
      <c r="GBT1308" s="2"/>
      <c r="GBU1308" s="2"/>
      <c r="GBV1308" s="2"/>
      <c r="GBW1308" s="2"/>
      <c r="GBX1308" s="2"/>
      <c r="GBY1308" s="2"/>
      <c r="GBZ1308" s="2"/>
      <c r="GCA1308" s="2"/>
      <c r="GCB1308" s="2"/>
      <c r="GCC1308" s="2"/>
      <c r="GCD1308" s="2"/>
      <c r="GCE1308" s="2"/>
      <c r="GCF1308" s="2"/>
      <c r="GCG1308" s="2"/>
      <c r="GCH1308" s="2"/>
      <c r="GCI1308" s="2"/>
      <c r="GCJ1308" s="2"/>
      <c r="GCK1308" s="2"/>
      <c r="GCL1308" s="2"/>
      <c r="GCM1308" s="2"/>
      <c r="GCN1308" s="2"/>
      <c r="GCO1308" s="2"/>
      <c r="GCP1308" s="2"/>
      <c r="GCQ1308" s="2"/>
      <c r="GCR1308" s="2"/>
      <c r="GCS1308" s="2"/>
      <c r="GCT1308" s="2"/>
      <c r="GCU1308" s="2"/>
      <c r="GCV1308" s="2"/>
      <c r="GCW1308" s="2"/>
      <c r="GCX1308" s="2"/>
      <c r="GCY1308" s="2"/>
      <c r="GCZ1308" s="2"/>
      <c r="GDA1308" s="2"/>
      <c r="GDB1308" s="2"/>
      <c r="GDC1308" s="2"/>
      <c r="GDD1308" s="2"/>
      <c r="GDE1308" s="2"/>
      <c r="GDF1308" s="2"/>
      <c r="GDG1308" s="2"/>
      <c r="GDH1308" s="2"/>
      <c r="GDI1308" s="2"/>
      <c r="GDJ1308" s="2"/>
      <c r="GDK1308" s="2"/>
      <c r="GDL1308" s="2"/>
      <c r="GDM1308" s="2"/>
      <c r="GDN1308" s="2"/>
      <c r="GDO1308" s="2"/>
      <c r="GDP1308" s="2"/>
      <c r="GDQ1308" s="2"/>
      <c r="GDR1308" s="2"/>
      <c r="GDS1308" s="2"/>
      <c r="GDT1308" s="2"/>
      <c r="GDU1308" s="2"/>
      <c r="GDV1308" s="2"/>
      <c r="GDW1308" s="2"/>
      <c r="GDX1308" s="2"/>
      <c r="GDY1308" s="2"/>
      <c r="GDZ1308" s="2"/>
      <c r="GEA1308" s="2"/>
      <c r="GEB1308" s="2"/>
      <c r="GEC1308" s="2"/>
      <c r="GED1308" s="2"/>
      <c r="GEE1308" s="2"/>
      <c r="GEF1308" s="2"/>
      <c r="GEG1308" s="2"/>
      <c r="GEH1308" s="2"/>
      <c r="GEI1308" s="2"/>
      <c r="GEJ1308" s="2"/>
      <c r="GEK1308" s="2"/>
      <c r="GEL1308" s="2"/>
      <c r="GEM1308" s="2"/>
      <c r="GEN1308" s="2"/>
      <c r="GEO1308" s="2"/>
      <c r="GEP1308" s="2"/>
      <c r="GEQ1308" s="2"/>
      <c r="GER1308" s="2"/>
      <c r="GES1308" s="2"/>
      <c r="GET1308" s="2"/>
      <c r="GEU1308" s="2"/>
      <c r="GEV1308" s="2"/>
      <c r="GEW1308" s="2"/>
      <c r="GEX1308" s="2"/>
      <c r="GEY1308" s="2"/>
      <c r="GEZ1308" s="2"/>
      <c r="GFA1308" s="2"/>
      <c r="GFB1308" s="2"/>
      <c r="GFC1308" s="2"/>
      <c r="GFD1308" s="2"/>
      <c r="GFE1308" s="2"/>
      <c r="GFF1308" s="2"/>
      <c r="GFG1308" s="2"/>
      <c r="GFH1308" s="2"/>
      <c r="GFI1308" s="2"/>
      <c r="GFJ1308" s="2"/>
      <c r="GFK1308" s="2"/>
      <c r="GFL1308" s="2"/>
      <c r="GFM1308" s="2"/>
      <c r="GFN1308" s="2"/>
      <c r="GFO1308" s="2"/>
      <c r="GFP1308" s="2"/>
      <c r="GFQ1308" s="2"/>
      <c r="GFR1308" s="2"/>
      <c r="GFS1308" s="2"/>
      <c r="GFT1308" s="2"/>
      <c r="GFU1308" s="2"/>
      <c r="GFV1308" s="2"/>
      <c r="GFW1308" s="2"/>
      <c r="GFX1308" s="2"/>
      <c r="GFY1308" s="2"/>
      <c r="GFZ1308" s="2"/>
      <c r="GGA1308" s="2"/>
      <c r="GGB1308" s="2"/>
      <c r="GGC1308" s="2"/>
      <c r="GGD1308" s="2"/>
      <c r="GGE1308" s="2"/>
      <c r="GGF1308" s="2"/>
      <c r="GGG1308" s="2"/>
      <c r="GGH1308" s="2"/>
      <c r="GGI1308" s="2"/>
      <c r="GGJ1308" s="2"/>
      <c r="GGK1308" s="2"/>
      <c r="GGL1308" s="2"/>
      <c r="GGM1308" s="2"/>
      <c r="GGN1308" s="2"/>
      <c r="GGO1308" s="2"/>
      <c r="GGP1308" s="2"/>
      <c r="GGQ1308" s="2"/>
      <c r="GGR1308" s="2"/>
      <c r="GGS1308" s="2"/>
      <c r="GGT1308" s="2"/>
      <c r="GGU1308" s="2"/>
      <c r="GGV1308" s="2"/>
      <c r="GGW1308" s="2"/>
      <c r="GGX1308" s="2"/>
      <c r="GGY1308" s="2"/>
      <c r="GGZ1308" s="2"/>
      <c r="GHA1308" s="2"/>
      <c r="GHB1308" s="2"/>
      <c r="GHC1308" s="2"/>
      <c r="GHD1308" s="2"/>
      <c r="GHE1308" s="2"/>
      <c r="GHF1308" s="2"/>
      <c r="GHG1308" s="2"/>
      <c r="GHH1308" s="2"/>
      <c r="GHI1308" s="2"/>
      <c r="GHJ1308" s="2"/>
      <c r="GHK1308" s="2"/>
      <c r="GHL1308" s="2"/>
      <c r="GHM1308" s="2"/>
      <c r="GHN1308" s="2"/>
      <c r="GHO1308" s="2"/>
      <c r="GHP1308" s="2"/>
      <c r="GHQ1308" s="2"/>
      <c r="GHR1308" s="2"/>
      <c r="GHS1308" s="2"/>
      <c r="GHT1308" s="2"/>
      <c r="GHU1308" s="2"/>
      <c r="GHV1308" s="2"/>
      <c r="GHW1308" s="2"/>
      <c r="GHX1308" s="2"/>
      <c r="GHY1308" s="2"/>
      <c r="GHZ1308" s="2"/>
      <c r="GIA1308" s="2"/>
      <c r="GIB1308" s="2"/>
      <c r="GIC1308" s="2"/>
      <c r="GID1308" s="2"/>
      <c r="GIE1308" s="2"/>
      <c r="GIF1308" s="2"/>
      <c r="GIG1308" s="2"/>
      <c r="GIH1308" s="2"/>
      <c r="GII1308" s="2"/>
      <c r="GIJ1308" s="2"/>
      <c r="GIK1308" s="2"/>
      <c r="GIL1308" s="2"/>
      <c r="GIM1308" s="2"/>
      <c r="GIN1308" s="2"/>
      <c r="GIO1308" s="2"/>
      <c r="GIP1308" s="2"/>
      <c r="GIQ1308" s="2"/>
      <c r="GIR1308" s="2"/>
      <c r="GIS1308" s="2"/>
      <c r="GIT1308" s="2"/>
      <c r="GIU1308" s="2"/>
      <c r="GIV1308" s="2"/>
      <c r="GIW1308" s="2"/>
      <c r="GIX1308" s="2"/>
      <c r="GIY1308" s="2"/>
      <c r="GIZ1308" s="2"/>
      <c r="GJA1308" s="2"/>
      <c r="GJB1308" s="2"/>
      <c r="GJC1308" s="2"/>
      <c r="GJD1308" s="2"/>
      <c r="GJE1308" s="2"/>
      <c r="GJF1308" s="2"/>
      <c r="GJG1308" s="2"/>
      <c r="GJH1308" s="2"/>
      <c r="GJI1308" s="2"/>
      <c r="GJJ1308" s="2"/>
      <c r="GJK1308" s="2"/>
      <c r="GJL1308" s="2"/>
      <c r="GJM1308" s="2"/>
      <c r="GJN1308" s="2"/>
      <c r="GJO1308" s="2"/>
      <c r="GJP1308" s="2"/>
      <c r="GJQ1308" s="2"/>
      <c r="GJR1308" s="2"/>
      <c r="GJS1308" s="2"/>
      <c r="GJT1308" s="2"/>
      <c r="GJU1308" s="2"/>
      <c r="GJV1308" s="2"/>
      <c r="GJW1308" s="2"/>
      <c r="GJX1308" s="2"/>
      <c r="GJY1308" s="2"/>
      <c r="GJZ1308" s="2"/>
      <c r="GKA1308" s="2"/>
      <c r="GKB1308" s="2"/>
      <c r="GKC1308" s="2"/>
      <c r="GKD1308" s="2"/>
      <c r="GKE1308" s="2"/>
      <c r="GKF1308" s="2"/>
      <c r="GKG1308" s="2"/>
      <c r="GKH1308" s="2"/>
      <c r="GKI1308" s="2"/>
      <c r="GKJ1308" s="2"/>
      <c r="GKK1308" s="2"/>
      <c r="GKL1308" s="2"/>
      <c r="GKM1308" s="2"/>
      <c r="GKN1308" s="2"/>
      <c r="GKO1308" s="2"/>
      <c r="GKP1308" s="2"/>
      <c r="GKQ1308" s="2"/>
      <c r="GKR1308" s="2"/>
      <c r="GKS1308" s="2"/>
      <c r="GKT1308" s="2"/>
      <c r="GKU1308" s="2"/>
      <c r="GKV1308" s="2"/>
      <c r="GKW1308" s="2"/>
      <c r="GKX1308" s="2"/>
      <c r="GKY1308" s="2"/>
      <c r="GKZ1308" s="2"/>
      <c r="GLA1308" s="2"/>
      <c r="GLB1308" s="2"/>
      <c r="GLC1308" s="2"/>
      <c r="GLD1308" s="2"/>
      <c r="GLE1308" s="2"/>
      <c r="GLF1308" s="2"/>
      <c r="GLG1308" s="2"/>
      <c r="GLH1308" s="2"/>
      <c r="GLI1308" s="2"/>
      <c r="GLJ1308" s="2"/>
      <c r="GLK1308" s="2"/>
      <c r="GLL1308" s="2"/>
      <c r="GLM1308" s="2"/>
      <c r="GLN1308" s="2"/>
      <c r="GLO1308" s="2"/>
      <c r="GLP1308" s="2"/>
      <c r="GLQ1308" s="2"/>
      <c r="GLR1308" s="2"/>
      <c r="GLS1308" s="2"/>
      <c r="GLT1308" s="2"/>
      <c r="GLU1308" s="2"/>
      <c r="GLV1308" s="2"/>
      <c r="GLW1308" s="2"/>
      <c r="GLX1308" s="2"/>
      <c r="GLY1308" s="2"/>
      <c r="GLZ1308" s="2"/>
      <c r="GMA1308" s="2"/>
      <c r="GMB1308" s="2"/>
      <c r="GMC1308" s="2"/>
      <c r="GMD1308" s="2"/>
      <c r="GME1308" s="2"/>
      <c r="GMF1308" s="2"/>
      <c r="GMG1308" s="2"/>
      <c r="GMH1308" s="2"/>
      <c r="GMI1308" s="2"/>
      <c r="GMJ1308" s="2"/>
      <c r="GMK1308" s="2"/>
      <c r="GML1308" s="2"/>
      <c r="GMM1308" s="2"/>
      <c r="GMN1308" s="2"/>
      <c r="GMO1308" s="2"/>
      <c r="GMP1308" s="2"/>
      <c r="GMQ1308" s="2"/>
      <c r="GMR1308" s="2"/>
      <c r="GMS1308" s="2"/>
      <c r="GMT1308" s="2"/>
      <c r="GMU1308" s="2"/>
      <c r="GMV1308" s="2"/>
      <c r="GMW1308" s="2"/>
      <c r="GMX1308" s="2"/>
      <c r="GMY1308" s="2"/>
      <c r="GMZ1308" s="2"/>
      <c r="GNA1308" s="2"/>
      <c r="GNB1308" s="2"/>
      <c r="GNC1308" s="2"/>
      <c r="GND1308" s="2"/>
      <c r="GNE1308" s="2"/>
      <c r="GNF1308" s="2"/>
      <c r="GNG1308" s="2"/>
      <c r="GNH1308" s="2"/>
      <c r="GNI1308" s="2"/>
      <c r="GNJ1308" s="2"/>
      <c r="GNK1308" s="2"/>
      <c r="GNL1308" s="2"/>
      <c r="GNM1308" s="2"/>
      <c r="GNN1308" s="2"/>
      <c r="GNO1308" s="2"/>
      <c r="GNP1308" s="2"/>
      <c r="GNQ1308" s="2"/>
      <c r="GNR1308" s="2"/>
      <c r="GNS1308" s="2"/>
      <c r="GNT1308" s="2"/>
      <c r="GNU1308" s="2"/>
      <c r="GNV1308" s="2"/>
      <c r="GNW1308" s="2"/>
      <c r="GNX1308" s="2"/>
      <c r="GNY1308" s="2"/>
      <c r="GNZ1308" s="2"/>
      <c r="GOA1308" s="2"/>
      <c r="GOB1308" s="2"/>
      <c r="GOC1308" s="2"/>
      <c r="GOD1308" s="2"/>
      <c r="GOE1308" s="2"/>
      <c r="GOF1308" s="2"/>
      <c r="GOG1308" s="2"/>
      <c r="GOH1308" s="2"/>
      <c r="GOI1308" s="2"/>
      <c r="GOJ1308" s="2"/>
      <c r="GOK1308" s="2"/>
      <c r="GOL1308" s="2"/>
      <c r="GOM1308" s="2"/>
      <c r="GON1308" s="2"/>
      <c r="GOO1308" s="2"/>
      <c r="GOP1308" s="2"/>
      <c r="GOQ1308" s="2"/>
      <c r="GOR1308" s="2"/>
      <c r="GOS1308" s="2"/>
      <c r="GOT1308" s="2"/>
      <c r="GOU1308" s="2"/>
      <c r="GOV1308" s="2"/>
      <c r="GOW1308" s="2"/>
      <c r="GOX1308" s="2"/>
      <c r="GOY1308" s="2"/>
      <c r="GOZ1308" s="2"/>
      <c r="GPA1308" s="2"/>
      <c r="GPB1308" s="2"/>
      <c r="GPC1308" s="2"/>
      <c r="GPD1308" s="2"/>
      <c r="GPE1308" s="2"/>
      <c r="GPF1308" s="2"/>
      <c r="GPG1308" s="2"/>
      <c r="GPH1308" s="2"/>
      <c r="GPI1308" s="2"/>
      <c r="GPJ1308" s="2"/>
      <c r="GPK1308" s="2"/>
      <c r="GPL1308" s="2"/>
      <c r="GPM1308" s="2"/>
      <c r="GPN1308" s="2"/>
      <c r="GPO1308" s="2"/>
      <c r="GPP1308" s="2"/>
      <c r="GPQ1308" s="2"/>
      <c r="GPR1308" s="2"/>
      <c r="GPS1308" s="2"/>
      <c r="GPT1308" s="2"/>
      <c r="GPU1308" s="2"/>
      <c r="GPV1308" s="2"/>
      <c r="GPW1308" s="2"/>
      <c r="GPX1308" s="2"/>
      <c r="GPY1308" s="2"/>
      <c r="GPZ1308" s="2"/>
      <c r="GQA1308" s="2"/>
      <c r="GQB1308" s="2"/>
      <c r="GQC1308" s="2"/>
      <c r="GQD1308" s="2"/>
      <c r="GQE1308" s="2"/>
      <c r="GQF1308" s="2"/>
      <c r="GQG1308" s="2"/>
      <c r="GQH1308" s="2"/>
      <c r="GQI1308" s="2"/>
      <c r="GQJ1308" s="2"/>
      <c r="GQK1308" s="2"/>
      <c r="GQL1308" s="2"/>
      <c r="GQM1308" s="2"/>
      <c r="GQN1308" s="2"/>
      <c r="GQO1308" s="2"/>
      <c r="GQP1308" s="2"/>
      <c r="GQQ1308" s="2"/>
      <c r="GQR1308" s="2"/>
      <c r="GQS1308" s="2"/>
      <c r="GQT1308" s="2"/>
      <c r="GQU1308" s="2"/>
      <c r="GQV1308" s="2"/>
      <c r="GQW1308" s="2"/>
      <c r="GQX1308" s="2"/>
      <c r="GQY1308" s="2"/>
      <c r="GQZ1308" s="2"/>
      <c r="GRA1308" s="2"/>
      <c r="GRB1308" s="2"/>
      <c r="GRC1308" s="2"/>
      <c r="GRD1308" s="2"/>
      <c r="GRE1308" s="2"/>
      <c r="GRF1308" s="2"/>
      <c r="GRG1308" s="2"/>
      <c r="GRH1308" s="2"/>
      <c r="GRI1308" s="2"/>
      <c r="GRJ1308" s="2"/>
      <c r="GRK1308" s="2"/>
      <c r="GRL1308" s="2"/>
      <c r="GRM1308" s="2"/>
      <c r="GRN1308" s="2"/>
      <c r="GRO1308" s="2"/>
      <c r="GRP1308" s="2"/>
      <c r="GRQ1308" s="2"/>
      <c r="GRR1308" s="2"/>
      <c r="GRS1308" s="2"/>
      <c r="GRT1308" s="2"/>
      <c r="GRU1308" s="2"/>
      <c r="GRV1308" s="2"/>
      <c r="GRW1308" s="2"/>
      <c r="GRX1308" s="2"/>
      <c r="GRY1308" s="2"/>
      <c r="GRZ1308" s="2"/>
      <c r="GSA1308" s="2"/>
      <c r="GSB1308" s="2"/>
      <c r="GSC1308" s="2"/>
      <c r="GSD1308" s="2"/>
      <c r="GSE1308" s="2"/>
      <c r="GSF1308" s="2"/>
      <c r="GSG1308" s="2"/>
      <c r="GSH1308" s="2"/>
      <c r="GSI1308" s="2"/>
      <c r="GSJ1308" s="2"/>
      <c r="GSK1308" s="2"/>
      <c r="GSL1308" s="2"/>
      <c r="GSM1308" s="2"/>
      <c r="GSN1308" s="2"/>
      <c r="GSO1308" s="2"/>
      <c r="GSP1308" s="2"/>
      <c r="GSQ1308" s="2"/>
      <c r="GSR1308" s="2"/>
      <c r="GSS1308" s="2"/>
      <c r="GST1308" s="2"/>
      <c r="GSU1308" s="2"/>
      <c r="GSV1308" s="2"/>
      <c r="GSW1308" s="2"/>
      <c r="GSX1308" s="2"/>
      <c r="GSY1308" s="2"/>
      <c r="GSZ1308" s="2"/>
      <c r="GTA1308" s="2"/>
      <c r="GTB1308" s="2"/>
      <c r="GTC1308" s="2"/>
      <c r="GTD1308" s="2"/>
      <c r="GTE1308" s="2"/>
      <c r="GTF1308" s="2"/>
      <c r="GTG1308" s="2"/>
      <c r="GTH1308" s="2"/>
      <c r="GTI1308" s="2"/>
      <c r="GTJ1308" s="2"/>
      <c r="GTK1308" s="2"/>
      <c r="GTL1308" s="2"/>
      <c r="GTM1308" s="2"/>
      <c r="GTN1308" s="2"/>
      <c r="GTO1308" s="2"/>
      <c r="GTP1308" s="2"/>
      <c r="GTQ1308" s="2"/>
      <c r="GTR1308" s="2"/>
      <c r="GTS1308" s="2"/>
      <c r="GTT1308" s="2"/>
      <c r="GTU1308" s="2"/>
      <c r="GTV1308" s="2"/>
      <c r="GTW1308" s="2"/>
      <c r="GTX1308" s="2"/>
      <c r="GTY1308" s="2"/>
      <c r="GTZ1308" s="2"/>
      <c r="GUA1308" s="2"/>
      <c r="GUB1308" s="2"/>
      <c r="GUC1308" s="2"/>
      <c r="GUD1308" s="2"/>
      <c r="GUE1308" s="2"/>
      <c r="GUF1308" s="2"/>
      <c r="GUG1308" s="2"/>
      <c r="GUH1308" s="2"/>
      <c r="GUI1308" s="2"/>
      <c r="GUJ1308" s="2"/>
      <c r="GUK1308" s="2"/>
      <c r="GUL1308" s="2"/>
      <c r="GUM1308" s="2"/>
      <c r="GUN1308" s="2"/>
      <c r="GUO1308" s="2"/>
      <c r="GUP1308" s="2"/>
      <c r="GUQ1308" s="2"/>
      <c r="GUR1308" s="2"/>
      <c r="GUS1308" s="2"/>
      <c r="GUT1308" s="2"/>
      <c r="GUU1308" s="2"/>
      <c r="GUV1308" s="2"/>
      <c r="GUW1308" s="2"/>
      <c r="GUX1308" s="2"/>
      <c r="GUY1308" s="2"/>
      <c r="GUZ1308" s="2"/>
      <c r="GVA1308" s="2"/>
      <c r="GVB1308" s="2"/>
      <c r="GVC1308" s="2"/>
      <c r="GVD1308" s="2"/>
      <c r="GVE1308" s="2"/>
      <c r="GVF1308" s="2"/>
      <c r="GVG1308" s="2"/>
      <c r="GVH1308" s="2"/>
      <c r="GVI1308" s="2"/>
      <c r="GVJ1308" s="2"/>
      <c r="GVK1308" s="2"/>
      <c r="GVL1308" s="2"/>
      <c r="GVM1308" s="2"/>
      <c r="GVN1308" s="2"/>
      <c r="GVO1308" s="2"/>
      <c r="GVP1308" s="2"/>
      <c r="GVQ1308" s="2"/>
      <c r="GVR1308" s="2"/>
      <c r="GVS1308" s="2"/>
      <c r="GVT1308" s="2"/>
      <c r="GVU1308" s="2"/>
      <c r="GVV1308" s="2"/>
      <c r="GVW1308" s="2"/>
      <c r="GVX1308" s="2"/>
      <c r="GVY1308" s="2"/>
      <c r="GVZ1308" s="2"/>
      <c r="GWA1308" s="2"/>
      <c r="GWB1308" s="2"/>
      <c r="GWC1308" s="2"/>
      <c r="GWD1308" s="2"/>
      <c r="GWE1308" s="2"/>
      <c r="GWF1308" s="2"/>
      <c r="GWG1308" s="2"/>
      <c r="GWH1308" s="2"/>
      <c r="GWI1308" s="2"/>
      <c r="GWJ1308" s="2"/>
      <c r="GWK1308" s="2"/>
      <c r="GWL1308" s="2"/>
      <c r="GWM1308" s="2"/>
      <c r="GWN1308" s="2"/>
      <c r="GWO1308" s="2"/>
      <c r="GWP1308" s="2"/>
      <c r="GWQ1308" s="2"/>
      <c r="GWR1308" s="2"/>
      <c r="GWS1308" s="2"/>
      <c r="GWT1308" s="2"/>
      <c r="GWU1308" s="2"/>
      <c r="GWV1308" s="2"/>
      <c r="GWW1308" s="2"/>
      <c r="GWX1308" s="2"/>
      <c r="GWY1308" s="2"/>
      <c r="GWZ1308" s="2"/>
      <c r="GXA1308" s="2"/>
      <c r="GXB1308" s="2"/>
      <c r="GXC1308" s="2"/>
      <c r="GXD1308" s="2"/>
      <c r="GXE1308" s="2"/>
      <c r="GXF1308" s="2"/>
      <c r="GXG1308" s="2"/>
      <c r="GXH1308" s="2"/>
      <c r="GXI1308" s="2"/>
      <c r="GXJ1308" s="2"/>
      <c r="GXK1308" s="2"/>
      <c r="GXL1308" s="2"/>
      <c r="GXM1308" s="2"/>
      <c r="GXN1308" s="2"/>
      <c r="GXO1308" s="2"/>
      <c r="GXP1308" s="2"/>
      <c r="GXQ1308" s="2"/>
      <c r="GXR1308" s="2"/>
      <c r="GXS1308" s="2"/>
      <c r="GXT1308" s="2"/>
      <c r="GXU1308" s="2"/>
      <c r="GXV1308" s="2"/>
      <c r="GXW1308" s="2"/>
      <c r="GXX1308" s="2"/>
      <c r="GXY1308" s="2"/>
      <c r="GXZ1308" s="2"/>
      <c r="GYA1308" s="2"/>
      <c r="GYB1308" s="2"/>
      <c r="GYC1308" s="2"/>
      <c r="GYD1308" s="2"/>
      <c r="GYE1308" s="2"/>
      <c r="GYF1308" s="2"/>
      <c r="GYG1308" s="2"/>
      <c r="GYH1308" s="2"/>
      <c r="GYI1308" s="2"/>
      <c r="GYJ1308" s="2"/>
      <c r="GYK1308" s="2"/>
      <c r="GYL1308" s="2"/>
      <c r="GYM1308" s="2"/>
      <c r="GYN1308" s="2"/>
      <c r="GYO1308" s="2"/>
      <c r="GYP1308" s="2"/>
      <c r="GYQ1308" s="2"/>
      <c r="GYR1308" s="2"/>
      <c r="GYS1308" s="2"/>
      <c r="GYT1308" s="2"/>
      <c r="GYU1308" s="2"/>
      <c r="GYV1308" s="2"/>
      <c r="GYW1308" s="2"/>
      <c r="GYX1308" s="2"/>
      <c r="GYY1308" s="2"/>
      <c r="GYZ1308" s="2"/>
      <c r="GZA1308" s="2"/>
      <c r="GZB1308" s="2"/>
      <c r="GZC1308" s="2"/>
      <c r="GZD1308" s="2"/>
      <c r="GZE1308" s="2"/>
      <c r="GZF1308" s="2"/>
      <c r="GZG1308" s="2"/>
      <c r="GZH1308" s="2"/>
      <c r="GZI1308" s="2"/>
      <c r="GZJ1308" s="2"/>
      <c r="GZK1308" s="2"/>
      <c r="GZL1308" s="2"/>
      <c r="GZM1308" s="2"/>
      <c r="GZN1308" s="2"/>
      <c r="GZO1308" s="2"/>
      <c r="GZP1308" s="2"/>
      <c r="GZQ1308" s="2"/>
      <c r="GZR1308" s="2"/>
      <c r="GZS1308" s="2"/>
      <c r="GZT1308" s="2"/>
      <c r="GZU1308" s="2"/>
      <c r="GZV1308" s="2"/>
      <c r="GZW1308" s="2"/>
      <c r="GZX1308" s="2"/>
      <c r="GZY1308" s="2"/>
      <c r="GZZ1308" s="2"/>
      <c r="HAA1308" s="2"/>
      <c r="HAB1308" s="2"/>
      <c r="HAC1308" s="2"/>
      <c r="HAD1308" s="2"/>
      <c r="HAE1308" s="2"/>
      <c r="HAF1308" s="2"/>
      <c r="HAG1308" s="2"/>
      <c r="HAH1308" s="2"/>
      <c r="HAI1308" s="2"/>
      <c r="HAJ1308" s="2"/>
      <c r="HAK1308" s="2"/>
      <c r="HAL1308" s="2"/>
      <c r="HAM1308" s="2"/>
      <c r="HAN1308" s="2"/>
      <c r="HAO1308" s="2"/>
      <c r="HAP1308" s="2"/>
      <c r="HAQ1308" s="2"/>
      <c r="HAR1308" s="2"/>
      <c r="HAS1308" s="2"/>
      <c r="HAT1308" s="2"/>
      <c r="HAU1308" s="2"/>
      <c r="HAV1308" s="2"/>
      <c r="HAW1308" s="2"/>
      <c r="HAX1308" s="2"/>
      <c r="HAY1308" s="2"/>
      <c r="HAZ1308" s="2"/>
      <c r="HBA1308" s="2"/>
      <c r="HBB1308" s="2"/>
      <c r="HBC1308" s="2"/>
      <c r="HBD1308" s="2"/>
      <c r="HBE1308" s="2"/>
      <c r="HBF1308" s="2"/>
      <c r="HBG1308" s="2"/>
      <c r="HBH1308" s="2"/>
      <c r="HBI1308" s="2"/>
      <c r="HBJ1308" s="2"/>
      <c r="HBK1308" s="2"/>
      <c r="HBL1308" s="2"/>
      <c r="HBM1308" s="2"/>
      <c r="HBN1308" s="2"/>
      <c r="HBO1308" s="2"/>
      <c r="HBP1308" s="2"/>
      <c r="HBQ1308" s="2"/>
      <c r="HBR1308" s="2"/>
      <c r="HBS1308" s="2"/>
      <c r="HBT1308" s="2"/>
      <c r="HBU1308" s="2"/>
      <c r="HBV1308" s="2"/>
      <c r="HBW1308" s="2"/>
      <c r="HBX1308" s="2"/>
      <c r="HBY1308" s="2"/>
      <c r="HBZ1308" s="2"/>
      <c r="HCA1308" s="2"/>
      <c r="HCB1308" s="2"/>
      <c r="HCC1308" s="2"/>
      <c r="HCD1308" s="2"/>
      <c r="HCE1308" s="2"/>
      <c r="HCF1308" s="2"/>
      <c r="HCG1308" s="2"/>
      <c r="HCH1308" s="2"/>
      <c r="HCI1308" s="2"/>
      <c r="HCJ1308" s="2"/>
      <c r="HCK1308" s="2"/>
      <c r="HCL1308" s="2"/>
      <c r="HCM1308" s="2"/>
      <c r="HCN1308" s="2"/>
      <c r="HCO1308" s="2"/>
      <c r="HCP1308" s="2"/>
      <c r="HCQ1308" s="2"/>
      <c r="HCR1308" s="2"/>
      <c r="HCS1308" s="2"/>
      <c r="HCT1308" s="2"/>
      <c r="HCU1308" s="2"/>
      <c r="HCV1308" s="2"/>
      <c r="HCW1308" s="2"/>
      <c r="HCX1308" s="2"/>
      <c r="HCY1308" s="2"/>
      <c r="HCZ1308" s="2"/>
      <c r="HDA1308" s="2"/>
      <c r="HDB1308" s="2"/>
      <c r="HDC1308" s="2"/>
      <c r="HDD1308" s="2"/>
      <c r="HDE1308" s="2"/>
      <c r="HDF1308" s="2"/>
      <c r="HDG1308" s="2"/>
      <c r="HDH1308" s="2"/>
      <c r="HDI1308" s="2"/>
      <c r="HDJ1308" s="2"/>
      <c r="HDK1308" s="2"/>
      <c r="HDL1308" s="2"/>
      <c r="HDM1308" s="2"/>
      <c r="HDN1308" s="2"/>
      <c r="HDO1308" s="2"/>
      <c r="HDP1308" s="2"/>
      <c r="HDQ1308" s="2"/>
      <c r="HDR1308" s="2"/>
      <c r="HDS1308" s="2"/>
      <c r="HDT1308" s="2"/>
      <c r="HDU1308" s="2"/>
      <c r="HDV1308" s="2"/>
      <c r="HDW1308" s="2"/>
      <c r="HDX1308" s="2"/>
      <c r="HDY1308" s="2"/>
      <c r="HDZ1308" s="2"/>
      <c r="HEA1308" s="2"/>
      <c r="HEB1308" s="2"/>
      <c r="HEC1308" s="2"/>
      <c r="HED1308" s="2"/>
      <c r="HEE1308" s="2"/>
      <c r="HEF1308" s="2"/>
      <c r="HEG1308" s="2"/>
      <c r="HEH1308" s="2"/>
      <c r="HEI1308" s="2"/>
      <c r="HEJ1308" s="2"/>
      <c r="HEK1308" s="2"/>
      <c r="HEL1308" s="2"/>
      <c r="HEM1308" s="2"/>
      <c r="HEN1308" s="2"/>
      <c r="HEO1308" s="2"/>
      <c r="HEP1308" s="2"/>
      <c r="HEQ1308" s="2"/>
      <c r="HER1308" s="2"/>
      <c r="HES1308" s="2"/>
      <c r="HET1308" s="2"/>
      <c r="HEU1308" s="2"/>
      <c r="HEV1308" s="2"/>
      <c r="HEW1308" s="2"/>
      <c r="HEX1308" s="2"/>
      <c r="HEY1308" s="2"/>
      <c r="HEZ1308" s="2"/>
      <c r="HFA1308" s="2"/>
      <c r="HFB1308" s="2"/>
      <c r="HFC1308" s="2"/>
      <c r="HFD1308" s="2"/>
      <c r="HFE1308" s="2"/>
      <c r="HFF1308" s="2"/>
      <c r="HFG1308" s="2"/>
      <c r="HFH1308" s="2"/>
      <c r="HFI1308" s="2"/>
      <c r="HFJ1308" s="2"/>
      <c r="HFK1308" s="2"/>
      <c r="HFL1308" s="2"/>
      <c r="HFM1308" s="2"/>
      <c r="HFN1308" s="2"/>
      <c r="HFO1308" s="2"/>
      <c r="HFP1308" s="2"/>
      <c r="HFQ1308" s="2"/>
      <c r="HFR1308" s="2"/>
      <c r="HFS1308" s="2"/>
      <c r="HFT1308" s="2"/>
      <c r="HFU1308" s="2"/>
      <c r="HFV1308" s="2"/>
      <c r="HFW1308" s="2"/>
      <c r="HFX1308" s="2"/>
      <c r="HFY1308" s="2"/>
      <c r="HFZ1308" s="2"/>
      <c r="HGA1308" s="2"/>
      <c r="HGB1308" s="2"/>
      <c r="HGC1308" s="2"/>
      <c r="HGD1308" s="2"/>
      <c r="HGE1308" s="2"/>
      <c r="HGF1308" s="2"/>
      <c r="HGG1308" s="2"/>
      <c r="HGH1308" s="2"/>
      <c r="HGI1308" s="2"/>
      <c r="HGJ1308" s="2"/>
      <c r="HGK1308" s="2"/>
      <c r="HGL1308" s="2"/>
      <c r="HGM1308" s="2"/>
      <c r="HGN1308" s="2"/>
      <c r="HGO1308" s="2"/>
      <c r="HGP1308" s="2"/>
      <c r="HGQ1308" s="2"/>
      <c r="HGR1308" s="2"/>
      <c r="HGS1308" s="2"/>
      <c r="HGT1308" s="2"/>
      <c r="HGU1308" s="2"/>
      <c r="HGV1308" s="2"/>
      <c r="HGW1308" s="2"/>
      <c r="HGX1308" s="2"/>
      <c r="HGY1308" s="2"/>
      <c r="HGZ1308" s="2"/>
      <c r="HHA1308" s="2"/>
      <c r="HHB1308" s="2"/>
      <c r="HHC1308" s="2"/>
      <c r="HHD1308" s="2"/>
      <c r="HHE1308" s="2"/>
      <c r="HHF1308" s="2"/>
      <c r="HHG1308" s="2"/>
      <c r="HHH1308" s="2"/>
      <c r="HHI1308" s="2"/>
      <c r="HHJ1308" s="2"/>
      <c r="HHK1308" s="2"/>
      <c r="HHL1308" s="2"/>
      <c r="HHM1308" s="2"/>
      <c r="HHN1308" s="2"/>
      <c r="HHO1308" s="2"/>
      <c r="HHP1308" s="2"/>
      <c r="HHQ1308" s="2"/>
      <c r="HHR1308" s="2"/>
      <c r="HHS1308" s="2"/>
      <c r="HHT1308" s="2"/>
      <c r="HHU1308" s="2"/>
      <c r="HHV1308" s="2"/>
      <c r="HHW1308" s="2"/>
      <c r="HHX1308" s="2"/>
      <c r="HHY1308" s="2"/>
      <c r="HHZ1308" s="2"/>
      <c r="HIA1308" s="2"/>
      <c r="HIB1308" s="2"/>
      <c r="HIC1308" s="2"/>
      <c r="HID1308" s="2"/>
      <c r="HIE1308" s="2"/>
      <c r="HIF1308" s="2"/>
      <c r="HIG1308" s="2"/>
      <c r="HIH1308" s="2"/>
      <c r="HII1308" s="2"/>
      <c r="HIJ1308" s="2"/>
      <c r="HIK1308" s="2"/>
      <c r="HIL1308" s="2"/>
      <c r="HIM1308" s="2"/>
      <c r="HIN1308" s="2"/>
      <c r="HIO1308" s="2"/>
      <c r="HIP1308" s="2"/>
      <c r="HIQ1308" s="2"/>
      <c r="HIR1308" s="2"/>
      <c r="HIS1308" s="2"/>
      <c r="HIT1308" s="2"/>
      <c r="HIU1308" s="2"/>
      <c r="HIV1308" s="2"/>
      <c r="HIW1308" s="2"/>
      <c r="HIX1308" s="2"/>
      <c r="HIY1308" s="2"/>
      <c r="HIZ1308" s="2"/>
      <c r="HJA1308" s="2"/>
      <c r="HJB1308" s="2"/>
      <c r="HJC1308" s="2"/>
      <c r="HJD1308" s="2"/>
      <c r="HJE1308" s="2"/>
      <c r="HJF1308" s="2"/>
      <c r="HJG1308" s="2"/>
      <c r="HJH1308" s="2"/>
      <c r="HJI1308" s="2"/>
      <c r="HJJ1308" s="2"/>
      <c r="HJK1308" s="2"/>
      <c r="HJL1308" s="2"/>
      <c r="HJM1308" s="2"/>
      <c r="HJN1308" s="2"/>
      <c r="HJO1308" s="2"/>
      <c r="HJP1308" s="2"/>
      <c r="HJQ1308" s="2"/>
      <c r="HJR1308" s="2"/>
      <c r="HJS1308" s="2"/>
      <c r="HJT1308" s="2"/>
      <c r="HJU1308" s="2"/>
      <c r="HJV1308" s="2"/>
      <c r="HJW1308" s="2"/>
      <c r="HJX1308" s="2"/>
      <c r="HJY1308" s="2"/>
      <c r="HJZ1308" s="2"/>
      <c r="HKA1308" s="2"/>
      <c r="HKB1308" s="2"/>
      <c r="HKC1308" s="2"/>
      <c r="HKD1308" s="2"/>
      <c r="HKE1308" s="2"/>
      <c r="HKF1308" s="2"/>
      <c r="HKG1308" s="2"/>
      <c r="HKH1308" s="2"/>
      <c r="HKI1308" s="2"/>
      <c r="HKJ1308" s="2"/>
      <c r="HKK1308" s="2"/>
      <c r="HKL1308" s="2"/>
      <c r="HKM1308" s="2"/>
      <c r="HKN1308" s="2"/>
      <c r="HKO1308" s="2"/>
      <c r="HKP1308" s="2"/>
      <c r="HKQ1308" s="2"/>
      <c r="HKR1308" s="2"/>
      <c r="HKS1308" s="2"/>
      <c r="HKT1308" s="2"/>
      <c r="HKU1308" s="2"/>
      <c r="HKV1308" s="2"/>
      <c r="HKW1308" s="2"/>
      <c r="HKX1308" s="2"/>
      <c r="HKY1308" s="2"/>
      <c r="HKZ1308" s="2"/>
      <c r="HLA1308" s="2"/>
      <c r="HLB1308" s="2"/>
      <c r="HLC1308" s="2"/>
      <c r="HLD1308" s="2"/>
      <c r="HLE1308" s="2"/>
      <c r="HLF1308" s="2"/>
      <c r="HLG1308" s="2"/>
      <c r="HLH1308" s="2"/>
      <c r="HLI1308" s="2"/>
      <c r="HLJ1308" s="2"/>
      <c r="HLK1308" s="2"/>
      <c r="HLL1308" s="2"/>
      <c r="HLM1308" s="2"/>
      <c r="HLN1308" s="2"/>
      <c r="HLO1308" s="2"/>
      <c r="HLP1308" s="2"/>
      <c r="HLQ1308" s="2"/>
      <c r="HLR1308" s="2"/>
      <c r="HLS1308" s="2"/>
      <c r="HLT1308" s="2"/>
      <c r="HLU1308" s="2"/>
      <c r="HLV1308" s="2"/>
      <c r="HLW1308" s="2"/>
      <c r="HLX1308" s="2"/>
      <c r="HLY1308" s="2"/>
      <c r="HLZ1308" s="2"/>
      <c r="HMA1308" s="2"/>
      <c r="HMB1308" s="2"/>
      <c r="HMC1308" s="2"/>
      <c r="HMD1308" s="2"/>
      <c r="HME1308" s="2"/>
      <c r="HMF1308" s="2"/>
      <c r="HMG1308" s="2"/>
      <c r="HMH1308" s="2"/>
      <c r="HMI1308" s="2"/>
      <c r="HMJ1308" s="2"/>
      <c r="HMK1308" s="2"/>
      <c r="HML1308" s="2"/>
      <c r="HMM1308" s="2"/>
      <c r="HMN1308" s="2"/>
      <c r="HMO1308" s="2"/>
      <c r="HMP1308" s="2"/>
      <c r="HMQ1308" s="2"/>
      <c r="HMR1308" s="2"/>
      <c r="HMS1308" s="2"/>
      <c r="HMT1308" s="2"/>
      <c r="HMU1308" s="2"/>
      <c r="HMV1308" s="2"/>
      <c r="HMW1308" s="2"/>
      <c r="HMX1308" s="2"/>
      <c r="HMY1308" s="2"/>
      <c r="HMZ1308" s="2"/>
      <c r="HNA1308" s="2"/>
      <c r="HNB1308" s="2"/>
      <c r="HNC1308" s="2"/>
      <c r="HND1308" s="2"/>
      <c r="HNE1308" s="2"/>
      <c r="HNF1308" s="2"/>
      <c r="HNG1308" s="2"/>
      <c r="HNH1308" s="2"/>
      <c r="HNI1308" s="2"/>
      <c r="HNJ1308" s="2"/>
      <c r="HNK1308" s="2"/>
      <c r="HNL1308" s="2"/>
      <c r="HNM1308" s="2"/>
      <c r="HNN1308" s="2"/>
      <c r="HNO1308" s="2"/>
      <c r="HNP1308" s="2"/>
      <c r="HNQ1308" s="2"/>
      <c r="HNR1308" s="2"/>
      <c r="HNS1308" s="2"/>
      <c r="HNT1308" s="2"/>
      <c r="HNU1308" s="2"/>
      <c r="HNV1308" s="2"/>
      <c r="HNW1308" s="2"/>
      <c r="HNX1308" s="2"/>
      <c r="HNY1308" s="2"/>
      <c r="HNZ1308" s="2"/>
      <c r="HOA1308" s="2"/>
      <c r="HOB1308" s="2"/>
      <c r="HOC1308" s="2"/>
      <c r="HOD1308" s="2"/>
      <c r="HOE1308" s="2"/>
      <c r="HOF1308" s="2"/>
      <c r="HOG1308" s="2"/>
      <c r="HOH1308" s="2"/>
      <c r="HOI1308" s="2"/>
      <c r="HOJ1308" s="2"/>
      <c r="HOK1308" s="2"/>
      <c r="HOL1308" s="2"/>
      <c r="HOM1308" s="2"/>
      <c r="HON1308" s="2"/>
      <c r="HOO1308" s="2"/>
      <c r="HOP1308" s="2"/>
      <c r="HOQ1308" s="2"/>
      <c r="HOR1308" s="2"/>
      <c r="HOS1308" s="2"/>
      <c r="HOT1308" s="2"/>
      <c r="HOU1308" s="2"/>
      <c r="HOV1308" s="2"/>
      <c r="HOW1308" s="2"/>
      <c r="HOX1308" s="2"/>
      <c r="HOY1308" s="2"/>
      <c r="HOZ1308" s="2"/>
      <c r="HPA1308" s="2"/>
      <c r="HPB1308" s="2"/>
      <c r="HPC1308" s="2"/>
      <c r="HPD1308" s="2"/>
      <c r="HPE1308" s="2"/>
      <c r="HPF1308" s="2"/>
      <c r="HPG1308" s="2"/>
      <c r="HPH1308" s="2"/>
      <c r="HPI1308" s="2"/>
      <c r="HPJ1308" s="2"/>
      <c r="HPK1308" s="2"/>
      <c r="HPL1308" s="2"/>
      <c r="HPM1308" s="2"/>
      <c r="HPN1308" s="2"/>
      <c r="HPO1308" s="2"/>
      <c r="HPP1308" s="2"/>
      <c r="HPQ1308" s="2"/>
      <c r="HPR1308" s="2"/>
      <c r="HPS1308" s="2"/>
      <c r="HPT1308" s="2"/>
      <c r="HPU1308" s="2"/>
      <c r="HPV1308" s="2"/>
      <c r="HPW1308" s="2"/>
      <c r="HPX1308" s="2"/>
      <c r="HPY1308" s="2"/>
      <c r="HPZ1308" s="2"/>
      <c r="HQA1308" s="2"/>
      <c r="HQB1308" s="2"/>
      <c r="HQC1308" s="2"/>
      <c r="HQD1308" s="2"/>
      <c r="HQE1308" s="2"/>
      <c r="HQF1308" s="2"/>
      <c r="HQG1308" s="2"/>
      <c r="HQH1308" s="2"/>
      <c r="HQI1308" s="2"/>
      <c r="HQJ1308" s="2"/>
      <c r="HQK1308" s="2"/>
      <c r="HQL1308" s="2"/>
      <c r="HQM1308" s="2"/>
      <c r="HQN1308" s="2"/>
      <c r="HQO1308" s="2"/>
      <c r="HQP1308" s="2"/>
      <c r="HQQ1308" s="2"/>
      <c r="HQR1308" s="2"/>
      <c r="HQS1308" s="2"/>
      <c r="HQT1308" s="2"/>
      <c r="HQU1308" s="2"/>
      <c r="HQV1308" s="2"/>
      <c r="HQW1308" s="2"/>
      <c r="HQX1308" s="2"/>
      <c r="HQY1308" s="2"/>
      <c r="HQZ1308" s="2"/>
      <c r="HRA1308" s="2"/>
      <c r="HRB1308" s="2"/>
      <c r="HRC1308" s="2"/>
      <c r="HRD1308" s="2"/>
      <c r="HRE1308" s="2"/>
      <c r="HRF1308" s="2"/>
      <c r="HRG1308" s="2"/>
      <c r="HRH1308" s="2"/>
      <c r="HRI1308" s="2"/>
      <c r="HRJ1308" s="2"/>
      <c r="HRK1308" s="2"/>
      <c r="HRL1308" s="2"/>
      <c r="HRM1308" s="2"/>
      <c r="HRN1308" s="2"/>
      <c r="HRO1308" s="2"/>
      <c r="HRP1308" s="2"/>
      <c r="HRQ1308" s="2"/>
      <c r="HRR1308" s="2"/>
      <c r="HRS1308" s="2"/>
      <c r="HRT1308" s="2"/>
      <c r="HRU1308" s="2"/>
      <c r="HRV1308" s="2"/>
      <c r="HRW1308" s="2"/>
      <c r="HRX1308" s="2"/>
      <c r="HRY1308" s="2"/>
      <c r="HRZ1308" s="2"/>
      <c r="HSA1308" s="2"/>
      <c r="HSB1308" s="2"/>
      <c r="HSC1308" s="2"/>
      <c r="HSD1308" s="2"/>
      <c r="HSE1308" s="2"/>
      <c r="HSF1308" s="2"/>
      <c r="HSG1308" s="2"/>
      <c r="HSH1308" s="2"/>
      <c r="HSI1308" s="2"/>
      <c r="HSJ1308" s="2"/>
      <c r="HSK1308" s="2"/>
      <c r="HSL1308" s="2"/>
      <c r="HSM1308" s="2"/>
      <c r="HSN1308" s="2"/>
      <c r="HSO1308" s="2"/>
      <c r="HSP1308" s="2"/>
      <c r="HSQ1308" s="2"/>
      <c r="HSR1308" s="2"/>
      <c r="HSS1308" s="2"/>
      <c r="HST1308" s="2"/>
      <c r="HSU1308" s="2"/>
      <c r="HSV1308" s="2"/>
      <c r="HSW1308" s="2"/>
      <c r="HSX1308" s="2"/>
      <c r="HSY1308" s="2"/>
      <c r="HSZ1308" s="2"/>
      <c r="HTA1308" s="2"/>
      <c r="HTB1308" s="2"/>
      <c r="HTC1308" s="2"/>
      <c r="HTD1308" s="2"/>
      <c r="HTE1308" s="2"/>
      <c r="HTF1308" s="2"/>
      <c r="HTG1308" s="2"/>
      <c r="HTH1308" s="2"/>
      <c r="HTI1308" s="2"/>
      <c r="HTJ1308" s="2"/>
      <c r="HTK1308" s="2"/>
      <c r="HTL1308" s="2"/>
      <c r="HTM1308" s="2"/>
      <c r="HTN1308" s="2"/>
      <c r="HTO1308" s="2"/>
      <c r="HTP1308" s="2"/>
      <c r="HTQ1308" s="2"/>
      <c r="HTR1308" s="2"/>
      <c r="HTS1308" s="2"/>
      <c r="HTT1308" s="2"/>
      <c r="HTU1308" s="2"/>
      <c r="HTV1308" s="2"/>
      <c r="HTW1308" s="2"/>
      <c r="HTX1308" s="2"/>
      <c r="HTY1308" s="2"/>
      <c r="HTZ1308" s="2"/>
      <c r="HUA1308" s="2"/>
      <c r="HUB1308" s="2"/>
      <c r="HUC1308" s="2"/>
      <c r="HUD1308" s="2"/>
      <c r="HUE1308" s="2"/>
      <c r="HUF1308" s="2"/>
      <c r="HUG1308" s="2"/>
      <c r="HUH1308" s="2"/>
      <c r="HUI1308" s="2"/>
      <c r="HUJ1308" s="2"/>
      <c r="HUK1308" s="2"/>
      <c r="HUL1308" s="2"/>
      <c r="HUM1308" s="2"/>
      <c r="HUN1308" s="2"/>
      <c r="HUO1308" s="2"/>
      <c r="HUP1308" s="2"/>
      <c r="HUQ1308" s="2"/>
      <c r="HUR1308" s="2"/>
      <c r="HUS1308" s="2"/>
      <c r="HUT1308" s="2"/>
      <c r="HUU1308" s="2"/>
      <c r="HUV1308" s="2"/>
      <c r="HUW1308" s="2"/>
      <c r="HUX1308" s="2"/>
      <c r="HUY1308" s="2"/>
      <c r="HUZ1308" s="2"/>
      <c r="HVA1308" s="2"/>
      <c r="HVB1308" s="2"/>
      <c r="HVC1308" s="2"/>
      <c r="HVD1308" s="2"/>
      <c r="HVE1308" s="2"/>
      <c r="HVF1308" s="2"/>
      <c r="HVG1308" s="2"/>
      <c r="HVH1308" s="2"/>
      <c r="HVI1308" s="2"/>
      <c r="HVJ1308" s="2"/>
      <c r="HVK1308" s="2"/>
      <c r="HVL1308" s="2"/>
      <c r="HVM1308" s="2"/>
      <c r="HVN1308" s="2"/>
      <c r="HVO1308" s="2"/>
      <c r="HVP1308" s="2"/>
      <c r="HVQ1308" s="2"/>
      <c r="HVR1308" s="2"/>
      <c r="HVS1308" s="2"/>
      <c r="HVT1308" s="2"/>
      <c r="HVU1308" s="2"/>
      <c r="HVV1308" s="2"/>
      <c r="HVW1308" s="2"/>
      <c r="HVX1308" s="2"/>
      <c r="HVY1308" s="2"/>
      <c r="HVZ1308" s="2"/>
      <c r="HWA1308" s="2"/>
      <c r="HWB1308" s="2"/>
      <c r="HWC1308" s="2"/>
      <c r="HWD1308" s="2"/>
      <c r="HWE1308" s="2"/>
      <c r="HWF1308" s="2"/>
      <c r="HWG1308" s="2"/>
      <c r="HWH1308" s="2"/>
      <c r="HWI1308" s="2"/>
      <c r="HWJ1308" s="2"/>
      <c r="HWK1308" s="2"/>
      <c r="HWL1308" s="2"/>
      <c r="HWM1308" s="2"/>
      <c r="HWN1308" s="2"/>
      <c r="HWO1308" s="2"/>
      <c r="HWP1308" s="2"/>
      <c r="HWQ1308" s="2"/>
      <c r="HWR1308" s="2"/>
      <c r="HWS1308" s="2"/>
      <c r="HWT1308" s="2"/>
      <c r="HWU1308" s="2"/>
      <c r="HWV1308" s="2"/>
      <c r="HWW1308" s="2"/>
      <c r="HWX1308" s="2"/>
      <c r="HWY1308" s="2"/>
      <c r="HWZ1308" s="2"/>
      <c r="HXA1308" s="2"/>
      <c r="HXB1308" s="2"/>
      <c r="HXC1308" s="2"/>
      <c r="HXD1308" s="2"/>
      <c r="HXE1308" s="2"/>
      <c r="HXF1308" s="2"/>
      <c r="HXG1308" s="2"/>
      <c r="HXH1308" s="2"/>
      <c r="HXI1308" s="2"/>
      <c r="HXJ1308" s="2"/>
      <c r="HXK1308" s="2"/>
      <c r="HXL1308" s="2"/>
      <c r="HXM1308" s="2"/>
      <c r="HXN1308" s="2"/>
      <c r="HXO1308" s="2"/>
      <c r="HXP1308" s="2"/>
      <c r="HXQ1308" s="2"/>
      <c r="HXR1308" s="2"/>
      <c r="HXS1308" s="2"/>
      <c r="HXT1308" s="2"/>
      <c r="HXU1308" s="2"/>
      <c r="HXV1308" s="2"/>
      <c r="HXW1308" s="2"/>
      <c r="HXX1308" s="2"/>
      <c r="HXY1308" s="2"/>
      <c r="HXZ1308" s="2"/>
      <c r="HYA1308" s="2"/>
      <c r="HYB1308" s="2"/>
      <c r="HYC1308" s="2"/>
      <c r="HYD1308" s="2"/>
      <c r="HYE1308" s="2"/>
      <c r="HYF1308" s="2"/>
      <c r="HYG1308" s="2"/>
      <c r="HYH1308" s="2"/>
      <c r="HYI1308" s="2"/>
      <c r="HYJ1308" s="2"/>
      <c r="HYK1308" s="2"/>
      <c r="HYL1308" s="2"/>
      <c r="HYM1308" s="2"/>
      <c r="HYN1308" s="2"/>
      <c r="HYO1308" s="2"/>
      <c r="HYP1308" s="2"/>
      <c r="HYQ1308" s="2"/>
      <c r="HYR1308" s="2"/>
      <c r="HYS1308" s="2"/>
      <c r="HYT1308" s="2"/>
      <c r="HYU1308" s="2"/>
      <c r="HYV1308" s="2"/>
      <c r="HYW1308" s="2"/>
      <c r="HYX1308" s="2"/>
      <c r="HYY1308" s="2"/>
      <c r="HYZ1308" s="2"/>
      <c r="HZA1308" s="2"/>
      <c r="HZB1308" s="2"/>
      <c r="HZC1308" s="2"/>
      <c r="HZD1308" s="2"/>
      <c r="HZE1308" s="2"/>
      <c r="HZF1308" s="2"/>
      <c r="HZG1308" s="2"/>
      <c r="HZH1308" s="2"/>
      <c r="HZI1308" s="2"/>
      <c r="HZJ1308" s="2"/>
      <c r="HZK1308" s="2"/>
      <c r="HZL1308" s="2"/>
      <c r="HZM1308" s="2"/>
      <c r="HZN1308" s="2"/>
      <c r="HZO1308" s="2"/>
      <c r="HZP1308" s="2"/>
      <c r="HZQ1308" s="2"/>
      <c r="HZR1308" s="2"/>
      <c r="HZS1308" s="2"/>
      <c r="HZT1308" s="2"/>
      <c r="HZU1308" s="2"/>
      <c r="HZV1308" s="2"/>
      <c r="HZW1308" s="2"/>
      <c r="HZX1308" s="2"/>
      <c r="HZY1308" s="2"/>
      <c r="HZZ1308" s="2"/>
      <c r="IAA1308" s="2"/>
      <c r="IAB1308" s="2"/>
      <c r="IAC1308" s="2"/>
      <c r="IAD1308" s="2"/>
      <c r="IAE1308" s="2"/>
      <c r="IAF1308" s="2"/>
      <c r="IAG1308" s="2"/>
      <c r="IAH1308" s="2"/>
      <c r="IAI1308" s="2"/>
      <c r="IAJ1308" s="2"/>
      <c r="IAK1308" s="2"/>
      <c r="IAL1308" s="2"/>
      <c r="IAM1308" s="2"/>
      <c r="IAN1308" s="2"/>
      <c r="IAO1308" s="2"/>
      <c r="IAP1308" s="2"/>
      <c r="IAQ1308" s="2"/>
      <c r="IAR1308" s="2"/>
      <c r="IAS1308" s="2"/>
      <c r="IAT1308" s="2"/>
      <c r="IAU1308" s="2"/>
      <c r="IAV1308" s="2"/>
      <c r="IAW1308" s="2"/>
      <c r="IAX1308" s="2"/>
      <c r="IAY1308" s="2"/>
      <c r="IAZ1308" s="2"/>
      <c r="IBA1308" s="2"/>
      <c r="IBB1308" s="2"/>
      <c r="IBC1308" s="2"/>
      <c r="IBD1308" s="2"/>
      <c r="IBE1308" s="2"/>
      <c r="IBF1308" s="2"/>
      <c r="IBG1308" s="2"/>
      <c r="IBH1308" s="2"/>
      <c r="IBI1308" s="2"/>
      <c r="IBJ1308" s="2"/>
      <c r="IBK1308" s="2"/>
      <c r="IBL1308" s="2"/>
      <c r="IBM1308" s="2"/>
      <c r="IBN1308" s="2"/>
      <c r="IBO1308" s="2"/>
      <c r="IBP1308" s="2"/>
      <c r="IBQ1308" s="2"/>
      <c r="IBR1308" s="2"/>
      <c r="IBS1308" s="2"/>
      <c r="IBT1308" s="2"/>
      <c r="IBU1308" s="2"/>
      <c r="IBV1308" s="2"/>
      <c r="IBW1308" s="2"/>
      <c r="IBX1308" s="2"/>
      <c r="IBY1308" s="2"/>
      <c r="IBZ1308" s="2"/>
      <c r="ICA1308" s="2"/>
      <c r="ICB1308" s="2"/>
      <c r="ICC1308" s="2"/>
      <c r="ICD1308" s="2"/>
      <c r="ICE1308" s="2"/>
      <c r="ICF1308" s="2"/>
      <c r="ICG1308" s="2"/>
      <c r="ICH1308" s="2"/>
      <c r="ICI1308" s="2"/>
      <c r="ICJ1308" s="2"/>
      <c r="ICK1308" s="2"/>
      <c r="ICL1308" s="2"/>
      <c r="ICM1308" s="2"/>
      <c r="ICN1308" s="2"/>
      <c r="ICO1308" s="2"/>
      <c r="ICP1308" s="2"/>
      <c r="ICQ1308" s="2"/>
      <c r="ICR1308" s="2"/>
      <c r="ICS1308" s="2"/>
      <c r="ICT1308" s="2"/>
      <c r="ICU1308" s="2"/>
      <c r="ICV1308" s="2"/>
      <c r="ICW1308" s="2"/>
      <c r="ICX1308" s="2"/>
      <c r="ICY1308" s="2"/>
      <c r="ICZ1308" s="2"/>
      <c r="IDA1308" s="2"/>
      <c r="IDB1308" s="2"/>
      <c r="IDC1308" s="2"/>
      <c r="IDD1308" s="2"/>
      <c r="IDE1308" s="2"/>
      <c r="IDF1308" s="2"/>
      <c r="IDG1308" s="2"/>
      <c r="IDH1308" s="2"/>
      <c r="IDI1308" s="2"/>
      <c r="IDJ1308" s="2"/>
      <c r="IDK1308" s="2"/>
      <c r="IDL1308" s="2"/>
      <c r="IDM1308" s="2"/>
      <c r="IDN1308" s="2"/>
      <c r="IDO1308" s="2"/>
      <c r="IDP1308" s="2"/>
      <c r="IDQ1308" s="2"/>
      <c r="IDR1308" s="2"/>
      <c r="IDS1308" s="2"/>
      <c r="IDT1308" s="2"/>
      <c r="IDU1308" s="2"/>
      <c r="IDV1308" s="2"/>
      <c r="IDW1308" s="2"/>
      <c r="IDX1308" s="2"/>
      <c r="IDY1308" s="2"/>
      <c r="IDZ1308" s="2"/>
      <c r="IEA1308" s="2"/>
      <c r="IEB1308" s="2"/>
      <c r="IEC1308" s="2"/>
      <c r="IED1308" s="2"/>
      <c r="IEE1308" s="2"/>
      <c r="IEF1308" s="2"/>
      <c r="IEG1308" s="2"/>
      <c r="IEH1308" s="2"/>
      <c r="IEI1308" s="2"/>
      <c r="IEJ1308" s="2"/>
      <c r="IEK1308" s="2"/>
      <c r="IEL1308" s="2"/>
      <c r="IEM1308" s="2"/>
      <c r="IEN1308" s="2"/>
      <c r="IEO1308" s="2"/>
      <c r="IEP1308" s="2"/>
      <c r="IEQ1308" s="2"/>
      <c r="IER1308" s="2"/>
      <c r="IES1308" s="2"/>
      <c r="IET1308" s="2"/>
      <c r="IEU1308" s="2"/>
      <c r="IEV1308" s="2"/>
      <c r="IEW1308" s="2"/>
      <c r="IEX1308" s="2"/>
      <c r="IEY1308" s="2"/>
      <c r="IEZ1308" s="2"/>
      <c r="IFA1308" s="2"/>
      <c r="IFB1308" s="2"/>
      <c r="IFC1308" s="2"/>
      <c r="IFD1308" s="2"/>
      <c r="IFE1308" s="2"/>
      <c r="IFF1308" s="2"/>
      <c r="IFG1308" s="2"/>
      <c r="IFH1308" s="2"/>
      <c r="IFI1308" s="2"/>
      <c r="IFJ1308" s="2"/>
      <c r="IFK1308" s="2"/>
      <c r="IFL1308" s="2"/>
      <c r="IFM1308" s="2"/>
      <c r="IFN1308" s="2"/>
      <c r="IFO1308" s="2"/>
      <c r="IFP1308" s="2"/>
      <c r="IFQ1308" s="2"/>
      <c r="IFR1308" s="2"/>
      <c r="IFS1308" s="2"/>
      <c r="IFT1308" s="2"/>
      <c r="IFU1308" s="2"/>
      <c r="IFV1308" s="2"/>
      <c r="IFW1308" s="2"/>
      <c r="IFX1308" s="2"/>
      <c r="IFY1308" s="2"/>
      <c r="IFZ1308" s="2"/>
      <c r="IGA1308" s="2"/>
      <c r="IGB1308" s="2"/>
      <c r="IGC1308" s="2"/>
      <c r="IGD1308" s="2"/>
      <c r="IGE1308" s="2"/>
      <c r="IGF1308" s="2"/>
      <c r="IGG1308" s="2"/>
      <c r="IGH1308" s="2"/>
      <c r="IGI1308" s="2"/>
      <c r="IGJ1308" s="2"/>
      <c r="IGK1308" s="2"/>
      <c r="IGL1308" s="2"/>
      <c r="IGM1308" s="2"/>
      <c r="IGN1308" s="2"/>
      <c r="IGO1308" s="2"/>
      <c r="IGP1308" s="2"/>
      <c r="IGQ1308" s="2"/>
      <c r="IGR1308" s="2"/>
      <c r="IGS1308" s="2"/>
      <c r="IGT1308" s="2"/>
      <c r="IGU1308" s="2"/>
      <c r="IGV1308" s="2"/>
      <c r="IGW1308" s="2"/>
      <c r="IGX1308" s="2"/>
      <c r="IGY1308" s="2"/>
      <c r="IGZ1308" s="2"/>
      <c r="IHA1308" s="2"/>
      <c r="IHB1308" s="2"/>
      <c r="IHC1308" s="2"/>
      <c r="IHD1308" s="2"/>
      <c r="IHE1308" s="2"/>
      <c r="IHF1308" s="2"/>
      <c r="IHG1308" s="2"/>
      <c r="IHH1308" s="2"/>
      <c r="IHI1308" s="2"/>
      <c r="IHJ1308" s="2"/>
      <c r="IHK1308" s="2"/>
      <c r="IHL1308" s="2"/>
      <c r="IHM1308" s="2"/>
      <c r="IHN1308" s="2"/>
      <c r="IHO1308" s="2"/>
      <c r="IHP1308" s="2"/>
      <c r="IHQ1308" s="2"/>
      <c r="IHR1308" s="2"/>
      <c r="IHS1308" s="2"/>
      <c r="IHT1308" s="2"/>
      <c r="IHU1308" s="2"/>
      <c r="IHV1308" s="2"/>
      <c r="IHW1308" s="2"/>
      <c r="IHX1308" s="2"/>
      <c r="IHY1308" s="2"/>
      <c r="IHZ1308" s="2"/>
      <c r="IIA1308" s="2"/>
      <c r="IIB1308" s="2"/>
      <c r="IIC1308" s="2"/>
      <c r="IID1308" s="2"/>
      <c r="IIE1308" s="2"/>
      <c r="IIF1308" s="2"/>
      <c r="IIG1308" s="2"/>
      <c r="IIH1308" s="2"/>
      <c r="III1308" s="2"/>
      <c r="IIJ1308" s="2"/>
      <c r="IIK1308" s="2"/>
      <c r="IIL1308" s="2"/>
      <c r="IIM1308" s="2"/>
      <c r="IIN1308" s="2"/>
      <c r="IIO1308" s="2"/>
      <c r="IIP1308" s="2"/>
      <c r="IIQ1308" s="2"/>
      <c r="IIR1308" s="2"/>
      <c r="IIS1308" s="2"/>
      <c r="IIT1308" s="2"/>
      <c r="IIU1308" s="2"/>
      <c r="IIV1308" s="2"/>
      <c r="IIW1308" s="2"/>
      <c r="IIX1308" s="2"/>
      <c r="IIY1308" s="2"/>
      <c r="IIZ1308" s="2"/>
      <c r="IJA1308" s="2"/>
      <c r="IJB1308" s="2"/>
      <c r="IJC1308" s="2"/>
      <c r="IJD1308" s="2"/>
      <c r="IJE1308" s="2"/>
      <c r="IJF1308" s="2"/>
      <c r="IJG1308" s="2"/>
      <c r="IJH1308" s="2"/>
      <c r="IJI1308" s="2"/>
      <c r="IJJ1308" s="2"/>
      <c r="IJK1308" s="2"/>
      <c r="IJL1308" s="2"/>
      <c r="IJM1308" s="2"/>
      <c r="IJN1308" s="2"/>
      <c r="IJO1308" s="2"/>
      <c r="IJP1308" s="2"/>
      <c r="IJQ1308" s="2"/>
      <c r="IJR1308" s="2"/>
      <c r="IJS1308" s="2"/>
      <c r="IJT1308" s="2"/>
      <c r="IJU1308" s="2"/>
      <c r="IJV1308" s="2"/>
      <c r="IJW1308" s="2"/>
      <c r="IJX1308" s="2"/>
      <c r="IJY1308" s="2"/>
      <c r="IJZ1308" s="2"/>
      <c r="IKA1308" s="2"/>
      <c r="IKB1308" s="2"/>
      <c r="IKC1308" s="2"/>
      <c r="IKD1308" s="2"/>
      <c r="IKE1308" s="2"/>
      <c r="IKF1308" s="2"/>
      <c r="IKG1308" s="2"/>
      <c r="IKH1308" s="2"/>
      <c r="IKI1308" s="2"/>
      <c r="IKJ1308" s="2"/>
      <c r="IKK1308" s="2"/>
      <c r="IKL1308" s="2"/>
      <c r="IKM1308" s="2"/>
      <c r="IKN1308" s="2"/>
      <c r="IKO1308" s="2"/>
      <c r="IKP1308" s="2"/>
      <c r="IKQ1308" s="2"/>
      <c r="IKR1308" s="2"/>
      <c r="IKS1308" s="2"/>
      <c r="IKT1308" s="2"/>
      <c r="IKU1308" s="2"/>
      <c r="IKV1308" s="2"/>
      <c r="IKW1308" s="2"/>
      <c r="IKX1308" s="2"/>
      <c r="IKY1308" s="2"/>
      <c r="IKZ1308" s="2"/>
      <c r="ILA1308" s="2"/>
      <c r="ILB1308" s="2"/>
      <c r="ILC1308" s="2"/>
      <c r="ILD1308" s="2"/>
      <c r="ILE1308" s="2"/>
      <c r="ILF1308" s="2"/>
      <c r="ILG1308" s="2"/>
      <c r="ILH1308" s="2"/>
      <c r="ILI1308" s="2"/>
      <c r="ILJ1308" s="2"/>
      <c r="ILK1308" s="2"/>
      <c r="ILL1308" s="2"/>
      <c r="ILM1308" s="2"/>
      <c r="ILN1308" s="2"/>
      <c r="ILO1308" s="2"/>
      <c r="ILP1308" s="2"/>
      <c r="ILQ1308" s="2"/>
      <c r="ILR1308" s="2"/>
      <c r="ILS1308" s="2"/>
      <c r="ILT1308" s="2"/>
      <c r="ILU1308" s="2"/>
      <c r="ILV1308" s="2"/>
      <c r="ILW1308" s="2"/>
      <c r="ILX1308" s="2"/>
      <c r="ILY1308" s="2"/>
      <c r="ILZ1308" s="2"/>
      <c r="IMA1308" s="2"/>
      <c r="IMB1308" s="2"/>
      <c r="IMC1308" s="2"/>
      <c r="IMD1308" s="2"/>
      <c r="IME1308" s="2"/>
      <c r="IMF1308" s="2"/>
      <c r="IMG1308" s="2"/>
      <c r="IMH1308" s="2"/>
      <c r="IMI1308" s="2"/>
      <c r="IMJ1308" s="2"/>
      <c r="IMK1308" s="2"/>
      <c r="IML1308" s="2"/>
      <c r="IMM1308" s="2"/>
      <c r="IMN1308" s="2"/>
      <c r="IMO1308" s="2"/>
      <c r="IMP1308" s="2"/>
      <c r="IMQ1308" s="2"/>
      <c r="IMR1308" s="2"/>
      <c r="IMS1308" s="2"/>
      <c r="IMT1308" s="2"/>
      <c r="IMU1308" s="2"/>
      <c r="IMV1308" s="2"/>
      <c r="IMW1308" s="2"/>
      <c r="IMX1308" s="2"/>
      <c r="IMY1308" s="2"/>
      <c r="IMZ1308" s="2"/>
      <c r="INA1308" s="2"/>
      <c r="INB1308" s="2"/>
      <c r="INC1308" s="2"/>
      <c r="IND1308" s="2"/>
      <c r="INE1308" s="2"/>
      <c r="INF1308" s="2"/>
      <c r="ING1308" s="2"/>
      <c r="INH1308" s="2"/>
      <c r="INI1308" s="2"/>
      <c r="INJ1308" s="2"/>
      <c r="INK1308" s="2"/>
      <c r="INL1308" s="2"/>
      <c r="INM1308" s="2"/>
      <c r="INN1308" s="2"/>
      <c r="INO1308" s="2"/>
      <c r="INP1308" s="2"/>
      <c r="INQ1308" s="2"/>
      <c r="INR1308" s="2"/>
      <c r="INS1308" s="2"/>
      <c r="INT1308" s="2"/>
      <c r="INU1308" s="2"/>
      <c r="INV1308" s="2"/>
      <c r="INW1308" s="2"/>
      <c r="INX1308" s="2"/>
      <c r="INY1308" s="2"/>
      <c r="INZ1308" s="2"/>
      <c r="IOA1308" s="2"/>
      <c r="IOB1308" s="2"/>
      <c r="IOC1308" s="2"/>
      <c r="IOD1308" s="2"/>
      <c r="IOE1308" s="2"/>
      <c r="IOF1308" s="2"/>
      <c r="IOG1308" s="2"/>
      <c r="IOH1308" s="2"/>
      <c r="IOI1308" s="2"/>
      <c r="IOJ1308" s="2"/>
      <c r="IOK1308" s="2"/>
      <c r="IOL1308" s="2"/>
      <c r="IOM1308" s="2"/>
      <c r="ION1308" s="2"/>
      <c r="IOO1308" s="2"/>
      <c r="IOP1308" s="2"/>
      <c r="IOQ1308" s="2"/>
      <c r="IOR1308" s="2"/>
      <c r="IOS1308" s="2"/>
      <c r="IOT1308" s="2"/>
      <c r="IOU1308" s="2"/>
      <c r="IOV1308" s="2"/>
      <c r="IOW1308" s="2"/>
      <c r="IOX1308" s="2"/>
      <c r="IOY1308" s="2"/>
      <c r="IOZ1308" s="2"/>
      <c r="IPA1308" s="2"/>
      <c r="IPB1308" s="2"/>
      <c r="IPC1308" s="2"/>
      <c r="IPD1308" s="2"/>
      <c r="IPE1308" s="2"/>
      <c r="IPF1308" s="2"/>
      <c r="IPG1308" s="2"/>
      <c r="IPH1308" s="2"/>
      <c r="IPI1308" s="2"/>
      <c r="IPJ1308" s="2"/>
      <c r="IPK1308" s="2"/>
      <c r="IPL1308" s="2"/>
      <c r="IPM1308" s="2"/>
      <c r="IPN1308" s="2"/>
      <c r="IPO1308" s="2"/>
      <c r="IPP1308" s="2"/>
      <c r="IPQ1308" s="2"/>
      <c r="IPR1308" s="2"/>
      <c r="IPS1308" s="2"/>
      <c r="IPT1308" s="2"/>
      <c r="IPU1308" s="2"/>
      <c r="IPV1308" s="2"/>
      <c r="IPW1308" s="2"/>
      <c r="IPX1308" s="2"/>
      <c r="IPY1308" s="2"/>
      <c r="IPZ1308" s="2"/>
      <c r="IQA1308" s="2"/>
      <c r="IQB1308" s="2"/>
      <c r="IQC1308" s="2"/>
      <c r="IQD1308" s="2"/>
      <c r="IQE1308" s="2"/>
      <c r="IQF1308" s="2"/>
      <c r="IQG1308" s="2"/>
      <c r="IQH1308" s="2"/>
      <c r="IQI1308" s="2"/>
      <c r="IQJ1308" s="2"/>
      <c r="IQK1308" s="2"/>
      <c r="IQL1308" s="2"/>
      <c r="IQM1308" s="2"/>
      <c r="IQN1308" s="2"/>
      <c r="IQO1308" s="2"/>
      <c r="IQP1308" s="2"/>
      <c r="IQQ1308" s="2"/>
      <c r="IQR1308" s="2"/>
      <c r="IQS1308" s="2"/>
      <c r="IQT1308" s="2"/>
      <c r="IQU1308" s="2"/>
      <c r="IQV1308" s="2"/>
      <c r="IQW1308" s="2"/>
      <c r="IQX1308" s="2"/>
      <c r="IQY1308" s="2"/>
      <c r="IQZ1308" s="2"/>
      <c r="IRA1308" s="2"/>
      <c r="IRB1308" s="2"/>
      <c r="IRC1308" s="2"/>
      <c r="IRD1308" s="2"/>
      <c r="IRE1308" s="2"/>
      <c r="IRF1308" s="2"/>
      <c r="IRG1308" s="2"/>
      <c r="IRH1308" s="2"/>
      <c r="IRI1308" s="2"/>
      <c r="IRJ1308" s="2"/>
      <c r="IRK1308" s="2"/>
      <c r="IRL1308" s="2"/>
      <c r="IRM1308" s="2"/>
      <c r="IRN1308" s="2"/>
      <c r="IRO1308" s="2"/>
      <c r="IRP1308" s="2"/>
      <c r="IRQ1308" s="2"/>
      <c r="IRR1308" s="2"/>
      <c r="IRS1308" s="2"/>
      <c r="IRT1308" s="2"/>
      <c r="IRU1308" s="2"/>
      <c r="IRV1308" s="2"/>
      <c r="IRW1308" s="2"/>
      <c r="IRX1308" s="2"/>
      <c r="IRY1308" s="2"/>
      <c r="IRZ1308" s="2"/>
      <c r="ISA1308" s="2"/>
      <c r="ISB1308" s="2"/>
      <c r="ISC1308" s="2"/>
      <c r="ISD1308" s="2"/>
      <c r="ISE1308" s="2"/>
      <c r="ISF1308" s="2"/>
      <c r="ISG1308" s="2"/>
      <c r="ISH1308" s="2"/>
      <c r="ISI1308" s="2"/>
      <c r="ISJ1308" s="2"/>
      <c r="ISK1308" s="2"/>
      <c r="ISL1308" s="2"/>
      <c r="ISM1308" s="2"/>
      <c r="ISN1308" s="2"/>
      <c r="ISO1308" s="2"/>
      <c r="ISP1308" s="2"/>
      <c r="ISQ1308" s="2"/>
      <c r="ISR1308" s="2"/>
      <c r="ISS1308" s="2"/>
      <c r="IST1308" s="2"/>
      <c r="ISU1308" s="2"/>
      <c r="ISV1308" s="2"/>
      <c r="ISW1308" s="2"/>
      <c r="ISX1308" s="2"/>
      <c r="ISY1308" s="2"/>
      <c r="ISZ1308" s="2"/>
      <c r="ITA1308" s="2"/>
      <c r="ITB1308" s="2"/>
      <c r="ITC1308" s="2"/>
      <c r="ITD1308" s="2"/>
      <c r="ITE1308" s="2"/>
      <c r="ITF1308" s="2"/>
      <c r="ITG1308" s="2"/>
      <c r="ITH1308" s="2"/>
      <c r="ITI1308" s="2"/>
      <c r="ITJ1308" s="2"/>
      <c r="ITK1308" s="2"/>
      <c r="ITL1308" s="2"/>
      <c r="ITM1308" s="2"/>
      <c r="ITN1308" s="2"/>
      <c r="ITO1308" s="2"/>
      <c r="ITP1308" s="2"/>
      <c r="ITQ1308" s="2"/>
      <c r="ITR1308" s="2"/>
      <c r="ITS1308" s="2"/>
      <c r="ITT1308" s="2"/>
      <c r="ITU1308" s="2"/>
      <c r="ITV1308" s="2"/>
      <c r="ITW1308" s="2"/>
      <c r="ITX1308" s="2"/>
      <c r="ITY1308" s="2"/>
      <c r="ITZ1308" s="2"/>
      <c r="IUA1308" s="2"/>
      <c r="IUB1308" s="2"/>
      <c r="IUC1308" s="2"/>
      <c r="IUD1308" s="2"/>
      <c r="IUE1308" s="2"/>
      <c r="IUF1308" s="2"/>
      <c r="IUG1308" s="2"/>
      <c r="IUH1308" s="2"/>
      <c r="IUI1308" s="2"/>
      <c r="IUJ1308" s="2"/>
      <c r="IUK1308" s="2"/>
      <c r="IUL1308" s="2"/>
      <c r="IUM1308" s="2"/>
      <c r="IUN1308" s="2"/>
      <c r="IUO1308" s="2"/>
      <c r="IUP1308" s="2"/>
      <c r="IUQ1308" s="2"/>
      <c r="IUR1308" s="2"/>
      <c r="IUS1308" s="2"/>
      <c r="IUT1308" s="2"/>
      <c r="IUU1308" s="2"/>
      <c r="IUV1308" s="2"/>
      <c r="IUW1308" s="2"/>
      <c r="IUX1308" s="2"/>
      <c r="IUY1308" s="2"/>
      <c r="IUZ1308" s="2"/>
      <c r="IVA1308" s="2"/>
      <c r="IVB1308" s="2"/>
      <c r="IVC1308" s="2"/>
      <c r="IVD1308" s="2"/>
      <c r="IVE1308" s="2"/>
      <c r="IVF1308" s="2"/>
      <c r="IVG1308" s="2"/>
      <c r="IVH1308" s="2"/>
      <c r="IVI1308" s="2"/>
      <c r="IVJ1308" s="2"/>
      <c r="IVK1308" s="2"/>
      <c r="IVL1308" s="2"/>
      <c r="IVM1308" s="2"/>
      <c r="IVN1308" s="2"/>
      <c r="IVO1308" s="2"/>
      <c r="IVP1308" s="2"/>
      <c r="IVQ1308" s="2"/>
      <c r="IVR1308" s="2"/>
      <c r="IVS1308" s="2"/>
      <c r="IVT1308" s="2"/>
      <c r="IVU1308" s="2"/>
      <c r="IVV1308" s="2"/>
      <c r="IVW1308" s="2"/>
      <c r="IVX1308" s="2"/>
      <c r="IVY1308" s="2"/>
      <c r="IVZ1308" s="2"/>
      <c r="IWA1308" s="2"/>
      <c r="IWB1308" s="2"/>
      <c r="IWC1308" s="2"/>
      <c r="IWD1308" s="2"/>
      <c r="IWE1308" s="2"/>
      <c r="IWF1308" s="2"/>
      <c r="IWG1308" s="2"/>
      <c r="IWH1308" s="2"/>
      <c r="IWI1308" s="2"/>
      <c r="IWJ1308" s="2"/>
      <c r="IWK1308" s="2"/>
      <c r="IWL1308" s="2"/>
      <c r="IWM1308" s="2"/>
      <c r="IWN1308" s="2"/>
      <c r="IWO1308" s="2"/>
      <c r="IWP1308" s="2"/>
      <c r="IWQ1308" s="2"/>
      <c r="IWR1308" s="2"/>
      <c r="IWS1308" s="2"/>
      <c r="IWT1308" s="2"/>
      <c r="IWU1308" s="2"/>
      <c r="IWV1308" s="2"/>
      <c r="IWW1308" s="2"/>
      <c r="IWX1308" s="2"/>
      <c r="IWY1308" s="2"/>
      <c r="IWZ1308" s="2"/>
      <c r="IXA1308" s="2"/>
      <c r="IXB1308" s="2"/>
      <c r="IXC1308" s="2"/>
      <c r="IXD1308" s="2"/>
      <c r="IXE1308" s="2"/>
      <c r="IXF1308" s="2"/>
      <c r="IXG1308" s="2"/>
      <c r="IXH1308" s="2"/>
      <c r="IXI1308" s="2"/>
      <c r="IXJ1308" s="2"/>
      <c r="IXK1308" s="2"/>
      <c r="IXL1308" s="2"/>
      <c r="IXM1308" s="2"/>
      <c r="IXN1308" s="2"/>
      <c r="IXO1308" s="2"/>
      <c r="IXP1308" s="2"/>
      <c r="IXQ1308" s="2"/>
      <c r="IXR1308" s="2"/>
      <c r="IXS1308" s="2"/>
      <c r="IXT1308" s="2"/>
      <c r="IXU1308" s="2"/>
      <c r="IXV1308" s="2"/>
      <c r="IXW1308" s="2"/>
      <c r="IXX1308" s="2"/>
      <c r="IXY1308" s="2"/>
      <c r="IXZ1308" s="2"/>
      <c r="IYA1308" s="2"/>
      <c r="IYB1308" s="2"/>
      <c r="IYC1308" s="2"/>
      <c r="IYD1308" s="2"/>
      <c r="IYE1308" s="2"/>
      <c r="IYF1308" s="2"/>
      <c r="IYG1308" s="2"/>
      <c r="IYH1308" s="2"/>
      <c r="IYI1308" s="2"/>
      <c r="IYJ1308" s="2"/>
      <c r="IYK1308" s="2"/>
      <c r="IYL1308" s="2"/>
      <c r="IYM1308" s="2"/>
      <c r="IYN1308" s="2"/>
      <c r="IYO1308" s="2"/>
      <c r="IYP1308" s="2"/>
      <c r="IYQ1308" s="2"/>
      <c r="IYR1308" s="2"/>
      <c r="IYS1308" s="2"/>
      <c r="IYT1308" s="2"/>
      <c r="IYU1308" s="2"/>
      <c r="IYV1308" s="2"/>
      <c r="IYW1308" s="2"/>
      <c r="IYX1308" s="2"/>
      <c r="IYY1308" s="2"/>
      <c r="IYZ1308" s="2"/>
      <c r="IZA1308" s="2"/>
      <c r="IZB1308" s="2"/>
      <c r="IZC1308" s="2"/>
      <c r="IZD1308" s="2"/>
      <c r="IZE1308" s="2"/>
      <c r="IZF1308" s="2"/>
      <c r="IZG1308" s="2"/>
      <c r="IZH1308" s="2"/>
      <c r="IZI1308" s="2"/>
      <c r="IZJ1308" s="2"/>
      <c r="IZK1308" s="2"/>
      <c r="IZL1308" s="2"/>
      <c r="IZM1308" s="2"/>
      <c r="IZN1308" s="2"/>
      <c r="IZO1308" s="2"/>
      <c r="IZP1308" s="2"/>
      <c r="IZQ1308" s="2"/>
      <c r="IZR1308" s="2"/>
      <c r="IZS1308" s="2"/>
      <c r="IZT1308" s="2"/>
      <c r="IZU1308" s="2"/>
      <c r="IZV1308" s="2"/>
      <c r="IZW1308" s="2"/>
      <c r="IZX1308" s="2"/>
      <c r="IZY1308" s="2"/>
      <c r="IZZ1308" s="2"/>
      <c r="JAA1308" s="2"/>
      <c r="JAB1308" s="2"/>
      <c r="JAC1308" s="2"/>
      <c r="JAD1308" s="2"/>
      <c r="JAE1308" s="2"/>
      <c r="JAF1308" s="2"/>
      <c r="JAG1308" s="2"/>
      <c r="JAH1308" s="2"/>
      <c r="JAI1308" s="2"/>
      <c r="JAJ1308" s="2"/>
      <c r="JAK1308" s="2"/>
      <c r="JAL1308" s="2"/>
      <c r="JAM1308" s="2"/>
      <c r="JAN1308" s="2"/>
      <c r="JAO1308" s="2"/>
      <c r="JAP1308" s="2"/>
      <c r="JAQ1308" s="2"/>
      <c r="JAR1308" s="2"/>
      <c r="JAS1308" s="2"/>
      <c r="JAT1308" s="2"/>
      <c r="JAU1308" s="2"/>
      <c r="JAV1308" s="2"/>
      <c r="JAW1308" s="2"/>
      <c r="JAX1308" s="2"/>
      <c r="JAY1308" s="2"/>
      <c r="JAZ1308" s="2"/>
      <c r="JBA1308" s="2"/>
      <c r="JBB1308" s="2"/>
      <c r="JBC1308" s="2"/>
      <c r="JBD1308" s="2"/>
      <c r="JBE1308" s="2"/>
      <c r="JBF1308" s="2"/>
      <c r="JBG1308" s="2"/>
      <c r="JBH1308" s="2"/>
      <c r="JBI1308" s="2"/>
      <c r="JBJ1308" s="2"/>
      <c r="JBK1308" s="2"/>
      <c r="JBL1308" s="2"/>
      <c r="JBM1308" s="2"/>
      <c r="JBN1308" s="2"/>
      <c r="JBO1308" s="2"/>
      <c r="JBP1308" s="2"/>
      <c r="JBQ1308" s="2"/>
      <c r="JBR1308" s="2"/>
      <c r="JBS1308" s="2"/>
      <c r="JBT1308" s="2"/>
      <c r="JBU1308" s="2"/>
      <c r="JBV1308" s="2"/>
      <c r="JBW1308" s="2"/>
      <c r="JBX1308" s="2"/>
      <c r="JBY1308" s="2"/>
      <c r="JBZ1308" s="2"/>
      <c r="JCA1308" s="2"/>
      <c r="JCB1308" s="2"/>
      <c r="JCC1308" s="2"/>
      <c r="JCD1308" s="2"/>
      <c r="JCE1308" s="2"/>
      <c r="JCF1308" s="2"/>
      <c r="JCG1308" s="2"/>
      <c r="JCH1308" s="2"/>
      <c r="JCI1308" s="2"/>
      <c r="JCJ1308" s="2"/>
      <c r="JCK1308" s="2"/>
      <c r="JCL1308" s="2"/>
      <c r="JCM1308" s="2"/>
      <c r="JCN1308" s="2"/>
      <c r="JCO1308" s="2"/>
      <c r="JCP1308" s="2"/>
      <c r="JCQ1308" s="2"/>
      <c r="JCR1308" s="2"/>
      <c r="JCS1308" s="2"/>
      <c r="JCT1308" s="2"/>
      <c r="JCU1308" s="2"/>
      <c r="JCV1308" s="2"/>
      <c r="JCW1308" s="2"/>
      <c r="JCX1308" s="2"/>
      <c r="JCY1308" s="2"/>
      <c r="JCZ1308" s="2"/>
      <c r="JDA1308" s="2"/>
      <c r="JDB1308" s="2"/>
      <c r="JDC1308" s="2"/>
      <c r="JDD1308" s="2"/>
      <c r="JDE1308" s="2"/>
      <c r="JDF1308" s="2"/>
      <c r="JDG1308" s="2"/>
      <c r="JDH1308" s="2"/>
      <c r="JDI1308" s="2"/>
      <c r="JDJ1308" s="2"/>
      <c r="JDK1308" s="2"/>
      <c r="JDL1308" s="2"/>
      <c r="JDM1308" s="2"/>
      <c r="JDN1308" s="2"/>
      <c r="JDO1308" s="2"/>
      <c r="JDP1308" s="2"/>
      <c r="JDQ1308" s="2"/>
      <c r="JDR1308" s="2"/>
      <c r="JDS1308" s="2"/>
      <c r="JDT1308" s="2"/>
      <c r="JDU1308" s="2"/>
      <c r="JDV1308" s="2"/>
      <c r="JDW1308" s="2"/>
      <c r="JDX1308" s="2"/>
      <c r="JDY1308" s="2"/>
      <c r="JDZ1308" s="2"/>
      <c r="JEA1308" s="2"/>
      <c r="JEB1308" s="2"/>
      <c r="JEC1308" s="2"/>
      <c r="JED1308" s="2"/>
      <c r="JEE1308" s="2"/>
      <c r="JEF1308" s="2"/>
      <c r="JEG1308" s="2"/>
      <c r="JEH1308" s="2"/>
      <c r="JEI1308" s="2"/>
      <c r="JEJ1308" s="2"/>
      <c r="JEK1308" s="2"/>
      <c r="JEL1308" s="2"/>
      <c r="JEM1308" s="2"/>
      <c r="JEN1308" s="2"/>
      <c r="JEO1308" s="2"/>
      <c r="JEP1308" s="2"/>
      <c r="JEQ1308" s="2"/>
      <c r="JER1308" s="2"/>
      <c r="JES1308" s="2"/>
      <c r="JET1308" s="2"/>
      <c r="JEU1308" s="2"/>
      <c r="JEV1308" s="2"/>
      <c r="JEW1308" s="2"/>
      <c r="JEX1308" s="2"/>
      <c r="JEY1308" s="2"/>
      <c r="JEZ1308" s="2"/>
      <c r="JFA1308" s="2"/>
      <c r="JFB1308" s="2"/>
      <c r="JFC1308" s="2"/>
      <c r="JFD1308" s="2"/>
      <c r="JFE1308" s="2"/>
      <c r="JFF1308" s="2"/>
      <c r="JFG1308" s="2"/>
      <c r="JFH1308" s="2"/>
      <c r="JFI1308" s="2"/>
      <c r="JFJ1308" s="2"/>
      <c r="JFK1308" s="2"/>
      <c r="JFL1308" s="2"/>
      <c r="JFM1308" s="2"/>
      <c r="JFN1308" s="2"/>
      <c r="JFO1308" s="2"/>
      <c r="JFP1308" s="2"/>
      <c r="JFQ1308" s="2"/>
      <c r="JFR1308" s="2"/>
      <c r="JFS1308" s="2"/>
      <c r="JFT1308" s="2"/>
      <c r="JFU1308" s="2"/>
      <c r="JFV1308" s="2"/>
      <c r="JFW1308" s="2"/>
      <c r="JFX1308" s="2"/>
      <c r="JFY1308" s="2"/>
      <c r="JFZ1308" s="2"/>
      <c r="JGA1308" s="2"/>
      <c r="JGB1308" s="2"/>
      <c r="JGC1308" s="2"/>
      <c r="JGD1308" s="2"/>
      <c r="JGE1308" s="2"/>
      <c r="JGF1308" s="2"/>
      <c r="JGG1308" s="2"/>
      <c r="JGH1308" s="2"/>
      <c r="JGI1308" s="2"/>
      <c r="JGJ1308" s="2"/>
      <c r="JGK1308" s="2"/>
      <c r="JGL1308" s="2"/>
      <c r="JGM1308" s="2"/>
      <c r="JGN1308" s="2"/>
      <c r="JGO1308" s="2"/>
      <c r="JGP1308" s="2"/>
      <c r="JGQ1308" s="2"/>
      <c r="JGR1308" s="2"/>
      <c r="JGS1308" s="2"/>
      <c r="JGT1308" s="2"/>
      <c r="JGU1308" s="2"/>
      <c r="JGV1308" s="2"/>
      <c r="JGW1308" s="2"/>
      <c r="JGX1308" s="2"/>
      <c r="JGY1308" s="2"/>
      <c r="JGZ1308" s="2"/>
      <c r="JHA1308" s="2"/>
      <c r="JHB1308" s="2"/>
      <c r="JHC1308" s="2"/>
      <c r="JHD1308" s="2"/>
      <c r="JHE1308" s="2"/>
      <c r="JHF1308" s="2"/>
      <c r="JHG1308" s="2"/>
      <c r="JHH1308" s="2"/>
      <c r="JHI1308" s="2"/>
      <c r="JHJ1308" s="2"/>
      <c r="JHK1308" s="2"/>
      <c r="JHL1308" s="2"/>
      <c r="JHM1308" s="2"/>
      <c r="JHN1308" s="2"/>
      <c r="JHO1308" s="2"/>
      <c r="JHP1308" s="2"/>
      <c r="JHQ1308" s="2"/>
      <c r="JHR1308" s="2"/>
      <c r="JHS1308" s="2"/>
      <c r="JHT1308" s="2"/>
      <c r="JHU1308" s="2"/>
      <c r="JHV1308" s="2"/>
      <c r="JHW1308" s="2"/>
      <c r="JHX1308" s="2"/>
      <c r="JHY1308" s="2"/>
      <c r="JHZ1308" s="2"/>
      <c r="JIA1308" s="2"/>
      <c r="JIB1308" s="2"/>
      <c r="JIC1308" s="2"/>
      <c r="JID1308" s="2"/>
      <c r="JIE1308" s="2"/>
      <c r="JIF1308" s="2"/>
      <c r="JIG1308" s="2"/>
      <c r="JIH1308" s="2"/>
      <c r="JII1308" s="2"/>
      <c r="JIJ1308" s="2"/>
      <c r="JIK1308" s="2"/>
      <c r="JIL1308" s="2"/>
      <c r="JIM1308" s="2"/>
      <c r="JIN1308" s="2"/>
      <c r="JIO1308" s="2"/>
      <c r="JIP1308" s="2"/>
      <c r="JIQ1308" s="2"/>
      <c r="JIR1308" s="2"/>
      <c r="JIS1308" s="2"/>
      <c r="JIT1308" s="2"/>
      <c r="JIU1308" s="2"/>
      <c r="JIV1308" s="2"/>
      <c r="JIW1308" s="2"/>
      <c r="JIX1308" s="2"/>
      <c r="JIY1308" s="2"/>
      <c r="JIZ1308" s="2"/>
      <c r="JJA1308" s="2"/>
      <c r="JJB1308" s="2"/>
      <c r="JJC1308" s="2"/>
      <c r="JJD1308" s="2"/>
      <c r="JJE1308" s="2"/>
      <c r="JJF1308" s="2"/>
      <c r="JJG1308" s="2"/>
      <c r="JJH1308" s="2"/>
      <c r="JJI1308" s="2"/>
      <c r="JJJ1308" s="2"/>
      <c r="JJK1308" s="2"/>
      <c r="JJL1308" s="2"/>
      <c r="JJM1308" s="2"/>
      <c r="JJN1308" s="2"/>
      <c r="JJO1308" s="2"/>
      <c r="JJP1308" s="2"/>
      <c r="JJQ1308" s="2"/>
      <c r="JJR1308" s="2"/>
      <c r="JJS1308" s="2"/>
      <c r="JJT1308" s="2"/>
      <c r="JJU1308" s="2"/>
      <c r="JJV1308" s="2"/>
      <c r="JJW1308" s="2"/>
      <c r="JJX1308" s="2"/>
      <c r="JJY1308" s="2"/>
      <c r="JJZ1308" s="2"/>
      <c r="JKA1308" s="2"/>
      <c r="JKB1308" s="2"/>
      <c r="JKC1308" s="2"/>
      <c r="JKD1308" s="2"/>
      <c r="JKE1308" s="2"/>
      <c r="JKF1308" s="2"/>
      <c r="JKG1308" s="2"/>
      <c r="JKH1308" s="2"/>
      <c r="JKI1308" s="2"/>
      <c r="JKJ1308" s="2"/>
      <c r="JKK1308" s="2"/>
      <c r="JKL1308" s="2"/>
      <c r="JKM1308" s="2"/>
      <c r="JKN1308" s="2"/>
      <c r="JKO1308" s="2"/>
      <c r="JKP1308" s="2"/>
      <c r="JKQ1308" s="2"/>
      <c r="JKR1308" s="2"/>
      <c r="JKS1308" s="2"/>
      <c r="JKT1308" s="2"/>
      <c r="JKU1308" s="2"/>
      <c r="JKV1308" s="2"/>
      <c r="JKW1308" s="2"/>
      <c r="JKX1308" s="2"/>
      <c r="JKY1308" s="2"/>
      <c r="JKZ1308" s="2"/>
      <c r="JLA1308" s="2"/>
      <c r="JLB1308" s="2"/>
      <c r="JLC1308" s="2"/>
      <c r="JLD1308" s="2"/>
      <c r="JLE1308" s="2"/>
      <c r="JLF1308" s="2"/>
      <c r="JLG1308" s="2"/>
      <c r="JLH1308" s="2"/>
      <c r="JLI1308" s="2"/>
      <c r="JLJ1308" s="2"/>
      <c r="JLK1308" s="2"/>
      <c r="JLL1308" s="2"/>
      <c r="JLM1308" s="2"/>
      <c r="JLN1308" s="2"/>
      <c r="JLO1308" s="2"/>
      <c r="JLP1308" s="2"/>
      <c r="JLQ1308" s="2"/>
      <c r="JLR1308" s="2"/>
      <c r="JLS1308" s="2"/>
      <c r="JLT1308" s="2"/>
      <c r="JLU1308" s="2"/>
      <c r="JLV1308" s="2"/>
      <c r="JLW1308" s="2"/>
      <c r="JLX1308" s="2"/>
      <c r="JLY1308" s="2"/>
      <c r="JLZ1308" s="2"/>
      <c r="JMA1308" s="2"/>
      <c r="JMB1308" s="2"/>
      <c r="JMC1308" s="2"/>
      <c r="JMD1308" s="2"/>
      <c r="JME1308" s="2"/>
      <c r="JMF1308" s="2"/>
      <c r="JMG1308" s="2"/>
      <c r="JMH1308" s="2"/>
      <c r="JMI1308" s="2"/>
      <c r="JMJ1308" s="2"/>
      <c r="JMK1308" s="2"/>
      <c r="JML1308" s="2"/>
      <c r="JMM1308" s="2"/>
      <c r="JMN1308" s="2"/>
      <c r="JMO1308" s="2"/>
      <c r="JMP1308" s="2"/>
      <c r="JMQ1308" s="2"/>
      <c r="JMR1308" s="2"/>
      <c r="JMS1308" s="2"/>
      <c r="JMT1308" s="2"/>
      <c r="JMU1308" s="2"/>
      <c r="JMV1308" s="2"/>
      <c r="JMW1308" s="2"/>
      <c r="JMX1308" s="2"/>
      <c r="JMY1308" s="2"/>
      <c r="JMZ1308" s="2"/>
      <c r="JNA1308" s="2"/>
      <c r="JNB1308" s="2"/>
      <c r="JNC1308" s="2"/>
      <c r="JND1308" s="2"/>
      <c r="JNE1308" s="2"/>
      <c r="JNF1308" s="2"/>
      <c r="JNG1308" s="2"/>
      <c r="JNH1308" s="2"/>
      <c r="JNI1308" s="2"/>
      <c r="JNJ1308" s="2"/>
      <c r="JNK1308" s="2"/>
      <c r="JNL1308" s="2"/>
      <c r="JNM1308" s="2"/>
      <c r="JNN1308" s="2"/>
      <c r="JNO1308" s="2"/>
      <c r="JNP1308" s="2"/>
      <c r="JNQ1308" s="2"/>
      <c r="JNR1308" s="2"/>
      <c r="JNS1308" s="2"/>
      <c r="JNT1308" s="2"/>
      <c r="JNU1308" s="2"/>
      <c r="JNV1308" s="2"/>
      <c r="JNW1308" s="2"/>
      <c r="JNX1308" s="2"/>
      <c r="JNY1308" s="2"/>
      <c r="JNZ1308" s="2"/>
      <c r="JOA1308" s="2"/>
      <c r="JOB1308" s="2"/>
      <c r="JOC1308" s="2"/>
      <c r="JOD1308" s="2"/>
      <c r="JOE1308" s="2"/>
      <c r="JOF1308" s="2"/>
      <c r="JOG1308" s="2"/>
      <c r="JOH1308" s="2"/>
      <c r="JOI1308" s="2"/>
      <c r="JOJ1308" s="2"/>
      <c r="JOK1308" s="2"/>
      <c r="JOL1308" s="2"/>
      <c r="JOM1308" s="2"/>
      <c r="JON1308" s="2"/>
      <c r="JOO1308" s="2"/>
      <c r="JOP1308" s="2"/>
      <c r="JOQ1308" s="2"/>
      <c r="JOR1308" s="2"/>
      <c r="JOS1308" s="2"/>
      <c r="JOT1308" s="2"/>
      <c r="JOU1308" s="2"/>
      <c r="JOV1308" s="2"/>
      <c r="JOW1308" s="2"/>
      <c r="JOX1308" s="2"/>
      <c r="JOY1308" s="2"/>
      <c r="JOZ1308" s="2"/>
      <c r="JPA1308" s="2"/>
      <c r="JPB1308" s="2"/>
      <c r="JPC1308" s="2"/>
      <c r="JPD1308" s="2"/>
      <c r="JPE1308" s="2"/>
      <c r="JPF1308" s="2"/>
      <c r="JPG1308" s="2"/>
      <c r="JPH1308" s="2"/>
      <c r="JPI1308" s="2"/>
      <c r="JPJ1308" s="2"/>
      <c r="JPK1308" s="2"/>
      <c r="JPL1308" s="2"/>
      <c r="JPM1308" s="2"/>
      <c r="JPN1308" s="2"/>
      <c r="JPO1308" s="2"/>
      <c r="JPP1308" s="2"/>
      <c r="JPQ1308" s="2"/>
      <c r="JPR1308" s="2"/>
      <c r="JPS1308" s="2"/>
      <c r="JPT1308" s="2"/>
      <c r="JPU1308" s="2"/>
      <c r="JPV1308" s="2"/>
      <c r="JPW1308" s="2"/>
      <c r="JPX1308" s="2"/>
      <c r="JPY1308" s="2"/>
      <c r="JPZ1308" s="2"/>
      <c r="JQA1308" s="2"/>
      <c r="JQB1308" s="2"/>
      <c r="JQC1308" s="2"/>
      <c r="JQD1308" s="2"/>
      <c r="JQE1308" s="2"/>
      <c r="JQF1308" s="2"/>
      <c r="JQG1308" s="2"/>
      <c r="JQH1308" s="2"/>
      <c r="JQI1308" s="2"/>
      <c r="JQJ1308" s="2"/>
      <c r="JQK1308" s="2"/>
      <c r="JQL1308" s="2"/>
      <c r="JQM1308" s="2"/>
      <c r="JQN1308" s="2"/>
      <c r="JQO1308" s="2"/>
      <c r="JQP1308" s="2"/>
      <c r="JQQ1308" s="2"/>
      <c r="JQR1308" s="2"/>
      <c r="JQS1308" s="2"/>
      <c r="JQT1308" s="2"/>
      <c r="JQU1308" s="2"/>
      <c r="JQV1308" s="2"/>
      <c r="JQW1308" s="2"/>
      <c r="JQX1308" s="2"/>
      <c r="JQY1308" s="2"/>
      <c r="JQZ1308" s="2"/>
      <c r="JRA1308" s="2"/>
      <c r="JRB1308" s="2"/>
      <c r="JRC1308" s="2"/>
      <c r="JRD1308" s="2"/>
      <c r="JRE1308" s="2"/>
      <c r="JRF1308" s="2"/>
      <c r="JRG1308" s="2"/>
      <c r="JRH1308" s="2"/>
      <c r="JRI1308" s="2"/>
      <c r="JRJ1308" s="2"/>
      <c r="JRK1308" s="2"/>
      <c r="JRL1308" s="2"/>
      <c r="JRM1308" s="2"/>
      <c r="JRN1308" s="2"/>
      <c r="JRO1308" s="2"/>
      <c r="JRP1308" s="2"/>
      <c r="JRQ1308" s="2"/>
      <c r="JRR1308" s="2"/>
      <c r="JRS1308" s="2"/>
      <c r="JRT1308" s="2"/>
      <c r="JRU1308" s="2"/>
      <c r="JRV1308" s="2"/>
      <c r="JRW1308" s="2"/>
      <c r="JRX1308" s="2"/>
      <c r="JRY1308" s="2"/>
      <c r="JRZ1308" s="2"/>
      <c r="JSA1308" s="2"/>
      <c r="JSB1308" s="2"/>
      <c r="JSC1308" s="2"/>
      <c r="JSD1308" s="2"/>
      <c r="JSE1308" s="2"/>
      <c r="JSF1308" s="2"/>
      <c r="JSG1308" s="2"/>
      <c r="JSH1308" s="2"/>
      <c r="JSI1308" s="2"/>
      <c r="JSJ1308" s="2"/>
      <c r="JSK1308" s="2"/>
      <c r="JSL1308" s="2"/>
      <c r="JSM1308" s="2"/>
      <c r="JSN1308" s="2"/>
      <c r="JSO1308" s="2"/>
      <c r="JSP1308" s="2"/>
      <c r="JSQ1308" s="2"/>
      <c r="JSR1308" s="2"/>
      <c r="JSS1308" s="2"/>
      <c r="JST1308" s="2"/>
      <c r="JSU1308" s="2"/>
      <c r="JSV1308" s="2"/>
      <c r="JSW1308" s="2"/>
      <c r="JSX1308" s="2"/>
      <c r="JSY1308" s="2"/>
      <c r="JSZ1308" s="2"/>
      <c r="JTA1308" s="2"/>
      <c r="JTB1308" s="2"/>
      <c r="JTC1308" s="2"/>
      <c r="JTD1308" s="2"/>
      <c r="JTE1308" s="2"/>
      <c r="JTF1308" s="2"/>
      <c r="JTG1308" s="2"/>
      <c r="JTH1308" s="2"/>
      <c r="JTI1308" s="2"/>
      <c r="JTJ1308" s="2"/>
      <c r="JTK1308" s="2"/>
      <c r="JTL1308" s="2"/>
      <c r="JTM1308" s="2"/>
      <c r="JTN1308" s="2"/>
      <c r="JTO1308" s="2"/>
      <c r="JTP1308" s="2"/>
      <c r="JTQ1308" s="2"/>
      <c r="JTR1308" s="2"/>
      <c r="JTS1308" s="2"/>
      <c r="JTT1308" s="2"/>
      <c r="JTU1308" s="2"/>
      <c r="JTV1308" s="2"/>
      <c r="JTW1308" s="2"/>
      <c r="JTX1308" s="2"/>
      <c r="JTY1308" s="2"/>
      <c r="JTZ1308" s="2"/>
      <c r="JUA1308" s="2"/>
      <c r="JUB1308" s="2"/>
      <c r="JUC1308" s="2"/>
      <c r="JUD1308" s="2"/>
      <c r="JUE1308" s="2"/>
      <c r="JUF1308" s="2"/>
      <c r="JUG1308" s="2"/>
      <c r="JUH1308" s="2"/>
      <c r="JUI1308" s="2"/>
      <c r="JUJ1308" s="2"/>
      <c r="JUK1308" s="2"/>
      <c r="JUL1308" s="2"/>
      <c r="JUM1308" s="2"/>
      <c r="JUN1308" s="2"/>
      <c r="JUO1308" s="2"/>
      <c r="JUP1308" s="2"/>
      <c r="JUQ1308" s="2"/>
      <c r="JUR1308" s="2"/>
      <c r="JUS1308" s="2"/>
      <c r="JUT1308" s="2"/>
      <c r="JUU1308" s="2"/>
      <c r="JUV1308" s="2"/>
      <c r="JUW1308" s="2"/>
      <c r="JUX1308" s="2"/>
      <c r="JUY1308" s="2"/>
      <c r="JUZ1308" s="2"/>
      <c r="JVA1308" s="2"/>
      <c r="JVB1308" s="2"/>
      <c r="JVC1308" s="2"/>
      <c r="JVD1308" s="2"/>
      <c r="JVE1308" s="2"/>
      <c r="JVF1308" s="2"/>
      <c r="JVG1308" s="2"/>
      <c r="JVH1308" s="2"/>
      <c r="JVI1308" s="2"/>
      <c r="JVJ1308" s="2"/>
      <c r="JVK1308" s="2"/>
      <c r="JVL1308" s="2"/>
      <c r="JVM1308" s="2"/>
      <c r="JVN1308" s="2"/>
      <c r="JVO1308" s="2"/>
      <c r="JVP1308" s="2"/>
      <c r="JVQ1308" s="2"/>
      <c r="JVR1308" s="2"/>
      <c r="JVS1308" s="2"/>
      <c r="JVT1308" s="2"/>
      <c r="JVU1308" s="2"/>
      <c r="JVV1308" s="2"/>
      <c r="JVW1308" s="2"/>
      <c r="JVX1308" s="2"/>
      <c r="JVY1308" s="2"/>
      <c r="JVZ1308" s="2"/>
      <c r="JWA1308" s="2"/>
      <c r="JWB1308" s="2"/>
      <c r="JWC1308" s="2"/>
      <c r="JWD1308" s="2"/>
      <c r="JWE1308" s="2"/>
      <c r="JWF1308" s="2"/>
      <c r="JWG1308" s="2"/>
      <c r="JWH1308" s="2"/>
      <c r="JWI1308" s="2"/>
      <c r="JWJ1308" s="2"/>
      <c r="JWK1308" s="2"/>
      <c r="JWL1308" s="2"/>
      <c r="JWM1308" s="2"/>
      <c r="JWN1308" s="2"/>
      <c r="JWO1308" s="2"/>
      <c r="JWP1308" s="2"/>
      <c r="JWQ1308" s="2"/>
      <c r="JWR1308" s="2"/>
      <c r="JWS1308" s="2"/>
      <c r="JWT1308" s="2"/>
      <c r="JWU1308" s="2"/>
      <c r="JWV1308" s="2"/>
      <c r="JWW1308" s="2"/>
      <c r="JWX1308" s="2"/>
      <c r="JWY1308" s="2"/>
      <c r="JWZ1308" s="2"/>
      <c r="JXA1308" s="2"/>
      <c r="JXB1308" s="2"/>
      <c r="JXC1308" s="2"/>
      <c r="JXD1308" s="2"/>
      <c r="JXE1308" s="2"/>
      <c r="JXF1308" s="2"/>
      <c r="JXG1308" s="2"/>
      <c r="JXH1308" s="2"/>
      <c r="JXI1308" s="2"/>
      <c r="JXJ1308" s="2"/>
      <c r="JXK1308" s="2"/>
      <c r="JXL1308" s="2"/>
      <c r="JXM1308" s="2"/>
      <c r="JXN1308" s="2"/>
      <c r="JXO1308" s="2"/>
      <c r="JXP1308" s="2"/>
      <c r="JXQ1308" s="2"/>
      <c r="JXR1308" s="2"/>
      <c r="JXS1308" s="2"/>
      <c r="JXT1308" s="2"/>
      <c r="JXU1308" s="2"/>
      <c r="JXV1308" s="2"/>
      <c r="JXW1308" s="2"/>
      <c r="JXX1308" s="2"/>
      <c r="JXY1308" s="2"/>
      <c r="JXZ1308" s="2"/>
      <c r="JYA1308" s="2"/>
      <c r="JYB1308" s="2"/>
      <c r="JYC1308" s="2"/>
      <c r="JYD1308" s="2"/>
      <c r="JYE1308" s="2"/>
      <c r="JYF1308" s="2"/>
      <c r="JYG1308" s="2"/>
      <c r="JYH1308" s="2"/>
      <c r="JYI1308" s="2"/>
      <c r="JYJ1308" s="2"/>
      <c r="JYK1308" s="2"/>
      <c r="JYL1308" s="2"/>
      <c r="JYM1308" s="2"/>
      <c r="JYN1308" s="2"/>
      <c r="JYO1308" s="2"/>
      <c r="JYP1308" s="2"/>
      <c r="JYQ1308" s="2"/>
      <c r="JYR1308" s="2"/>
      <c r="JYS1308" s="2"/>
      <c r="JYT1308" s="2"/>
      <c r="JYU1308" s="2"/>
      <c r="JYV1308" s="2"/>
      <c r="JYW1308" s="2"/>
      <c r="JYX1308" s="2"/>
      <c r="JYY1308" s="2"/>
      <c r="JYZ1308" s="2"/>
      <c r="JZA1308" s="2"/>
      <c r="JZB1308" s="2"/>
      <c r="JZC1308" s="2"/>
      <c r="JZD1308" s="2"/>
      <c r="JZE1308" s="2"/>
      <c r="JZF1308" s="2"/>
      <c r="JZG1308" s="2"/>
      <c r="JZH1308" s="2"/>
      <c r="JZI1308" s="2"/>
      <c r="JZJ1308" s="2"/>
      <c r="JZK1308" s="2"/>
      <c r="JZL1308" s="2"/>
      <c r="JZM1308" s="2"/>
      <c r="JZN1308" s="2"/>
      <c r="JZO1308" s="2"/>
      <c r="JZP1308" s="2"/>
      <c r="JZQ1308" s="2"/>
      <c r="JZR1308" s="2"/>
      <c r="JZS1308" s="2"/>
      <c r="JZT1308" s="2"/>
      <c r="JZU1308" s="2"/>
      <c r="JZV1308" s="2"/>
      <c r="JZW1308" s="2"/>
      <c r="JZX1308" s="2"/>
      <c r="JZY1308" s="2"/>
      <c r="JZZ1308" s="2"/>
      <c r="KAA1308" s="2"/>
      <c r="KAB1308" s="2"/>
      <c r="KAC1308" s="2"/>
      <c r="KAD1308" s="2"/>
      <c r="KAE1308" s="2"/>
      <c r="KAF1308" s="2"/>
      <c r="KAG1308" s="2"/>
      <c r="KAH1308" s="2"/>
      <c r="KAI1308" s="2"/>
      <c r="KAJ1308" s="2"/>
      <c r="KAK1308" s="2"/>
      <c r="KAL1308" s="2"/>
      <c r="KAM1308" s="2"/>
      <c r="KAN1308" s="2"/>
      <c r="KAO1308" s="2"/>
      <c r="KAP1308" s="2"/>
      <c r="KAQ1308" s="2"/>
      <c r="KAR1308" s="2"/>
      <c r="KAS1308" s="2"/>
      <c r="KAT1308" s="2"/>
      <c r="KAU1308" s="2"/>
      <c r="KAV1308" s="2"/>
      <c r="KAW1308" s="2"/>
      <c r="KAX1308" s="2"/>
      <c r="KAY1308" s="2"/>
      <c r="KAZ1308" s="2"/>
      <c r="KBA1308" s="2"/>
      <c r="KBB1308" s="2"/>
      <c r="KBC1308" s="2"/>
      <c r="KBD1308" s="2"/>
      <c r="KBE1308" s="2"/>
      <c r="KBF1308" s="2"/>
      <c r="KBG1308" s="2"/>
      <c r="KBH1308" s="2"/>
      <c r="KBI1308" s="2"/>
      <c r="KBJ1308" s="2"/>
      <c r="KBK1308" s="2"/>
      <c r="KBL1308" s="2"/>
      <c r="KBM1308" s="2"/>
      <c r="KBN1308" s="2"/>
      <c r="KBO1308" s="2"/>
      <c r="KBP1308" s="2"/>
      <c r="KBQ1308" s="2"/>
      <c r="KBR1308" s="2"/>
      <c r="KBS1308" s="2"/>
      <c r="KBT1308" s="2"/>
      <c r="KBU1308" s="2"/>
      <c r="KBV1308" s="2"/>
      <c r="KBW1308" s="2"/>
      <c r="KBX1308" s="2"/>
      <c r="KBY1308" s="2"/>
      <c r="KBZ1308" s="2"/>
      <c r="KCA1308" s="2"/>
      <c r="KCB1308" s="2"/>
      <c r="KCC1308" s="2"/>
      <c r="KCD1308" s="2"/>
      <c r="KCE1308" s="2"/>
      <c r="KCF1308" s="2"/>
      <c r="KCG1308" s="2"/>
      <c r="KCH1308" s="2"/>
      <c r="KCI1308" s="2"/>
      <c r="KCJ1308" s="2"/>
      <c r="KCK1308" s="2"/>
      <c r="KCL1308" s="2"/>
      <c r="KCM1308" s="2"/>
      <c r="KCN1308" s="2"/>
      <c r="KCO1308" s="2"/>
      <c r="KCP1308" s="2"/>
      <c r="KCQ1308" s="2"/>
      <c r="KCR1308" s="2"/>
      <c r="KCS1308" s="2"/>
      <c r="KCT1308" s="2"/>
      <c r="KCU1308" s="2"/>
      <c r="KCV1308" s="2"/>
      <c r="KCW1308" s="2"/>
      <c r="KCX1308" s="2"/>
      <c r="KCY1308" s="2"/>
      <c r="KCZ1308" s="2"/>
      <c r="KDA1308" s="2"/>
      <c r="KDB1308" s="2"/>
      <c r="KDC1308" s="2"/>
      <c r="KDD1308" s="2"/>
      <c r="KDE1308" s="2"/>
      <c r="KDF1308" s="2"/>
      <c r="KDG1308" s="2"/>
      <c r="KDH1308" s="2"/>
      <c r="KDI1308" s="2"/>
      <c r="KDJ1308" s="2"/>
      <c r="KDK1308" s="2"/>
      <c r="KDL1308" s="2"/>
      <c r="KDM1308" s="2"/>
      <c r="KDN1308" s="2"/>
      <c r="KDO1308" s="2"/>
      <c r="KDP1308" s="2"/>
      <c r="KDQ1308" s="2"/>
      <c r="KDR1308" s="2"/>
      <c r="KDS1308" s="2"/>
      <c r="KDT1308" s="2"/>
      <c r="KDU1308" s="2"/>
      <c r="KDV1308" s="2"/>
      <c r="KDW1308" s="2"/>
      <c r="KDX1308" s="2"/>
      <c r="KDY1308" s="2"/>
      <c r="KDZ1308" s="2"/>
      <c r="KEA1308" s="2"/>
      <c r="KEB1308" s="2"/>
      <c r="KEC1308" s="2"/>
      <c r="KED1308" s="2"/>
      <c r="KEE1308" s="2"/>
      <c r="KEF1308" s="2"/>
      <c r="KEG1308" s="2"/>
      <c r="KEH1308" s="2"/>
      <c r="KEI1308" s="2"/>
      <c r="KEJ1308" s="2"/>
      <c r="KEK1308" s="2"/>
      <c r="KEL1308" s="2"/>
      <c r="KEM1308" s="2"/>
      <c r="KEN1308" s="2"/>
      <c r="KEO1308" s="2"/>
      <c r="KEP1308" s="2"/>
      <c r="KEQ1308" s="2"/>
      <c r="KER1308" s="2"/>
      <c r="KES1308" s="2"/>
      <c r="KET1308" s="2"/>
      <c r="KEU1308" s="2"/>
      <c r="KEV1308" s="2"/>
      <c r="KEW1308" s="2"/>
      <c r="KEX1308" s="2"/>
      <c r="KEY1308" s="2"/>
      <c r="KEZ1308" s="2"/>
      <c r="KFA1308" s="2"/>
      <c r="KFB1308" s="2"/>
      <c r="KFC1308" s="2"/>
      <c r="KFD1308" s="2"/>
      <c r="KFE1308" s="2"/>
      <c r="KFF1308" s="2"/>
      <c r="KFG1308" s="2"/>
      <c r="KFH1308" s="2"/>
      <c r="KFI1308" s="2"/>
      <c r="KFJ1308" s="2"/>
      <c r="KFK1308" s="2"/>
      <c r="KFL1308" s="2"/>
      <c r="KFM1308" s="2"/>
      <c r="KFN1308" s="2"/>
      <c r="KFO1308" s="2"/>
      <c r="KFP1308" s="2"/>
      <c r="KFQ1308" s="2"/>
      <c r="KFR1308" s="2"/>
      <c r="KFS1308" s="2"/>
      <c r="KFT1308" s="2"/>
      <c r="KFU1308" s="2"/>
      <c r="KFV1308" s="2"/>
      <c r="KFW1308" s="2"/>
      <c r="KFX1308" s="2"/>
      <c r="KFY1308" s="2"/>
      <c r="KFZ1308" s="2"/>
      <c r="KGA1308" s="2"/>
      <c r="KGB1308" s="2"/>
      <c r="KGC1308" s="2"/>
      <c r="KGD1308" s="2"/>
      <c r="KGE1308" s="2"/>
      <c r="KGF1308" s="2"/>
      <c r="KGG1308" s="2"/>
      <c r="KGH1308" s="2"/>
      <c r="KGI1308" s="2"/>
      <c r="KGJ1308" s="2"/>
      <c r="KGK1308" s="2"/>
      <c r="KGL1308" s="2"/>
      <c r="KGM1308" s="2"/>
      <c r="KGN1308" s="2"/>
      <c r="KGO1308" s="2"/>
      <c r="KGP1308" s="2"/>
      <c r="KGQ1308" s="2"/>
      <c r="KGR1308" s="2"/>
      <c r="KGS1308" s="2"/>
      <c r="KGT1308" s="2"/>
      <c r="KGU1308" s="2"/>
      <c r="KGV1308" s="2"/>
      <c r="KGW1308" s="2"/>
      <c r="KGX1308" s="2"/>
      <c r="KGY1308" s="2"/>
      <c r="KGZ1308" s="2"/>
      <c r="KHA1308" s="2"/>
      <c r="KHB1308" s="2"/>
      <c r="KHC1308" s="2"/>
      <c r="KHD1308" s="2"/>
      <c r="KHE1308" s="2"/>
      <c r="KHF1308" s="2"/>
      <c r="KHG1308" s="2"/>
      <c r="KHH1308" s="2"/>
      <c r="KHI1308" s="2"/>
      <c r="KHJ1308" s="2"/>
      <c r="KHK1308" s="2"/>
      <c r="KHL1308" s="2"/>
      <c r="KHM1308" s="2"/>
      <c r="KHN1308" s="2"/>
      <c r="KHO1308" s="2"/>
      <c r="KHP1308" s="2"/>
      <c r="KHQ1308" s="2"/>
      <c r="KHR1308" s="2"/>
      <c r="KHS1308" s="2"/>
      <c r="KHT1308" s="2"/>
      <c r="KHU1308" s="2"/>
      <c r="KHV1308" s="2"/>
      <c r="KHW1308" s="2"/>
      <c r="KHX1308" s="2"/>
      <c r="KHY1308" s="2"/>
      <c r="KHZ1308" s="2"/>
      <c r="KIA1308" s="2"/>
      <c r="KIB1308" s="2"/>
      <c r="KIC1308" s="2"/>
      <c r="KID1308" s="2"/>
      <c r="KIE1308" s="2"/>
      <c r="KIF1308" s="2"/>
      <c r="KIG1308" s="2"/>
      <c r="KIH1308" s="2"/>
      <c r="KII1308" s="2"/>
      <c r="KIJ1308" s="2"/>
      <c r="KIK1308" s="2"/>
      <c r="KIL1308" s="2"/>
      <c r="KIM1308" s="2"/>
      <c r="KIN1308" s="2"/>
      <c r="KIO1308" s="2"/>
      <c r="KIP1308" s="2"/>
      <c r="KIQ1308" s="2"/>
      <c r="KIR1308" s="2"/>
      <c r="KIS1308" s="2"/>
      <c r="KIT1308" s="2"/>
      <c r="KIU1308" s="2"/>
      <c r="KIV1308" s="2"/>
      <c r="KIW1308" s="2"/>
      <c r="KIX1308" s="2"/>
      <c r="KIY1308" s="2"/>
      <c r="KIZ1308" s="2"/>
      <c r="KJA1308" s="2"/>
      <c r="KJB1308" s="2"/>
      <c r="KJC1308" s="2"/>
      <c r="KJD1308" s="2"/>
      <c r="KJE1308" s="2"/>
      <c r="KJF1308" s="2"/>
      <c r="KJG1308" s="2"/>
      <c r="KJH1308" s="2"/>
      <c r="KJI1308" s="2"/>
      <c r="KJJ1308" s="2"/>
      <c r="KJK1308" s="2"/>
      <c r="KJL1308" s="2"/>
      <c r="KJM1308" s="2"/>
      <c r="KJN1308" s="2"/>
      <c r="KJO1308" s="2"/>
      <c r="KJP1308" s="2"/>
      <c r="KJQ1308" s="2"/>
      <c r="KJR1308" s="2"/>
      <c r="KJS1308" s="2"/>
      <c r="KJT1308" s="2"/>
      <c r="KJU1308" s="2"/>
      <c r="KJV1308" s="2"/>
      <c r="KJW1308" s="2"/>
      <c r="KJX1308" s="2"/>
      <c r="KJY1308" s="2"/>
      <c r="KJZ1308" s="2"/>
      <c r="KKA1308" s="2"/>
      <c r="KKB1308" s="2"/>
      <c r="KKC1308" s="2"/>
      <c r="KKD1308" s="2"/>
      <c r="KKE1308" s="2"/>
      <c r="KKF1308" s="2"/>
      <c r="KKG1308" s="2"/>
      <c r="KKH1308" s="2"/>
      <c r="KKI1308" s="2"/>
      <c r="KKJ1308" s="2"/>
      <c r="KKK1308" s="2"/>
      <c r="KKL1308" s="2"/>
      <c r="KKM1308" s="2"/>
      <c r="KKN1308" s="2"/>
      <c r="KKO1308" s="2"/>
      <c r="KKP1308" s="2"/>
      <c r="KKQ1308" s="2"/>
      <c r="KKR1308" s="2"/>
      <c r="KKS1308" s="2"/>
      <c r="KKT1308" s="2"/>
      <c r="KKU1308" s="2"/>
      <c r="KKV1308" s="2"/>
      <c r="KKW1308" s="2"/>
      <c r="KKX1308" s="2"/>
      <c r="KKY1308" s="2"/>
      <c r="KKZ1308" s="2"/>
      <c r="KLA1308" s="2"/>
      <c r="KLB1308" s="2"/>
      <c r="KLC1308" s="2"/>
      <c r="KLD1308" s="2"/>
      <c r="KLE1308" s="2"/>
      <c r="KLF1308" s="2"/>
      <c r="KLG1308" s="2"/>
      <c r="KLH1308" s="2"/>
      <c r="KLI1308" s="2"/>
      <c r="KLJ1308" s="2"/>
      <c r="KLK1308" s="2"/>
      <c r="KLL1308" s="2"/>
      <c r="KLM1308" s="2"/>
      <c r="KLN1308" s="2"/>
      <c r="KLO1308" s="2"/>
      <c r="KLP1308" s="2"/>
      <c r="KLQ1308" s="2"/>
      <c r="KLR1308" s="2"/>
      <c r="KLS1308" s="2"/>
      <c r="KLT1308" s="2"/>
      <c r="KLU1308" s="2"/>
      <c r="KLV1308" s="2"/>
      <c r="KLW1308" s="2"/>
      <c r="KLX1308" s="2"/>
      <c r="KLY1308" s="2"/>
      <c r="KLZ1308" s="2"/>
      <c r="KMA1308" s="2"/>
      <c r="KMB1308" s="2"/>
      <c r="KMC1308" s="2"/>
      <c r="KMD1308" s="2"/>
      <c r="KME1308" s="2"/>
      <c r="KMF1308" s="2"/>
      <c r="KMG1308" s="2"/>
      <c r="KMH1308" s="2"/>
      <c r="KMI1308" s="2"/>
      <c r="KMJ1308" s="2"/>
      <c r="KMK1308" s="2"/>
      <c r="KML1308" s="2"/>
      <c r="KMM1308" s="2"/>
      <c r="KMN1308" s="2"/>
      <c r="KMO1308" s="2"/>
      <c r="KMP1308" s="2"/>
      <c r="KMQ1308" s="2"/>
      <c r="KMR1308" s="2"/>
      <c r="KMS1308" s="2"/>
      <c r="KMT1308" s="2"/>
      <c r="KMU1308" s="2"/>
      <c r="KMV1308" s="2"/>
      <c r="KMW1308" s="2"/>
      <c r="KMX1308" s="2"/>
      <c r="KMY1308" s="2"/>
      <c r="KMZ1308" s="2"/>
      <c r="KNA1308" s="2"/>
      <c r="KNB1308" s="2"/>
      <c r="KNC1308" s="2"/>
      <c r="KND1308" s="2"/>
      <c r="KNE1308" s="2"/>
      <c r="KNF1308" s="2"/>
      <c r="KNG1308" s="2"/>
      <c r="KNH1308" s="2"/>
      <c r="KNI1308" s="2"/>
      <c r="KNJ1308" s="2"/>
      <c r="KNK1308" s="2"/>
      <c r="KNL1308" s="2"/>
      <c r="KNM1308" s="2"/>
      <c r="KNN1308" s="2"/>
      <c r="KNO1308" s="2"/>
      <c r="KNP1308" s="2"/>
      <c r="KNQ1308" s="2"/>
      <c r="KNR1308" s="2"/>
      <c r="KNS1308" s="2"/>
      <c r="KNT1308" s="2"/>
      <c r="KNU1308" s="2"/>
      <c r="KNV1308" s="2"/>
      <c r="KNW1308" s="2"/>
      <c r="KNX1308" s="2"/>
      <c r="KNY1308" s="2"/>
      <c r="KNZ1308" s="2"/>
      <c r="KOA1308" s="2"/>
      <c r="KOB1308" s="2"/>
      <c r="KOC1308" s="2"/>
      <c r="KOD1308" s="2"/>
      <c r="KOE1308" s="2"/>
      <c r="KOF1308" s="2"/>
      <c r="KOG1308" s="2"/>
      <c r="KOH1308" s="2"/>
      <c r="KOI1308" s="2"/>
      <c r="KOJ1308" s="2"/>
      <c r="KOK1308" s="2"/>
      <c r="KOL1308" s="2"/>
      <c r="KOM1308" s="2"/>
      <c r="KON1308" s="2"/>
      <c r="KOO1308" s="2"/>
      <c r="KOP1308" s="2"/>
      <c r="KOQ1308" s="2"/>
      <c r="KOR1308" s="2"/>
      <c r="KOS1308" s="2"/>
      <c r="KOT1308" s="2"/>
      <c r="KOU1308" s="2"/>
      <c r="KOV1308" s="2"/>
      <c r="KOW1308" s="2"/>
      <c r="KOX1308" s="2"/>
      <c r="KOY1308" s="2"/>
      <c r="KOZ1308" s="2"/>
      <c r="KPA1308" s="2"/>
      <c r="KPB1308" s="2"/>
      <c r="KPC1308" s="2"/>
      <c r="KPD1308" s="2"/>
      <c r="KPE1308" s="2"/>
      <c r="KPF1308" s="2"/>
      <c r="KPG1308" s="2"/>
      <c r="KPH1308" s="2"/>
      <c r="KPI1308" s="2"/>
      <c r="KPJ1308" s="2"/>
      <c r="KPK1308" s="2"/>
      <c r="KPL1308" s="2"/>
      <c r="KPM1308" s="2"/>
      <c r="KPN1308" s="2"/>
      <c r="KPO1308" s="2"/>
      <c r="KPP1308" s="2"/>
      <c r="KPQ1308" s="2"/>
      <c r="KPR1308" s="2"/>
      <c r="KPS1308" s="2"/>
      <c r="KPT1308" s="2"/>
      <c r="KPU1308" s="2"/>
      <c r="KPV1308" s="2"/>
      <c r="KPW1308" s="2"/>
      <c r="KPX1308" s="2"/>
      <c r="KPY1308" s="2"/>
      <c r="KPZ1308" s="2"/>
      <c r="KQA1308" s="2"/>
      <c r="KQB1308" s="2"/>
      <c r="KQC1308" s="2"/>
      <c r="KQD1308" s="2"/>
      <c r="KQE1308" s="2"/>
      <c r="KQF1308" s="2"/>
      <c r="KQG1308" s="2"/>
      <c r="KQH1308" s="2"/>
      <c r="KQI1308" s="2"/>
      <c r="KQJ1308" s="2"/>
      <c r="KQK1308" s="2"/>
      <c r="KQL1308" s="2"/>
      <c r="KQM1308" s="2"/>
      <c r="KQN1308" s="2"/>
      <c r="KQO1308" s="2"/>
      <c r="KQP1308" s="2"/>
      <c r="KQQ1308" s="2"/>
      <c r="KQR1308" s="2"/>
      <c r="KQS1308" s="2"/>
      <c r="KQT1308" s="2"/>
      <c r="KQU1308" s="2"/>
      <c r="KQV1308" s="2"/>
      <c r="KQW1308" s="2"/>
      <c r="KQX1308" s="2"/>
      <c r="KQY1308" s="2"/>
      <c r="KQZ1308" s="2"/>
      <c r="KRA1308" s="2"/>
      <c r="KRB1308" s="2"/>
      <c r="KRC1308" s="2"/>
      <c r="KRD1308" s="2"/>
      <c r="KRE1308" s="2"/>
      <c r="KRF1308" s="2"/>
      <c r="KRG1308" s="2"/>
      <c r="KRH1308" s="2"/>
      <c r="KRI1308" s="2"/>
      <c r="KRJ1308" s="2"/>
      <c r="KRK1308" s="2"/>
      <c r="KRL1308" s="2"/>
      <c r="KRM1308" s="2"/>
      <c r="KRN1308" s="2"/>
      <c r="KRO1308" s="2"/>
      <c r="KRP1308" s="2"/>
      <c r="KRQ1308" s="2"/>
      <c r="KRR1308" s="2"/>
      <c r="KRS1308" s="2"/>
      <c r="KRT1308" s="2"/>
      <c r="KRU1308" s="2"/>
      <c r="KRV1308" s="2"/>
      <c r="KRW1308" s="2"/>
      <c r="KRX1308" s="2"/>
      <c r="KRY1308" s="2"/>
      <c r="KRZ1308" s="2"/>
      <c r="KSA1308" s="2"/>
      <c r="KSB1308" s="2"/>
      <c r="KSC1308" s="2"/>
      <c r="KSD1308" s="2"/>
      <c r="KSE1308" s="2"/>
      <c r="KSF1308" s="2"/>
      <c r="KSG1308" s="2"/>
      <c r="KSH1308" s="2"/>
      <c r="KSI1308" s="2"/>
      <c r="KSJ1308" s="2"/>
      <c r="KSK1308" s="2"/>
      <c r="KSL1308" s="2"/>
      <c r="KSM1308" s="2"/>
      <c r="KSN1308" s="2"/>
      <c r="KSO1308" s="2"/>
      <c r="KSP1308" s="2"/>
      <c r="KSQ1308" s="2"/>
      <c r="KSR1308" s="2"/>
      <c r="KSS1308" s="2"/>
      <c r="KST1308" s="2"/>
      <c r="KSU1308" s="2"/>
      <c r="KSV1308" s="2"/>
      <c r="KSW1308" s="2"/>
      <c r="KSX1308" s="2"/>
      <c r="KSY1308" s="2"/>
      <c r="KSZ1308" s="2"/>
      <c r="KTA1308" s="2"/>
      <c r="KTB1308" s="2"/>
      <c r="KTC1308" s="2"/>
      <c r="KTD1308" s="2"/>
      <c r="KTE1308" s="2"/>
      <c r="KTF1308" s="2"/>
      <c r="KTG1308" s="2"/>
      <c r="KTH1308" s="2"/>
      <c r="KTI1308" s="2"/>
      <c r="KTJ1308" s="2"/>
      <c r="KTK1308" s="2"/>
      <c r="KTL1308" s="2"/>
      <c r="KTM1308" s="2"/>
      <c r="KTN1308" s="2"/>
      <c r="KTO1308" s="2"/>
      <c r="KTP1308" s="2"/>
      <c r="KTQ1308" s="2"/>
      <c r="KTR1308" s="2"/>
      <c r="KTS1308" s="2"/>
      <c r="KTT1308" s="2"/>
      <c r="KTU1308" s="2"/>
      <c r="KTV1308" s="2"/>
      <c r="KTW1308" s="2"/>
      <c r="KTX1308" s="2"/>
      <c r="KTY1308" s="2"/>
      <c r="KTZ1308" s="2"/>
      <c r="KUA1308" s="2"/>
      <c r="KUB1308" s="2"/>
      <c r="KUC1308" s="2"/>
      <c r="KUD1308" s="2"/>
      <c r="KUE1308" s="2"/>
      <c r="KUF1308" s="2"/>
      <c r="KUG1308" s="2"/>
      <c r="KUH1308" s="2"/>
      <c r="KUI1308" s="2"/>
      <c r="KUJ1308" s="2"/>
      <c r="KUK1308" s="2"/>
      <c r="KUL1308" s="2"/>
      <c r="KUM1308" s="2"/>
      <c r="KUN1308" s="2"/>
      <c r="KUO1308" s="2"/>
      <c r="KUP1308" s="2"/>
      <c r="KUQ1308" s="2"/>
      <c r="KUR1308" s="2"/>
      <c r="KUS1308" s="2"/>
      <c r="KUT1308" s="2"/>
      <c r="KUU1308" s="2"/>
      <c r="KUV1308" s="2"/>
      <c r="KUW1308" s="2"/>
      <c r="KUX1308" s="2"/>
      <c r="KUY1308" s="2"/>
      <c r="KUZ1308" s="2"/>
      <c r="KVA1308" s="2"/>
      <c r="KVB1308" s="2"/>
      <c r="KVC1308" s="2"/>
      <c r="KVD1308" s="2"/>
      <c r="KVE1308" s="2"/>
      <c r="KVF1308" s="2"/>
      <c r="KVG1308" s="2"/>
      <c r="KVH1308" s="2"/>
      <c r="KVI1308" s="2"/>
      <c r="KVJ1308" s="2"/>
      <c r="KVK1308" s="2"/>
      <c r="KVL1308" s="2"/>
      <c r="KVM1308" s="2"/>
      <c r="KVN1308" s="2"/>
      <c r="KVO1308" s="2"/>
      <c r="KVP1308" s="2"/>
      <c r="KVQ1308" s="2"/>
      <c r="KVR1308" s="2"/>
      <c r="KVS1308" s="2"/>
      <c r="KVT1308" s="2"/>
      <c r="KVU1308" s="2"/>
      <c r="KVV1308" s="2"/>
      <c r="KVW1308" s="2"/>
      <c r="KVX1308" s="2"/>
      <c r="KVY1308" s="2"/>
      <c r="KVZ1308" s="2"/>
      <c r="KWA1308" s="2"/>
      <c r="KWB1308" s="2"/>
      <c r="KWC1308" s="2"/>
      <c r="KWD1308" s="2"/>
      <c r="KWE1308" s="2"/>
      <c r="KWF1308" s="2"/>
      <c r="KWG1308" s="2"/>
      <c r="KWH1308" s="2"/>
      <c r="KWI1308" s="2"/>
      <c r="KWJ1308" s="2"/>
      <c r="KWK1308" s="2"/>
      <c r="KWL1308" s="2"/>
      <c r="KWM1308" s="2"/>
      <c r="KWN1308" s="2"/>
      <c r="KWO1308" s="2"/>
      <c r="KWP1308" s="2"/>
      <c r="KWQ1308" s="2"/>
      <c r="KWR1308" s="2"/>
      <c r="KWS1308" s="2"/>
      <c r="KWT1308" s="2"/>
      <c r="KWU1308" s="2"/>
      <c r="KWV1308" s="2"/>
      <c r="KWW1308" s="2"/>
      <c r="KWX1308" s="2"/>
      <c r="KWY1308" s="2"/>
      <c r="KWZ1308" s="2"/>
      <c r="KXA1308" s="2"/>
      <c r="KXB1308" s="2"/>
      <c r="KXC1308" s="2"/>
      <c r="KXD1308" s="2"/>
      <c r="KXE1308" s="2"/>
      <c r="KXF1308" s="2"/>
      <c r="KXG1308" s="2"/>
      <c r="KXH1308" s="2"/>
      <c r="KXI1308" s="2"/>
      <c r="KXJ1308" s="2"/>
      <c r="KXK1308" s="2"/>
      <c r="KXL1308" s="2"/>
      <c r="KXM1308" s="2"/>
      <c r="KXN1308" s="2"/>
      <c r="KXO1308" s="2"/>
      <c r="KXP1308" s="2"/>
      <c r="KXQ1308" s="2"/>
      <c r="KXR1308" s="2"/>
      <c r="KXS1308" s="2"/>
      <c r="KXT1308" s="2"/>
      <c r="KXU1308" s="2"/>
      <c r="KXV1308" s="2"/>
      <c r="KXW1308" s="2"/>
      <c r="KXX1308" s="2"/>
      <c r="KXY1308" s="2"/>
      <c r="KXZ1308" s="2"/>
      <c r="KYA1308" s="2"/>
      <c r="KYB1308" s="2"/>
      <c r="KYC1308" s="2"/>
      <c r="KYD1308" s="2"/>
      <c r="KYE1308" s="2"/>
      <c r="KYF1308" s="2"/>
      <c r="KYG1308" s="2"/>
      <c r="KYH1308" s="2"/>
      <c r="KYI1308" s="2"/>
      <c r="KYJ1308" s="2"/>
      <c r="KYK1308" s="2"/>
      <c r="KYL1308" s="2"/>
      <c r="KYM1308" s="2"/>
      <c r="KYN1308" s="2"/>
      <c r="KYO1308" s="2"/>
      <c r="KYP1308" s="2"/>
      <c r="KYQ1308" s="2"/>
      <c r="KYR1308" s="2"/>
      <c r="KYS1308" s="2"/>
      <c r="KYT1308" s="2"/>
      <c r="KYU1308" s="2"/>
      <c r="KYV1308" s="2"/>
      <c r="KYW1308" s="2"/>
      <c r="KYX1308" s="2"/>
      <c r="KYY1308" s="2"/>
      <c r="KYZ1308" s="2"/>
      <c r="KZA1308" s="2"/>
      <c r="KZB1308" s="2"/>
      <c r="KZC1308" s="2"/>
      <c r="KZD1308" s="2"/>
      <c r="KZE1308" s="2"/>
      <c r="KZF1308" s="2"/>
      <c r="KZG1308" s="2"/>
      <c r="KZH1308" s="2"/>
      <c r="KZI1308" s="2"/>
      <c r="KZJ1308" s="2"/>
      <c r="KZK1308" s="2"/>
      <c r="KZL1308" s="2"/>
      <c r="KZM1308" s="2"/>
      <c r="KZN1308" s="2"/>
      <c r="KZO1308" s="2"/>
      <c r="KZP1308" s="2"/>
      <c r="KZQ1308" s="2"/>
      <c r="KZR1308" s="2"/>
      <c r="KZS1308" s="2"/>
      <c r="KZT1308" s="2"/>
      <c r="KZU1308" s="2"/>
      <c r="KZV1308" s="2"/>
      <c r="KZW1308" s="2"/>
      <c r="KZX1308" s="2"/>
      <c r="KZY1308" s="2"/>
      <c r="KZZ1308" s="2"/>
      <c r="LAA1308" s="2"/>
      <c r="LAB1308" s="2"/>
      <c r="LAC1308" s="2"/>
      <c r="LAD1308" s="2"/>
      <c r="LAE1308" s="2"/>
      <c r="LAF1308" s="2"/>
      <c r="LAG1308" s="2"/>
      <c r="LAH1308" s="2"/>
      <c r="LAI1308" s="2"/>
      <c r="LAJ1308" s="2"/>
      <c r="LAK1308" s="2"/>
      <c r="LAL1308" s="2"/>
      <c r="LAM1308" s="2"/>
      <c r="LAN1308" s="2"/>
      <c r="LAO1308" s="2"/>
      <c r="LAP1308" s="2"/>
      <c r="LAQ1308" s="2"/>
      <c r="LAR1308" s="2"/>
      <c r="LAS1308" s="2"/>
      <c r="LAT1308" s="2"/>
      <c r="LAU1308" s="2"/>
      <c r="LAV1308" s="2"/>
      <c r="LAW1308" s="2"/>
      <c r="LAX1308" s="2"/>
      <c r="LAY1308" s="2"/>
      <c r="LAZ1308" s="2"/>
      <c r="LBA1308" s="2"/>
      <c r="LBB1308" s="2"/>
      <c r="LBC1308" s="2"/>
      <c r="LBD1308" s="2"/>
      <c r="LBE1308" s="2"/>
      <c r="LBF1308" s="2"/>
      <c r="LBG1308" s="2"/>
      <c r="LBH1308" s="2"/>
      <c r="LBI1308" s="2"/>
      <c r="LBJ1308" s="2"/>
      <c r="LBK1308" s="2"/>
      <c r="LBL1308" s="2"/>
      <c r="LBM1308" s="2"/>
      <c r="LBN1308" s="2"/>
      <c r="LBO1308" s="2"/>
      <c r="LBP1308" s="2"/>
      <c r="LBQ1308" s="2"/>
      <c r="LBR1308" s="2"/>
      <c r="LBS1308" s="2"/>
      <c r="LBT1308" s="2"/>
      <c r="LBU1308" s="2"/>
      <c r="LBV1308" s="2"/>
      <c r="LBW1308" s="2"/>
      <c r="LBX1308" s="2"/>
      <c r="LBY1308" s="2"/>
      <c r="LBZ1308" s="2"/>
      <c r="LCA1308" s="2"/>
      <c r="LCB1308" s="2"/>
      <c r="LCC1308" s="2"/>
      <c r="LCD1308" s="2"/>
      <c r="LCE1308" s="2"/>
      <c r="LCF1308" s="2"/>
      <c r="LCG1308" s="2"/>
      <c r="LCH1308" s="2"/>
      <c r="LCI1308" s="2"/>
      <c r="LCJ1308" s="2"/>
      <c r="LCK1308" s="2"/>
      <c r="LCL1308" s="2"/>
      <c r="LCM1308" s="2"/>
      <c r="LCN1308" s="2"/>
      <c r="LCO1308" s="2"/>
      <c r="LCP1308" s="2"/>
      <c r="LCQ1308" s="2"/>
      <c r="LCR1308" s="2"/>
      <c r="LCS1308" s="2"/>
      <c r="LCT1308" s="2"/>
      <c r="LCU1308" s="2"/>
      <c r="LCV1308" s="2"/>
      <c r="LCW1308" s="2"/>
      <c r="LCX1308" s="2"/>
      <c r="LCY1308" s="2"/>
      <c r="LCZ1308" s="2"/>
      <c r="LDA1308" s="2"/>
      <c r="LDB1308" s="2"/>
      <c r="LDC1308" s="2"/>
      <c r="LDD1308" s="2"/>
      <c r="LDE1308" s="2"/>
      <c r="LDF1308" s="2"/>
      <c r="LDG1308" s="2"/>
      <c r="LDH1308" s="2"/>
      <c r="LDI1308" s="2"/>
      <c r="LDJ1308" s="2"/>
      <c r="LDK1308" s="2"/>
      <c r="LDL1308" s="2"/>
      <c r="LDM1308" s="2"/>
      <c r="LDN1308" s="2"/>
      <c r="LDO1308" s="2"/>
      <c r="LDP1308" s="2"/>
      <c r="LDQ1308" s="2"/>
      <c r="LDR1308" s="2"/>
      <c r="LDS1308" s="2"/>
      <c r="LDT1308" s="2"/>
      <c r="LDU1308" s="2"/>
      <c r="LDV1308" s="2"/>
      <c r="LDW1308" s="2"/>
      <c r="LDX1308" s="2"/>
      <c r="LDY1308" s="2"/>
      <c r="LDZ1308" s="2"/>
      <c r="LEA1308" s="2"/>
      <c r="LEB1308" s="2"/>
      <c r="LEC1308" s="2"/>
      <c r="LED1308" s="2"/>
      <c r="LEE1308" s="2"/>
      <c r="LEF1308" s="2"/>
      <c r="LEG1308" s="2"/>
      <c r="LEH1308" s="2"/>
      <c r="LEI1308" s="2"/>
      <c r="LEJ1308" s="2"/>
      <c r="LEK1308" s="2"/>
      <c r="LEL1308" s="2"/>
      <c r="LEM1308" s="2"/>
      <c r="LEN1308" s="2"/>
      <c r="LEO1308" s="2"/>
      <c r="LEP1308" s="2"/>
      <c r="LEQ1308" s="2"/>
      <c r="LER1308" s="2"/>
      <c r="LES1308" s="2"/>
      <c r="LET1308" s="2"/>
      <c r="LEU1308" s="2"/>
      <c r="LEV1308" s="2"/>
      <c r="LEW1308" s="2"/>
      <c r="LEX1308" s="2"/>
      <c r="LEY1308" s="2"/>
      <c r="LEZ1308" s="2"/>
      <c r="LFA1308" s="2"/>
      <c r="LFB1308" s="2"/>
      <c r="LFC1308" s="2"/>
      <c r="LFD1308" s="2"/>
      <c r="LFE1308" s="2"/>
      <c r="LFF1308" s="2"/>
      <c r="LFG1308" s="2"/>
      <c r="LFH1308" s="2"/>
      <c r="LFI1308" s="2"/>
      <c r="LFJ1308" s="2"/>
      <c r="LFK1308" s="2"/>
      <c r="LFL1308" s="2"/>
      <c r="LFM1308" s="2"/>
      <c r="LFN1308" s="2"/>
      <c r="LFO1308" s="2"/>
      <c r="LFP1308" s="2"/>
      <c r="LFQ1308" s="2"/>
      <c r="LFR1308" s="2"/>
      <c r="LFS1308" s="2"/>
      <c r="LFT1308" s="2"/>
      <c r="LFU1308" s="2"/>
      <c r="LFV1308" s="2"/>
      <c r="LFW1308" s="2"/>
      <c r="LFX1308" s="2"/>
      <c r="LFY1308" s="2"/>
      <c r="LFZ1308" s="2"/>
      <c r="LGA1308" s="2"/>
      <c r="LGB1308" s="2"/>
      <c r="LGC1308" s="2"/>
      <c r="LGD1308" s="2"/>
      <c r="LGE1308" s="2"/>
      <c r="LGF1308" s="2"/>
      <c r="LGG1308" s="2"/>
      <c r="LGH1308" s="2"/>
      <c r="LGI1308" s="2"/>
      <c r="LGJ1308" s="2"/>
      <c r="LGK1308" s="2"/>
      <c r="LGL1308" s="2"/>
      <c r="LGM1308" s="2"/>
      <c r="LGN1308" s="2"/>
      <c r="LGO1308" s="2"/>
      <c r="LGP1308" s="2"/>
      <c r="LGQ1308" s="2"/>
      <c r="LGR1308" s="2"/>
      <c r="LGS1308" s="2"/>
      <c r="LGT1308" s="2"/>
      <c r="LGU1308" s="2"/>
      <c r="LGV1308" s="2"/>
      <c r="LGW1308" s="2"/>
      <c r="LGX1308" s="2"/>
      <c r="LGY1308" s="2"/>
      <c r="LGZ1308" s="2"/>
      <c r="LHA1308" s="2"/>
      <c r="LHB1308" s="2"/>
      <c r="LHC1308" s="2"/>
      <c r="LHD1308" s="2"/>
      <c r="LHE1308" s="2"/>
      <c r="LHF1308" s="2"/>
      <c r="LHG1308" s="2"/>
      <c r="LHH1308" s="2"/>
      <c r="LHI1308" s="2"/>
      <c r="LHJ1308" s="2"/>
      <c r="LHK1308" s="2"/>
      <c r="LHL1308" s="2"/>
      <c r="LHM1308" s="2"/>
      <c r="LHN1308" s="2"/>
      <c r="LHO1308" s="2"/>
      <c r="LHP1308" s="2"/>
      <c r="LHQ1308" s="2"/>
      <c r="LHR1308" s="2"/>
      <c r="LHS1308" s="2"/>
      <c r="LHT1308" s="2"/>
      <c r="LHU1308" s="2"/>
      <c r="LHV1308" s="2"/>
      <c r="LHW1308" s="2"/>
      <c r="LHX1308" s="2"/>
      <c r="LHY1308" s="2"/>
      <c r="LHZ1308" s="2"/>
      <c r="LIA1308" s="2"/>
      <c r="LIB1308" s="2"/>
      <c r="LIC1308" s="2"/>
      <c r="LID1308" s="2"/>
      <c r="LIE1308" s="2"/>
      <c r="LIF1308" s="2"/>
      <c r="LIG1308" s="2"/>
      <c r="LIH1308" s="2"/>
      <c r="LII1308" s="2"/>
      <c r="LIJ1308" s="2"/>
      <c r="LIK1308" s="2"/>
      <c r="LIL1308" s="2"/>
      <c r="LIM1308" s="2"/>
      <c r="LIN1308" s="2"/>
      <c r="LIO1308" s="2"/>
      <c r="LIP1308" s="2"/>
      <c r="LIQ1308" s="2"/>
      <c r="LIR1308" s="2"/>
      <c r="LIS1308" s="2"/>
      <c r="LIT1308" s="2"/>
      <c r="LIU1308" s="2"/>
      <c r="LIV1308" s="2"/>
      <c r="LIW1308" s="2"/>
      <c r="LIX1308" s="2"/>
      <c r="LIY1308" s="2"/>
      <c r="LIZ1308" s="2"/>
      <c r="LJA1308" s="2"/>
      <c r="LJB1308" s="2"/>
      <c r="LJC1308" s="2"/>
      <c r="LJD1308" s="2"/>
      <c r="LJE1308" s="2"/>
      <c r="LJF1308" s="2"/>
      <c r="LJG1308" s="2"/>
      <c r="LJH1308" s="2"/>
      <c r="LJI1308" s="2"/>
      <c r="LJJ1308" s="2"/>
      <c r="LJK1308" s="2"/>
      <c r="LJL1308" s="2"/>
      <c r="LJM1308" s="2"/>
      <c r="LJN1308" s="2"/>
      <c r="LJO1308" s="2"/>
      <c r="LJP1308" s="2"/>
      <c r="LJQ1308" s="2"/>
      <c r="LJR1308" s="2"/>
      <c r="LJS1308" s="2"/>
      <c r="LJT1308" s="2"/>
      <c r="LJU1308" s="2"/>
      <c r="LJV1308" s="2"/>
      <c r="LJW1308" s="2"/>
      <c r="LJX1308" s="2"/>
      <c r="LJY1308" s="2"/>
      <c r="LJZ1308" s="2"/>
      <c r="LKA1308" s="2"/>
      <c r="LKB1308" s="2"/>
      <c r="LKC1308" s="2"/>
      <c r="LKD1308" s="2"/>
      <c r="LKE1308" s="2"/>
      <c r="LKF1308" s="2"/>
      <c r="LKG1308" s="2"/>
      <c r="LKH1308" s="2"/>
      <c r="LKI1308" s="2"/>
      <c r="LKJ1308" s="2"/>
      <c r="LKK1308" s="2"/>
      <c r="LKL1308" s="2"/>
      <c r="LKM1308" s="2"/>
      <c r="LKN1308" s="2"/>
      <c r="LKO1308" s="2"/>
      <c r="LKP1308" s="2"/>
      <c r="LKQ1308" s="2"/>
      <c r="LKR1308" s="2"/>
      <c r="LKS1308" s="2"/>
      <c r="LKT1308" s="2"/>
      <c r="LKU1308" s="2"/>
      <c r="LKV1308" s="2"/>
      <c r="LKW1308" s="2"/>
      <c r="LKX1308" s="2"/>
      <c r="LKY1308" s="2"/>
      <c r="LKZ1308" s="2"/>
      <c r="LLA1308" s="2"/>
      <c r="LLB1308" s="2"/>
      <c r="LLC1308" s="2"/>
      <c r="LLD1308" s="2"/>
      <c r="LLE1308" s="2"/>
      <c r="LLF1308" s="2"/>
      <c r="LLG1308" s="2"/>
      <c r="LLH1308" s="2"/>
      <c r="LLI1308" s="2"/>
      <c r="LLJ1308" s="2"/>
      <c r="LLK1308" s="2"/>
      <c r="LLL1308" s="2"/>
      <c r="LLM1308" s="2"/>
      <c r="LLN1308" s="2"/>
      <c r="LLO1308" s="2"/>
      <c r="LLP1308" s="2"/>
      <c r="LLQ1308" s="2"/>
      <c r="LLR1308" s="2"/>
      <c r="LLS1308" s="2"/>
      <c r="LLT1308" s="2"/>
      <c r="LLU1308" s="2"/>
      <c r="LLV1308" s="2"/>
      <c r="LLW1308" s="2"/>
      <c r="LLX1308" s="2"/>
      <c r="LLY1308" s="2"/>
      <c r="LLZ1308" s="2"/>
      <c r="LMA1308" s="2"/>
      <c r="LMB1308" s="2"/>
      <c r="LMC1308" s="2"/>
      <c r="LMD1308" s="2"/>
      <c r="LME1308" s="2"/>
      <c r="LMF1308" s="2"/>
      <c r="LMG1308" s="2"/>
      <c r="LMH1308" s="2"/>
      <c r="LMI1308" s="2"/>
      <c r="LMJ1308" s="2"/>
      <c r="LMK1308" s="2"/>
      <c r="LML1308" s="2"/>
      <c r="LMM1308" s="2"/>
      <c r="LMN1308" s="2"/>
      <c r="LMO1308" s="2"/>
      <c r="LMP1308" s="2"/>
      <c r="LMQ1308" s="2"/>
      <c r="LMR1308" s="2"/>
      <c r="LMS1308" s="2"/>
      <c r="LMT1308" s="2"/>
      <c r="LMU1308" s="2"/>
      <c r="LMV1308" s="2"/>
      <c r="LMW1308" s="2"/>
      <c r="LMX1308" s="2"/>
      <c r="LMY1308" s="2"/>
      <c r="LMZ1308" s="2"/>
      <c r="LNA1308" s="2"/>
      <c r="LNB1308" s="2"/>
      <c r="LNC1308" s="2"/>
      <c r="LND1308" s="2"/>
      <c r="LNE1308" s="2"/>
      <c r="LNF1308" s="2"/>
      <c r="LNG1308" s="2"/>
      <c r="LNH1308" s="2"/>
      <c r="LNI1308" s="2"/>
      <c r="LNJ1308" s="2"/>
      <c r="LNK1308" s="2"/>
      <c r="LNL1308" s="2"/>
      <c r="LNM1308" s="2"/>
      <c r="LNN1308" s="2"/>
      <c r="LNO1308" s="2"/>
      <c r="LNP1308" s="2"/>
      <c r="LNQ1308" s="2"/>
      <c r="LNR1308" s="2"/>
      <c r="LNS1308" s="2"/>
      <c r="LNT1308" s="2"/>
      <c r="LNU1308" s="2"/>
      <c r="LNV1308" s="2"/>
      <c r="LNW1308" s="2"/>
      <c r="LNX1308" s="2"/>
      <c r="LNY1308" s="2"/>
      <c r="LNZ1308" s="2"/>
      <c r="LOA1308" s="2"/>
      <c r="LOB1308" s="2"/>
      <c r="LOC1308" s="2"/>
      <c r="LOD1308" s="2"/>
      <c r="LOE1308" s="2"/>
      <c r="LOF1308" s="2"/>
      <c r="LOG1308" s="2"/>
      <c r="LOH1308" s="2"/>
      <c r="LOI1308" s="2"/>
      <c r="LOJ1308" s="2"/>
      <c r="LOK1308" s="2"/>
      <c r="LOL1308" s="2"/>
      <c r="LOM1308" s="2"/>
      <c r="LON1308" s="2"/>
      <c r="LOO1308" s="2"/>
      <c r="LOP1308" s="2"/>
      <c r="LOQ1308" s="2"/>
      <c r="LOR1308" s="2"/>
      <c r="LOS1308" s="2"/>
      <c r="LOT1308" s="2"/>
      <c r="LOU1308" s="2"/>
      <c r="LOV1308" s="2"/>
      <c r="LOW1308" s="2"/>
      <c r="LOX1308" s="2"/>
      <c r="LOY1308" s="2"/>
      <c r="LOZ1308" s="2"/>
      <c r="LPA1308" s="2"/>
      <c r="LPB1308" s="2"/>
      <c r="LPC1308" s="2"/>
      <c r="LPD1308" s="2"/>
      <c r="LPE1308" s="2"/>
      <c r="LPF1308" s="2"/>
      <c r="LPG1308" s="2"/>
      <c r="LPH1308" s="2"/>
      <c r="LPI1308" s="2"/>
      <c r="LPJ1308" s="2"/>
      <c r="LPK1308" s="2"/>
      <c r="LPL1308" s="2"/>
      <c r="LPM1308" s="2"/>
      <c r="LPN1308" s="2"/>
      <c r="LPO1308" s="2"/>
      <c r="LPP1308" s="2"/>
      <c r="LPQ1308" s="2"/>
      <c r="LPR1308" s="2"/>
      <c r="LPS1308" s="2"/>
      <c r="LPT1308" s="2"/>
      <c r="LPU1308" s="2"/>
      <c r="LPV1308" s="2"/>
      <c r="LPW1308" s="2"/>
      <c r="LPX1308" s="2"/>
      <c r="LPY1308" s="2"/>
      <c r="LPZ1308" s="2"/>
      <c r="LQA1308" s="2"/>
      <c r="LQB1308" s="2"/>
      <c r="LQC1308" s="2"/>
      <c r="LQD1308" s="2"/>
      <c r="LQE1308" s="2"/>
      <c r="LQF1308" s="2"/>
      <c r="LQG1308" s="2"/>
      <c r="LQH1308" s="2"/>
      <c r="LQI1308" s="2"/>
      <c r="LQJ1308" s="2"/>
      <c r="LQK1308" s="2"/>
      <c r="LQL1308" s="2"/>
      <c r="LQM1308" s="2"/>
      <c r="LQN1308" s="2"/>
      <c r="LQO1308" s="2"/>
      <c r="LQP1308" s="2"/>
      <c r="LQQ1308" s="2"/>
      <c r="LQR1308" s="2"/>
      <c r="LQS1308" s="2"/>
      <c r="LQT1308" s="2"/>
      <c r="LQU1308" s="2"/>
      <c r="LQV1308" s="2"/>
      <c r="LQW1308" s="2"/>
      <c r="LQX1308" s="2"/>
      <c r="LQY1308" s="2"/>
      <c r="LQZ1308" s="2"/>
      <c r="LRA1308" s="2"/>
      <c r="LRB1308" s="2"/>
      <c r="LRC1308" s="2"/>
      <c r="LRD1308" s="2"/>
      <c r="LRE1308" s="2"/>
      <c r="LRF1308" s="2"/>
      <c r="LRG1308" s="2"/>
      <c r="LRH1308" s="2"/>
      <c r="LRI1308" s="2"/>
      <c r="LRJ1308" s="2"/>
      <c r="LRK1308" s="2"/>
      <c r="LRL1308" s="2"/>
      <c r="LRM1308" s="2"/>
      <c r="LRN1308" s="2"/>
      <c r="LRO1308" s="2"/>
      <c r="LRP1308" s="2"/>
      <c r="LRQ1308" s="2"/>
      <c r="LRR1308" s="2"/>
      <c r="LRS1308" s="2"/>
      <c r="LRT1308" s="2"/>
      <c r="LRU1308" s="2"/>
      <c r="LRV1308" s="2"/>
      <c r="LRW1308" s="2"/>
      <c r="LRX1308" s="2"/>
      <c r="LRY1308" s="2"/>
      <c r="LRZ1308" s="2"/>
      <c r="LSA1308" s="2"/>
      <c r="LSB1308" s="2"/>
      <c r="LSC1308" s="2"/>
      <c r="LSD1308" s="2"/>
      <c r="LSE1308" s="2"/>
      <c r="LSF1308" s="2"/>
      <c r="LSG1308" s="2"/>
      <c r="LSH1308" s="2"/>
      <c r="LSI1308" s="2"/>
      <c r="LSJ1308" s="2"/>
      <c r="LSK1308" s="2"/>
      <c r="LSL1308" s="2"/>
      <c r="LSM1308" s="2"/>
      <c r="LSN1308" s="2"/>
      <c r="LSO1308" s="2"/>
      <c r="LSP1308" s="2"/>
      <c r="LSQ1308" s="2"/>
      <c r="LSR1308" s="2"/>
      <c r="LSS1308" s="2"/>
      <c r="LST1308" s="2"/>
      <c r="LSU1308" s="2"/>
      <c r="LSV1308" s="2"/>
      <c r="LSW1308" s="2"/>
      <c r="LSX1308" s="2"/>
      <c r="LSY1308" s="2"/>
      <c r="LSZ1308" s="2"/>
      <c r="LTA1308" s="2"/>
      <c r="LTB1308" s="2"/>
      <c r="LTC1308" s="2"/>
      <c r="LTD1308" s="2"/>
      <c r="LTE1308" s="2"/>
      <c r="LTF1308" s="2"/>
      <c r="LTG1308" s="2"/>
      <c r="LTH1308" s="2"/>
      <c r="LTI1308" s="2"/>
      <c r="LTJ1308" s="2"/>
      <c r="LTK1308" s="2"/>
      <c r="LTL1308" s="2"/>
      <c r="LTM1308" s="2"/>
      <c r="LTN1308" s="2"/>
      <c r="LTO1308" s="2"/>
      <c r="LTP1308" s="2"/>
      <c r="LTQ1308" s="2"/>
      <c r="LTR1308" s="2"/>
      <c r="LTS1308" s="2"/>
      <c r="LTT1308" s="2"/>
      <c r="LTU1308" s="2"/>
      <c r="LTV1308" s="2"/>
      <c r="LTW1308" s="2"/>
      <c r="LTX1308" s="2"/>
      <c r="LTY1308" s="2"/>
      <c r="LTZ1308" s="2"/>
      <c r="LUA1308" s="2"/>
      <c r="LUB1308" s="2"/>
      <c r="LUC1308" s="2"/>
      <c r="LUD1308" s="2"/>
      <c r="LUE1308" s="2"/>
      <c r="LUF1308" s="2"/>
      <c r="LUG1308" s="2"/>
      <c r="LUH1308" s="2"/>
      <c r="LUI1308" s="2"/>
      <c r="LUJ1308" s="2"/>
      <c r="LUK1308" s="2"/>
      <c r="LUL1308" s="2"/>
      <c r="LUM1308" s="2"/>
      <c r="LUN1308" s="2"/>
      <c r="LUO1308" s="2"/>
      <c r="LUP1308" s="2"/>
      <c r="LUQ1308" s="2"/>
      <c r="LUR1308" s="2"/>
      <c r="LUS1308" s="2"/>
      <c r="LUT1308" s="2"/>
      <c r="LUU1308" s="2"/>
      <c r="LUV1308" s="2"/>
      <c r="LUW1308" s="2"/>
      <c r="LUX1308" s="2"/>
      <c r="LUY1308" s="2"/>
      <c r="LUZ1308" s="2"/>
      <c r="LVA1308" s="2"/>
      <c r="LVB1308" s="2"/>
      <c r="LVC1308" s="2"/>
      <c r="LVD1308" s="2"/>
      <c r="LVE1308" s="2"/>
      <c r="LVF1308" s="2"/>
      <c r="LVG1308" s="2"/>
      <c r="LVH1308" s="2"/>
      <c r="LVI1308" s="2"/>
      <c r="LVJ1308" s="2"/>
      <c r="LVK1308" s="2"/>
      <c r="LVL1308" s="2"/>
      <c r="LVM1308" s="2"/>
      <c r="LVN1308" s="2"/>
      <c r="LVO1308" s="2"/>
      <c r="LVP1308" s="2"/>
      <c r="LVQ1308" s="2"/>
      <c r="LVR1308" s="2"/>
      <c r="LVS1308" s="2"/>
      <c r="LVT1308" s="2"/>
      <c r="LVU1308" s="2"/>
      <c r="LVV1308" s="2"/>
      <c r="LVW1308" s="2"/>
      <c r="LVX1308" s="2"/>
      <c r="LVY1308" s="2"/>
      <c r="LVZ1308" s="2"/>
      <c r="LWA1308" s="2"/>
      <c r="LWB1308" s="2"/>
      <c r="LWC1308" s="2"/>
      <c r="LWD1308" s="2"/>
      <c r="LWE1308" s="2"/>
      <c r="LWF1308" s="2"/>
      <c r="LWG1308" s="2"/>
      <c r="LWH1308" s="2"/>
      <c r="LWI1308" s="2"/>
      <c r="LWJ1308" s="2"/>
      <c r="LWK1308" s="2"/>
      <c r="LWL1308" s="2"/>
      <c r="LWM1308" s="2"/>
      <c r="LWN1308" s="2"/>
      <c r="LWO1308" s="2"/>
      <c r="LWP1308" s="2"/>
      <c r="LWQ1308" s="2"/>
      <c r="LWR1308" s="2"/>
      <c r="LWS1308" s="2"/>
      <c r="LWT1308" s="2"/>
      <c r="LWU1308" s="2"/>
      <c r="LWV1308" s="2"/>
      <c r="LWW1308" s="2"/>
      <c r="LWX1308" s="2"/>
      <c r="LWY1308" s="2"/>
      <c r="LWZ1308" s="2"/>
      <c r="LXA1308" s="2"/>
      <c r="LXB1308" s="2"/>
      <c r="LXC1308" s="2"/>
      <c r="LXD1308" s="2"/>
      <c r="LXE1308" s="2"/>
      <c r="LXF1308" s="2"/>
      <c r="LXG1308" s="2"/>
      <c r="LXH1308" s="2"/>
      <c r="LXI1308" s="2"/>
      <c r="LXJ1308" s="2"/>
      <c r="LXK1308" s="2"/>
      <c r="LXL1308" s="2"/>
      <c r="LXM1308" s="2"/>
      <c r="LXN1308" s="2"/>
      <c r="LXO1308" s="2"/>
      <c r="LXP1308" s="2"/>
      <c r="LXQ1308" s="2"/>
      <c r="LXR1308" s="2"/>
      <c r="LXS1308" s="2"/>
      <c r="LXT1308" s="2"/>
      <c r="LXU1308" s="2"/>
      <c r="LXV1308" s="2"/>
      <c r="LXW1308" s="2"/>
      <c r="LXX1308" s="2"/>
      <c r="LXY1308" s="2"/>
      <c r="LXZ1308" s="2"/>
      <c r="LYA1308" s="2"/>
      <c r="LYB1308" s="2"/>
      <c r="LYC1308" s="2"/>
      <c r="LYD1308" s="2"/>
      <c r="LYE1308" s="2"/>
      <c r="LYF1308" s="2"/>
      <c r="LYG1308" s="2"/>
      <c r="LYH1308" s="2"/>
      <c r="LYI1308" s="2"/>
      <c r="LYJ1308" s="2"/>
      <c r="LYK1308" s="2"/>
      <c r="LYL1308" s="2"/>
      <c r="LYM1308" s="2"/>
      <c r="LYN1308" s="2"/>
      <c r="LYO1308" s="2"/>
      <c r="LYP1308" s="2"/>
      <c r="LYQ1308" s="2"/>
      <c r="LYR1308" s="2"/>
      <c r="LYS1308" s="2"/>
      <c r="LYT1308" s="2"/>
      <c r="LYU1308" s="2"/>
      <c r="LYV1308" s="2"/>
      <c r="LYW1308" s="2"/>
      <c r="LYX1308" s="2"/>
      <c r="LYY1308" s="2"/>
      <c r="LYZ1308" s="2"/>
      <c r="LZA1308" s="2"/>
      <c r="LZB1308" s="2"/>
      <c r="LZC1308" s="2"/>
      <c r="LZD1308" s="2"/>
      <c r="LZE1308" s="2"/>
      <c r="LZF1308" s="2"/>
      <c r="LZG1308" s="2"/>
      <c r="LZH1308" s="2"/>
      <c r="LZI1308" s="2"/>
      <c r="LZJ1308" s="2"/>
      <c r="LZK1308" s="2"/>
      <c r="LZL1308" s="2"/>
      <c r="LZM1308" s="2"/>
      <c r="LZN1308" s="2"/>
      <c r="LZO1308" s="2"/>
      <c r="LZP1308" s="2"/>
      <c r="LZQ1308" s="2"/>
      <c r="LZR1308" s="2"/>
      <c r="LZS1308" s="2"/>
      <c r="LZT1308" s="2"/>
      <c r="LZU1308" s="2"/>
      <c r="LZV1308" s="2"/>
      <c r="LZW1308" s="2"/>
      <c r="LZX1308" s="2"/>
      <c r="LZY1308" s="2"/>
      <c r="LZZ1308" s="2"/>
      <c r="MAA1308" s="2"/>
      <c r="MAB1308" s="2"/>
      <c r="MAC1308" s="2"/>
      <c r="MAD1308" s="2"/>
      <c r="MAE1308" s="2"/>
      <c r="MAF1308" s="2"/>
      <c r="MAG1308" s="2"/>
      <c r="MAH1308" s="2"/>
      <c r="MAI1308" s="2"/>
      <c r="MAJ1308" s="2"/>
      <c r="MAK1308" s="2"/>
      <c r="MAL1308" s="2"/>
      <c r="MAM1308" s="2"/>
      <c r="MAN1308" s="2"/>
      <c r="MAO1308" s="2"/>
      <c r="MAP1308" s="2"/>
      <c r="MAQ1308" s="2"/>
      <c r="MAR1308" s="2"/>
      <c r="MAS1308" s="2"/>
      <c r="MAT1308" s="2"/>
      <c r="MAU1308" s="2"/>
      <c r="MAV1308" s="2"/>
      <c r="MAW1308" s="2"/>
      <c r="MAX1308" s="2"/>
      <c r="MAY1308" s="2"/>
      <c r="MAZ1308" s="2"/>
      <c r="MBA1308" s="2"/>
      <c r="MBB1308" s="2"/>
      <c r="MBC1308" s="2"/>
      <c r="MBD1308" s="2"/>
      <c r="MBE1308" s="2"/>
      <c r="MBF1308" s="2"/>
      <c r="MBG1308" s="2"/>
      <c r="MBH1308" s="2"/>
      <c r="MBI1308" s="2"/>
      <c r="MBJ1308" s="2"/>
      <c r="MBK1308" s="2"/>
      <c r="MBL1308" s="2"/>
      <c r="MBM1308" s="2"/>
      <c r="MBN1308" s="2"/>
      <c r="MBO1308" s="2"/>
      <c r="MBP1308" s="2"/>
      <c r="MBQ1308" s="2"/>
      <c r="MBR1308" s="2"/>
      <c r="MBS1308" s="2"/>
      <c r="MBT1308" s="2"/>
      <c r="MBU1308" s="2"/>
      <c r="MBV1308" s="2"/>
      <c r="MBW1308" s="2"/>
      <c r="MBX1308" s="2"/>
      <c r="MBY1308" s="2"/>
      <c r="MBZ1308" s="2"/>
      <c r="MCA1308" s="2"/>
      <c r="MCB1308" s="2"/>
      <c r="MCC1308" s="2"/>
      <c r="MCD1308" s="2"/>
      <c r="MCE1308" s="2"/>
      <c r="MCF1308" s="2"/>
      <c r="MCG1308" s="2"/>
      <c r="MCH1308" s="2"/>
      <c r="MCI1308" s="2"/>
      <c r="MCJ1308" s="2"/>
      <c r="MCK1308" s="2"/>
      <c r="MCL1308" s="2"/>
      <c r="MCM1308" s="2"/>
      <c r="MCN1308" s="2"/>
      <c r="MCO1308" s="2"/>
      <c r="MCP1308" s="2"/>
      <c r="MCQ1308" s="2"/>
      <c r="MCR1308" s="2"/>
      <c r="MCS1308" s="2"/>
      <c r="MCT1308" s="2"/>
      <c r="MCU1308" s="2"/>
      <c r="MCV1308" s="2"/>
      <c r="MCW1308" s="2"/>
      <c r="MCX1308" s="2"/>
      <c r="MCY1308" s="2"/>
      <c r="MCZ1308" s="2"/>
      <c r="MDA1308" s="2"/>
      <c r="MDB1308" s="2"/>
      <c r="MDC1308" s="2"/>
      <c r="MDD1308" s="2"/>
      <c r="MDE1308" s="2"/>
      <c r="MDF1308" s="2"/>
      <c r="MDG1308" s="2"/>
      <c r="MDH1308" s="2"/>
      <c r="MDI1308" s="2"/>
      <c r="MDJ1308" s="2"/>
      <c r="MDK1308" s="2"/>
      <c r="MDL1308" s="2"/>
      <c r="MDM1308" s="2"/>
      <c r="MDN1308" s="2"/>
      <c r="MDO1308" s="2"/>
      <c r="MDP1308" s="2"/>
      <c r="MDQ1308" s="2"/>
      <c r="MDR1308" s="2"/>
      <c r="MDS1308" s="2"/>
      <c r="MDT1308" s="2"/>
      <c r="MDU1308" s="2"/>
      <c r="MDV1308" s="2"/>
      <c r="MDW1308" s="2"/>
      <c r="MDX1308" s="2"/>
      <c r="MDY1308" s="2"/>
      <c r="MDZ1308" s="2"/>
      <c r="MEA1308" s="2"/>
      <c r="MEB1308" s="2"/>
      <c r="MEC1308" s="2"/>
      <c r="MED1308" s="2"/>
      <c r="MEE1308" s="2"/>
      <c r="MEF1308" s="2"/>
      <c r="MEG1308" s="2"/>
      <c r="MEH1308" s="2"/>
      <c r="MEI1308" s="2"/>
      <c r="MEJ1308" s="2"/>
      <c r="MEK1308" s="2"/>
      <c r="MEL1308" s="2"/>
      <c r="MEM1308" s="2"/>
      <c r="MEN1308" s="2"/>
      <c r="MEO1308" s="2"/>
      <c r="MEP1308" s="2"/>
      <c r="MEQ1308" s="2"/>
      <c r="MER1308" s="2"/>
      <c r="MES1308" s="2"/>
      <c r="MET1308" s="2"/>
      <c r="MEU1308" s="2"/>
      <c r="MEV1308" s="2"/>
      <c r="MEW1308" s="2"/>
      <c r="MEX1308" s="2"/>
      <c r="MEY1308" s="2"/>
      <c r="MEZ1308" s="2"/>
      <c r="MFA1308" s="2"/>
      <c r="MFB1308" s="2"/>
      <c r="MFC1308" s="2"/>
      <c r="MFD1308" s="2"/>
      <c r="MFE1308" s="2"/>
      <c r="MFF1308" s="2"/>
      <c r="MFG1308" s="2"/>
      <c r="MFH1308" s="2"/>
      <c r="MFI1308" s="2"/>
      <c r="MFJ1308" s="2"/>
      <c r="MFK1308" s="2"/>
      <c r="MFL1308" s="2"/>
      <c r="MFM1308" s="2"/>
      <c r="MFN1308" s="2"/>
      <c r="MFO1308" s="2"/>
      <c r="MFP1308" s="2"/>
      <c r="MFQ1308" s="2"/>
      <c r="MFR1308" s="2"/>
      <c r="MFS1308" s="2"/>
      <c r="MFT1308" s="2"/>
      <c r="MFU1308" s="2"/>
      <c r="MFV1308" s="2"/>
      <c r="MFW1308" s="2"/>
      <c r="MFX1308" s="2"/>
      <c r="MFY1308" s="2"/>
      <c r="MFZ1308" s="2"/>
      <c r="MGA1308" s="2"/>
      <c r="MGB1308" s="2"/>
      <c r="MGC1308" s="2"/>
      <c r="MGD1308" s="2"/>
      <c r="MGE1308" s="2"/>
      <c r="MGF1308" s="2"/>
      <c r="MGG1308" s="2"/>
      <c r="MGH1308" s="2"/>
      <c r="MGI1308" s="2"/>
      <c r="MGJ1308" s="2"/>
      <c r="MGK1308" s="2"/>
      <c r="MGL1308" s="2"/>
      <c r="MGM1308" s="2"/>
      <c r="MGN1308" s="2"/>
      <c r="MGO1308" s="2"/>
      <c r="MGP1308" s="2"/>
      <c r="MGQ1308" s="2"/>
      <c r="MGR1308" s="2"/>
      <c r="MGS1308" s="2"/>
      <c r="MGT1308" s="2"/>
      <c r="MGU1308" s="2"/>
      <c r="MGV1308" s="2"/>
      <c r="MGW1308" s="2"/>
      <c r="MGX1308" s="2"/>
      <c r="MGY1308" s="2"/>
      <c r="MGZ1308" s="2"/>
      <c r="MHA1308" s="2"/>
      <c r="MHB1308" s="2"/>
      <c r="MHC1308" s="2"/>
      <c r="MHD1308" s="2"/>
      <c r="MHE1308" s="2"/>
      <c r="MHF1308" s="2"/>
      <c r="MHG1308" s="2"/>
      <c r="MHH1308" s="2"/>
      <c r="MHI1308" s="2"/>
      <c r="MHJ1308" s="2"/>
      <c r="MHK1308" s="2"/>
      <c r="MHL1308" s="2"/>
      <c r="MHM1308" s="2"/>
      <c r="MHN1308" s="2"/>
      <c r="MHO1308" s="2"/>
      <c r="MHP1308" s="2"/>
      <c r="MHQ1308" s="2"/>
      <c r="MHR1308" s="2"/>
      <c r="MHS1308" s="2"/>
      <c r="MHT1308" s="2"/>
      <c r="MHU1308" s="2"/>
      <c r="MHV1308" s="2"/>
      <c r="MHW1308" s="2"/>
      <c r="MHX1308" s="2"/>
      <c r="MHY1308" s="2"/>
      <c r="MHZ1308" s="2"/>
      <c r="MIA1308" s="2"/>
      <c r="MIB1308" s="2"/>
      <c r="MIC1308" s="2"/>
      <c r="MID1308" s="2"/>
      <c r="MIE1308" s="2"/>
      <c r="MIF1308" s="2"/>
      <c r="MIG1308" s="2"/>
      <c r="MIH1308" s="2"/>
      <c r="MII1308" s="2"/>
      <c r="MIJ1308" s="2"/>
      <c r="MIK1308" s="2"/>
      <c r="MIL1308" s="2"/>
      <c r="MIM1308" s="2"/>
      <c r="MIN1308" s="2"/>
      <c r="MIO1308" s="2"/>
      <c r="MIP1308" s="2"/>
      <c r="MIQ1308" s="2"/>
      <c r="MIR1308" s="2"/>
      <c r="MIS1308" s="2"/>
      <c r="MIT1308" s="2"/>
      <c r="MIU1308" s="2"/>
      <c r="MIV1308" s="2"/>
      <c r="MIW1308" s="2"/>
      <c r="MIX1308" s="2"/>
      <c r="MIY1308" s="2"/>
      <c r="MIZ1308" s="2"/>
      <c r="MJA1308" s="2"/>
      <c r="MJB1308" s="2"/>
      <c r="MJC1308" s="2"/>
      <c r="MJD1308" s="2"/>
      <c r="MJE1308" s="2"/>
      <c r="MJF1308" s="2"/>
      <c r="MJG1308" s="2"/>
      <c r="MJH1308" s="2"/>
      <c r="MJI1308" s="2"/>
      <c r="MJJ1308" s="2"/>
      <c r="MJK1308" s="2"/>
      <c r="MJL1308" s="2"/>
      <c r="MJM1308" s="2"/>
      <c r="MJN1308" s="2"/>
      <c r="MJO1308" s="2"/>
      <c r="MJP1308" s="2"/>
      <c r="MJQ1308" s="2"/>
      <c r="MJR1308" s="2"/>
      <c r="MJS1308" s="2"/>
      <c r="MJT1308" s="2"/>
      <c r="MJU1308" s="2"/>
      <c r="MJV1308" s="2"/>
      <c r="MJW1308" s="2"/>
      <c r="MJX1308" s="2"/>
      <c r="MJY1308" s="2"/>
      <c r="MJZ1308" s="2"/>
      <c r="MKA1308" s="2"/>
      <c r="MKB1308" s="2"/>
      <c r="MKC1308" s="2"/>
      <c r="MKD1308" s="2"/>
      <c r="MKE1308" s="2"/>
      <c r="MKF1308" s="2"/>
      <c r="MKG1308" s="2"/>
      <c r="MKH1308" s="2"/>
      <c r="MKI1308" s="2"/>
      <c r="MKJ1308" s="2"/>
      <c r="MKK1308" s="2"/>
      <c r="MKL1308" s="2"/>
      <c r="MKM1308" s="2"/>
      <c r="MKN1308" s="2"/>
      <c r="MKO1308" s="2"/>
      <c r="MKP1308" s="2"/>
      <c r="MKQ1308" s="2"/>
      <c r="MKR1308" s="2"/>
      <c r="MKS1308" s="2"/>
      <c r="MKT1308" s="2"/>
      <c r="MKU1308" s="2"/>
      <c r="MKV1308" s="2"/>
      <c r="MKW1308" s="2"/>
      <c r="MKX1308" s="2"/>
      <c r="MKY1308" s="2"/>
      <c r="MKZ1308" s="2"/>
      <c r="MLA1308" s="2"/>
      <c r="MLB1308" s="2"/>
      <c r="MLC1308" s="2"/>
      <c r="MLD1308" s="2"/>
      <c r="MLE1308" s="2"/>
      <c r="MLF1308" s="2"/>
      <c r="MLG1308" s="2"/>
      <c r="MLH1308" s="2"/>
      <c r="MLI1308" s="2"/>
      <c r="MLJ1308" s="2"/>
      <c r="MLK1308" s="2"/>
      <c r="MLL1308" s="2"/>
      <c r="MLM1308" s="2"/>
      <c r="MLN1308" s="2"/>
      <c r="MLO1308" s="2"/>
      <c r="MLP1308" s="2"/>
      <c r="MLQ1308" s="2"/>
      <c r="MLR1308" s="2"/>
      <c r="MLS1308" s="2"/>
      <c r="MLT1308" s="2"/>
      <c r="MLU1308" s="2"/>
      <c r="MLV1308" s="2"/>
      <c r="MLW1308" s="2"/>
      <c r="MLX1308" s="2"/>
      <c r="MLY1308" s="2"/>
      <c r="MLZ1308" s="2"/>
      <c r="MMA1308" s="2"/>
      <c r="MMB1308" s="2"/>
      <c r="MMC1308" s="2"/>
      <c r="MMD1308" s="2"/>
      <c r="MME1308" s="2"/>
      <c r="MMF1308" s="2"/>
      <c r="MMG1308" s="2"/>
      <c r="MMH1308" s="2"/>
      <c r="MMI1308" s="2"/>
      <c r="MMJ1308" s="2"/>
      <c r="MMK1308" s="2"/>
      <c r="MML1308" s="2"/>
      <c r="MMM1308" s="2"/>
      <c r="MMN1308" s="2"/>
      <c r="MMO1308" s="2"/>
      <c r="MMP1308" s="2"/>
      <c r="MMQ1308" s="2"/>
      <c r="MMR1308" s="2"/>
      <c r="MMS1308" s="2"/>
      <c r="MMT1308" s="2"/>
      <c r="MMU1308" s="2"/>
      <c r="MMV1308" s="2"/>
      <c r="MMW1308" s="2"/>
      <c r="MMX1308" s="2"/>
      <c r="MMY1308" s="2"/>
      <c r="MMZ1308" s="2"/>
      <c r="MNA1308" s="2"/>
      <c r="MNB1308" s="2"/>
      <c r="MNC1308" s="2"/>
      <c r="MND1308" s="2"/>
      <c r="MNE1308" s="2"/>
      <c r="MNF1308" s="2"/>
      <c r="MNG1308" s="2"/>
      <c r="MNH1308" s="2"/>
      <c r="MNI1308" s="2"/>
      <c r="MNJ1308" s="2"/>
      <c r="MNK1308" s="2"/>
      <c r="MNL1308" s="2"/>
      <c r="MNM1308" s="2"/>
      <c r="MNN1308" s="2"/>
      <c r="MNO1308" s="2"/>
      <c r="MNP1308" s="2"/>
      <c r="MNQ1308" s="2"/>
      <c r="MNR1308" s="2"/>
      <c r="MNS1308" s="2"/>
      <c r="MNT1308" s="2"/>
      <c r="MNU1308" s="2"/>
      <c r="MNV1308" s="2"/>
      <c r="MNW1308" s="2"/>
      <c r="MNX1308" s="2"/>
      <c r="MNY1308" s="2"/>
      <c r="MNZ1308" s="2"/>
      <c r="MOA1308" s="2"/>
      <c r="MOB1308" s="2"/>
      <c r="MOC1308" s="2"/>
      <c r="MOD1308" s="2"/>
      <c r="MOE1308" s="2"/>
      <c r="MOF1308" s="2"/>
      <c r="MOG1308" s="2"/>
      <c r="MOH1308" s="2"/>
      <c r="MOI1308" s="2"/>
      <c r="MOJ1308" s="2"/>
      <c r="MOK1308" s="2"/>
      <c r="MOL1308" s="2"/>
      <c r="MOM1308" s="2"/>
      <c r="MON1308" s="2"/>
      <c r="MOO1308" s="2"/>
      <c r="MOP1308" s="2"/>
      <c r="MOQ1308" s="2"/>
      <c r="MOR1308" s="2"/>
      <c r="MOS1308" s="2"/>
      <c r="MOT1308" s="2"/>
      <c r="MOU1308" s="2"/>
      <c r="MOV1308" s="2"/>
      <c r="MOW1308" s="2"/>
      <c r="MOX1308" s="2"/>
      <c r="MOY1308" s="2"/>
      <c r="MOZ1308" s="2"/>
      <c r="MPA1308" s="2"/>
      <c r="MPB1308" s="2"/>
      <c r="MPC1308" s="2"/>
      <c r="MPD1308" s="2"/>
      <c r="MPE1308" s="2"/>
      <c r="MPF1308" s="2"/>
      <c r="MPG1308" s="2"/>
      <c r="MPH1308" s="2"/>
      <c r="MPI1308" s="2"/>
      <c r="MPJ1308" s="2"/>
      <c r="MPK1308" s="2"/>
      <c r="MPL1308" s="2"/>
      <c r="MPM1308" s="2"/>
      <c r="MPN1308" s="2"/>
      <c r="MPO1308" s="2"/>
      <c r="MPP1308" s="2"/>
      <c r="MPQ1308" s="2"/>
      <c r="MPR1308" s="2"/>
      <c r="MPS1308" s="2"/>
      <c r="MPT1308" s="2"/>
      <c r="MPU1308" s="2"/>
      <c r="MPV1308" s="2"/>
      <c r="MPW1308" s="2"/>
      <c r="MPX1308" s="2"/>
      <c r="MPY1308" s="2"/>
      <c r="MPZ1308" s="2"/>
      <c r="MQA1308" s="2"/>
      <c r="MQB1308" s="2"/>
      <c r="MQC1308" s="2"/>
      <c r="MQD1308" s="2"/>
      <c r="MQE1308" s="2"/>
      <c r="MQF1308" s="2"/>
      <c r="MQG1308" s="2"/>
      <c r="MQH1308" s="2"/>
      <c r="MQI1308" s="2"/>
      <c r="MQJ1308" s="2"/>
      <c r="MQK1308" s="2"/>
      <c r="MQL1308" s="2"/>
      <c r="MQM1308" s="2"/>
      <c r="MQN1308" s="2"/>
      <c r="MQO1308" s="2"/>
      <c r="MQP1308" s="2"/>
      <c r="MQQ1308" s="2"/>
      <c r="MQR1308" s="2"/>
      <c r="MQS1308" s="2"/>
      <c r="MQT1308" s="2"/>
      <c r="MQU1308" s="2"/>
      <c r="MQV1308" s="2"/>
      <c r="MQW1308" s="2"/>
      <c r="MQX1308" s="2"/>
      <c r="MQY1308" s="2"/>
      <c r="MQZ1308" s="2"/>
      <c r="MRA1308" s="2"/>
      <c r="MRB1308" s="2"/>
      <c r="MRC1308" s="2"/>
      <c r="MRD1308" s="2"/>
      <c r="MRE1308" s="2"/>
      <c r="MRF1308" s="2"/>
      <c r="MRG1308" s="2"/>
      <c r="MRH1308" s="2"/>
      <c r="MRI1308" s="2"/>
      <c r="MRJ1308" s="2"/>
      <c r="MRK1308" s="2"/>
      <c r="MRL1308" s="2"/>
      <c r="MRM1308" s="2"/>
      <c r="MRN1308" s="2"/>
      <c r="MRO1308" s="2"/>
      <c r="MRP1308" s="2"/>
      <c r="MRQ1308" s="2"/>
      <c r="MRR1308" s="2"/>
      <c r="MRS1308" s="2"/>
      <c r="MRT1308" s="2"/>
      <c r="MRU1308" s="2"/>
      <c r="MRV1308" s="2"/>
      <c r="MRW1308" s="2"/>
      <c r="MRX1308" s="2"/>
      <c r="MRY1308" s="2"/>
      <c r="MRZ1308" s="2"/>
      <c r="MSA1308" s="2"/>
      <c r="MSB1308" s="2"/>
      <c r="MSC1308" s="2"/>
      <c r="MSD1308" s="2"/>
      <c r="MSE1308" s="2"/>
      <c r="MSF1308" s="2"/>
      <c r="MSG1308" s="2"/>
      <c r="MSH1308" s="2"/>
      <c r="MSI1308" s="2"/>
      <c r="MSJ1308" s="2"/>
      <c r="MSK1308" s="2"/>
      <c r="MSL1308" s="2"/>
      <c r="MSM1308" s="2"/>
      <c r="MSN1308" s="2"/>
      <c r="MSO1308" s="2"/>
      <c r="MSP1308" s="2"/>
      <c r="MSQ1308" s="2"/>
      <c r="MSR1308" s="2"/>
      <c r="MSS1308" s="2"/>
      <c r="MST1308" s="2"/>
      <c r="MSU1308" s="2"/>
      <c r="MSV1308" s="2"/>
      <c r="MSW1308" s="2"/>
      <c r="MSX1308" s="2"/>
      <c r="MSY1308" s="2"/>
      <c r="MSZ1308" s="2"/>
      <c r="MTA1308" s="2"/>
      <c r="MTB1308" s="2"/>
      <c r="MTC1308" s="2"/>
      <c r="MTD1308" s="2"/>
      <c r="MTE1308" s="2"/>
      <c r="MTF1308" s="2"/>
      <c r="MTG1308" s="2"/>
      <c r="MTH1308" s="2"/>
      <c r="MTI1308" s="2"/>
      <c r="MTJ1308" s="2"/>
      <c r="MTK1308" s="2"/>
      <c r="MTL1308" s="2"/>
      <c r="MTM1308" s="2"/>
      <c r="MTN1308" s="2"/>
      <c r="MTO1308" s="2"/>
      <c r="MTP1308" s="2"/>
      <c r="MTQ1308" s="2"/>
      <c r="MTR1308" s="2"/>
      <c r="MTS1308" s="2"/>
      <c r="MTT1308" s="2"/>
      <c r="MTU1308" s="2"/>
      <c r="MTV1308" s="2"/>
      <c r="MTW1308" s="2"/>
      <c r="MTX1308" s="2"/>
      <c r="MTY1308" s="2"/>
      <c r="MTZ1308" s="2"/>
      <c r="MUA1308" s="2"/>
      <c r="MUB1308" s="2"/>
      <c r="MUC1308" s="2"/>
      <c r="MUD1308" s="2"/>
      <c r="MUE1308" s="2"/>
      <c r="MUF1308" s="2"/>
      <c r="MUG1308" s="2"/>
      <c r="MUH1308" s="2"/>
      <c r="MUI1308" s="2"/>
      <c r="MUJ1308" s="2"/>
      <c r="MUK1308" s="2"/>
      <c r="MUL1308" s="2"/>
      <c r="MUM1308" s="2"/>
      <c r="MUN1308" s="2"/>
      <c r="MUO1308" s="2"/>
      <c r="MUP1308" s="2"/>
      <c r="MUQ1308" s="2"/>
      <c r="MUR1308" s="2"/>
      <c r="MUS1308" s="2"/>
      <c r="MUT1308" s="2"/>
      <c r="MUU1308" s="2"/>
      <c r="MUV1308" s="2"/>
      <c r="MUW1308" s="2"/>
      <c r="MUX1308" s="2"/>
      <c r="MUY1308" s="2"/>
      <c r="MUZ1308" s="2"/>
      <c r="MVA1308" s="2"/>
      <c r="MVB1308" s="2"/>
      <c r="MVC1308" s="2"/>
      <c r="MVD1308" s="2"/>
      <c r="MVE1308" s="2"/>
      <c r="MVF1308" s="2"/>
      <c r="MVG1308" s="2"/>
      <c r="MVH1308" s="2"/>
      <c r="MVI1308" s="2"/>
      <c r="MVJ1308" s="2"/>
      <c r="MVK1308" s="2"/>
      <c r="MVL1308" s="2"/>
      <c r="MVM1308" s="2"/>
      <c r="MVN1308" s="2"/>
      <c r="MVO1308" s="2"/>
      <c r="MVP1308" s="2"/>
      <c r="MVQ1308" s="2"/>
      <c r="MVR1308" s="2"/>
      <c r="MVS1308" s="2"/>
      <c r="MVT1308" s="2"/>
      <c r="MVU1308" s="2"/>
      <c r="MVV1308" s="2"/>
      <c r="MVW1308" s="2"/>
      <c r="MVX1308" s="2"/>
      <c r="MVY1308" s="2"/>
      <c r="MVZ1308" s="2"/>
      <c r="MWA1308" s="2"/>
      <c r="MWB1308" s="2"/>
      <c r="MWC1308" s="2"/>
      <c r="MWD1308" s="2"/>
      <c r="MWE1308" s="2"/>
      <c r="MWF1308" s="2"/>
      <c r="MWG1308" s="2"/>
      <c r="MWH1308" s="2"/>
      <c r="MWI1308" s="2"/>
      <c r="MWJ1308" s="2"/>
      <c r="MWK1308" s="2"/>
      <c r="MWL1308" s="2"/>
      <c r="MWM1308" s="2"/>
      <c r="MWN1308" s="2"/>
      <c r="MWO1308" s="2"/>
      <c r="MWP1308" s="2"/>
      <c r="MWQ1308" s="2"/>
      <c r="MWR1308" s="2"/>
      <c r="MWS1308" s="2"/>
      <c r="MWT1308" s="2"/>
      <c r="MWU1308" s="2"/>
      <c r="MWV1308" s="2"/>
      <c r="MWW1308" s="2"/>
      <c r="MWX1308" s="2"/>
      <c r="MWY1308" s="2"/>
      <c r="MWZ1308" s="2"/>
      <c r="MXA1308" s="2"/>
      <c r="MXB1308" s="2"/>
      <c r="MXC1308" s="2"/>
      <c r="MXD1308" s="2"/>
      <c r="MXE1308" s="2"/>
      <c r="MXF1308" s="2"/>
      <c r="MXG1308" s="2"/>
      <c r="MXH1308" s="2"/>
      <c r="MXI1308" s="2"/>
      <c r="MXJ1308" s="2"/>
      <c r="MXK1308" s="2"/>
      <c r="MXL1308" s="2"/>
      <c r="MXM1308" s="2"/>
      <c r="MXN1308" s="2"/>
      <c r="MXO1308" s="2"/>
      <c r="MXP1308" s="2"/>
      <c r="MXQ1308" s="2"/>
      <c r="MXR1308" s="2"/>
      <c r="MXS1308" s="2"/>
      <c r="MXT1308" s="2"/>
      <c r="MXU1308" s="2"/>
      <c r="MXV1308" s="2"/>
      <c r="MXW1308" s="2"/>
      <c r="MXX1308" s="2"/>
      <c r="MXY1308" s="2"/>
      <c r="MXZ1308" s="2"/>
      <c r="MYA1308" s="2"/>
      <c r="MYB1308" s="2"/>
      <c r="MYC1308" s="2"/>
      <c r="MYD1308" s="2"/>
      <c r="MYE1308" s="2"/>
      <c r="MYF1308" s="2"/>
      <c r="MYG1308" s="2"/>
      <c r="MYH1308" s="2"/>
      <c r="MYI1308" s="2"/>
      <c r="MYJ1308" s="2"/>
      <c r="MYK1308" s="2"/>
      <c r="MYL1308" s="2"/>
      <c r="MYM1308" s="2"/>
      <c r="MYN1308" s="2"/>
      <c r="MYO1308" s="2"/>
      <c r="MYP1308" s="2"/>
      <c r="MYQ1308" s="2"/>
      <c r="MYR1308" s="2"/>
      <c r="MYS1308" s="2"/>
      <c r="MYT1308" s="2"/>
      <c r="MYU1308" s="2"/>
      <c r="MYV1308" s="2"/>
      <c r="MYW1308" s="2"/>
      <c r="MYX1308" s="2"/>
      <c r="MYY1308" s="2"/>
      <c r="MYZ1308" s="2"/>
      <c r="MZA1308" s="2"/>
      <c r="MZB1308" s="2"/>
      <c r="MZC1308" s="2"/>
      <c r="MZD1308" s="2"/>
      <c r="MZE1308" s="2"/>
      <c r="MZF1308" s="2"/>
      <c r="MZG1308" s="2"/>
      <c r="MZH1308" s="2"/>
      <c r="MZI1308" s="2"/>
      <c r="MZJ1308" s="2"/>
      <c r="MZK1308" s="2"/>
      <c r="MZL1308" s="2"/>
      <c r="MZM1308" s="2"/>
      <c r="MZN1308" s="2"/>
      <c r="MZO1308" s="2"/>
      <c r="MZP1308" s="2"/>
      <c r="MZQ1308" s="2"/>
      <c r="MZR1308" s="2"/>
      <c r="MZS1308" s="2"/>
      <c r="MZT1308" s="2"/>
      <c r="MZU1308" s="2"/>
      <c r="MZV1308" s="2"/>
      <c r="MZW1308" s="2"/>
      <c r="MZX1308" s="2"/>
      <c r="MZY1308" s="2"/>
      <c r="MZZ1308" s="2"/>
      <c r="NAA1308" s="2"/>
      <c r="NAB1308" s="2"/>
      <c r="NAC1308" s="2"/>
      <c r="NAD1308" s="2"/>
      <c r="NAE1308" s="2"/>
      <c r="NAF1308" s="2"/>
      <c r="NAG1308" s="2"/>
      <c r="NAH1308" s="2"/>
      <c r="NAI1308" s="2"/>
      <c r="NAJ1308" s="2"/>
      <c r="NAK1308" s="2"/>
      <c r="NAL1308" s="2"/>
      <c r="NAM1308" s="2"/>
      <c r="NAN1308" s="2"/>
      <c r="NAO1308" s="2"/>
      <c r="NAP1308" s="2"/>
      <c r="NAQ1308" s="2"/>
      <c r="NAR1308" s="2"/>
      <c r="NAS1308" s="2"/>
      <c r="NAT1308" s="2"/>
      <c r="NAU1308" s="2"/>
      <c r="NAV1308" s="2"/>
      <c r="NAW1308" s="2"/>
      <c r="NAX1308" s="2"/>
      <c r="NAY1308" s="2"/>
      <c r="NAZ1308" s="2"/>
      <c r="NBA1308" s="2"/>
      <c r="NBB1308" s="2"/>
      <c r="NBC1308" s="2"/>
      <c r="NBD1308" s="2"/>
      <c r="NBE1308" s="2"/>
      <c r="NBF1308" s="2"/>
      <c r="NBG1308" s="2"/>
      <c r="NBH1308" s="2"/>
      <c r="NBI1308" s="2"/>
      <c r="NBJ1308" s="2"/>
      <c r="NBK1308" s="2"/>
      <c r="NBL1308" s="2"/>
      <c r="NBM1308" s="2"/>
      <c r="NBN1308" s="2"/>
      <c r="NBO1308" s="2"/>
      <c r="NBP1308" s="2"/>
      <c r="NBQ1308" s="2"/>
      <c r="NBR1308" s="2"/>
      <c r="NBS1308" s="2"/>
      <c r="NBT1308" s="2"/>
      <c r="NBU1308" s="2"/>
      <c r="NBV1308" s="2"/>
      <c r="NBW1308" s="2"/>
      <c r="NBX1308" s="2"/>
      <c r="NBY1308" s="2"/>
      <c r="NBZ1308" s="2"/>
      <c r="NCA1308" s="2"/>
      <c r="NCB1308" s="2"/>
      <c r="NCC1308" s="2"/>
      <c r="NCD1308" s="2"/>
      <c r="NCE1308" s="2"/>
      <c r="NCF1308" s="2"/>
      <c r="NCG1308" s="2"/>
      <c r="NCH1308" s="2"/>
      <c r="NCI1308" s="2"/>
      <c r="NCJ1308" s="2"/>
      <c r="NCK1308" s="2"/>
      <c r="NCL1308" s="2"/>
      <c r="NCM1308" s="2"/>
      <c r="NCN1308" s="2"/>
      <c r="NCO1308" s="2"/>
      <c r="NCP1308" s="2"/>
      <c r="NCQ1308" s="2"/>
      <c r="NCR1308" s="2"/>
      <c r="NCS1308" s="2"/>
      <c r="NCT1308" s="2"/>
      <c r="NCU1308" s="2"/>
      <c r="NCV1308" s="2"/>
      <c r="NCW1308" s="2"/>
      <c r="NCX1308" s="2"/>
      <c r="NCY1308" s="2"/>
      <c r="NCZ1308" s="2"/>
      <c r="NDA1308" s="2"/>
      <c r="NDB1308" s="2"/>
      <c r="NDC1308" s="2"/>
      <c r="NDD1308" s="2"/>
      <c r="NDE1308" s="2"/>
      <c r="NDF1308" s="2"/>
      <c r="NDG1308" s="2"/>
      <c r="NDH1308" s="2"/>
      <c r="NDI1308" s="2"/>
      <c r="NDJ1308" s="2"/>
      <c r="NDK1308" s="2"/>
      <c r="NDL1308" s="2"/>
      <c r="NDM1308" s="2"/>
      <c r="NDN1308" s="2"/>
      <c r="NDO1308" s="2"/>
      <c r="NDP1308" s="2"/>
      <c r="NDQ1308" s="2"/>
      <c r="NDR1308" s="2"/>
      <c r="NDS1308" s="2"/>
      <c r="NDT1308" s="2"/>
      <c r="NDU1308" s="2"/>
      <c r="NDV1308" s="2"/>
      <c r="NDW1308" s="2"/>
      <c r="NDX1308" s="2"/>
      <c r="NDY1308" s="2"/>
      <c r="NDZ1308" s="2"/>
      <c r="NEA1308" s="2"/>
      <c r="NEB1308" s="2"/>
      <c r="NEC1308" s="2"/>
      <c r="NED1308" s="2"/>
      <c r="NEE1308" s="2"/>
      <c r="NEF1308" s="2"/>
      <c r="NEG1308" s="2"/>
      <c r="NEH1308" s="2"/>
      <c r="NEI1308" s="2"/>
      <c r="NEJ1308" s="2"/>
      <c r="NEK1308" s="2"/>
      <c r="NEL1308" s="2"/>
      <c r="NEM1308" s="2"/>
      <c r="NEN1308" s="2"/>
      <c r="NEO1308" s="2"/>
      <c r="NEP1308" s="2"/>
      <c r="NEQ1308" s="2"/>
      <c r="NER1308" s="2"/>
      <c r="NES1308" s="2"/>
      <c r="NET1308" s="2"/>
      <c r="NEU1308" s="2"/>
      <c r="NEV1308" s="2"/>
      <c r="NEW1308" s="2"/>
      <c r="NEX1308" s="2"/>
      <c r="NEY1308" s="2"/>
      <c r="NEZ1308" s="2"/>
      <c r="NFA1308" s="2"/>
      <c r="NFB1308" s="2"/>
      <c r="NFC1308" s="2"/>
      <c r="NFD1308" s="2"/>
      <c r="NFE1308" s="2"/>
      <c r="NFF1308" s="2"/>
      <c r="NFG1308" s="2"/>
      <c r="NFH1308" s="2"/>
      <c r="NFI1308" s="2"/>
      <c r="NFJ1308" s="2"/>
      <c r="NFK1308" s="2"/>
      <c r="NFL1308" s="2"/>
      <c r="NFM1308" s="2"/>
      <c r="NFN1308" s="2"/>
      <c r="NFO1308" s="2"/>
      <c r="NFP1308" s="2"/>
      <c r="NFQ1308" s="2"/>
      <c r="NFR1308" s="2"/>
      <c r="NFS1308" s="2"/>
      <c r="NFT1308" s="2"/>
      <c r="NFU1308" s="2"/>
      <c r="NFV1308" s="2"/>
      <c r="NFW1308" s="2"/>
      <c r="NFX1308" s="2"/>
      <c r="NFY1308" s="2"/>
      <c r="NFZ1308" s="2"/>
      <c r="NGA1308" s="2"/>
      <c r="NGB1308" s="2"/>
      <c r="NGC1308" s="2"/>
      <c r="NGD1308" s="2"/>
      <c r="NGE1308" s="2"/>
      <c r="NGF1308" s="2"/>
      <c r="NGG1308" s="2"/>
      <c r="NGH1308" s="2"/>
      <c r="NGI1308" s="2"/>
      <c r="NGJ1308" s="2"/>
      <c r="NGK1308" s="2"/>
      <c r="NGL1308" s="2"/>
      <c r="NGM1308" s="2"/>
      <c r="NGN1308" s="2"/>
      <c r="NGO1308" s="2"/>
      <c r="NGP1308" s="2"/>
      <c r="NGQ1308" s="2"/>
      <c r="NGR1308" s="2"/>
      <c r="NGS1308" s="2"/>
      <c r="NGT1308" s="2"/>
      <c r="NGU1308" s="2"/>
      <c r="NGV1308" s="2"/>
      <c r="NGW1308" s="2"/>
      <c r="NGX1308" s="2"/>
      <c r="NGY1308" s="2"/>
      <c r="NGZ1308" s="2"/>
      <c r="NHA1308" s="2"/>
      <c r="NHB1308" s="2"/>
      <c r="NHC1308" s="2"/>
      <c r="NHD1308" s="2"/>
      <c r="NHE1308" s="2"/>
      <c r="NHF1308" s="2"/>
      <c r="NHG1308" s="2"/>
      <c r="NHH1308" s="2"/>
      <c r="NHI1308" s="2"/>
      <c r="NHJ1308" s="2"/>
      <c r="NHK1308" s="2"/>
      <c r="NHL1308" s="2"/>
      <c r="NHM1308" s="2"/>
      <c r="NHN1308" s="2"/>
      <c r="NHO1308" s="2"/>
      <c r="NHP1308" s="2"/>
      <c r="NHQ1308" s="2"/>
      <c r="NHR1308" s="2"/>
      <c r="NHS1308" s="2"/>
      <c r="NHT1308" s="2"/>
      <c r="NHU1308" s="2"/>
      <c r="NHV1308" s="2"/>
      <c r="NHW1308" s="2"/>
      <c r="NHX1308" s="2"/>
      <c r="NHY1308" s="2"/>
      <c r="NHZ1308" s="2"/>
      <c r="NIA1308" s="2"/>
      <c r="NIB1308" s="2"/>
      <c r="NIC1308" s="2"/>
      <c r="NID1308" s="2"/>
      <c r="NIE1308" s="2"/>
      <c r="NIF1308" s="2"/>
      <c r="NIG1308" s="2"/>
      <c r="NIH1308" s="2"/>
      <c r="NII1308" s="2"/>
      <c r="NIJ1308" s="2"/>
      <c r="NIK1308" s="2"/>
      <c r="NIL1308" s="2"/>
      <c r="NIM1308" s="2"/>
      <c r="NIN1308" s="2"/>
      <c r="NIO1308" s="2"/>
      <c r="NIP1308" s="2"/>
      <c r="NIQ1308" s="2"/>
      <c r="NIR1308" s="2"/>
      <c r="NIS1308" s="2"/>
      <c r="NIT1308" s="2"/>
      <c r="NIU1308" s="2"/>
      <c r="NIV1308" s="2"/>
      <c r="NIW1308" s="2"/>
      <c r="NIX1308" s="2"/>
      <c r="NIY1308" s="2"/>
      <c r="NIZ1308" s="2"/>
      <c r="NJA1308" s="2"/>
      <c r="NJB1308" s="2"/>
      <c r="NJC1308" s="2"/>
      <c r="NJD1308" s="2"/>
      <c r="NJE1308" s="2"/>
      <c r="NJF1308" s="2"/>
      <c r="NJG1308" s="2"/>
      <c r="NJH1308" s="2"/>
      <c r="NJI1308" s="2"/>
      <c r="NJJ1308" s="2"/>
      <c r="NJK1308" s="2"/>
      <c r="NJL1308" s="2"/>
      <c r="NJM1308" s="2"/>
      <c r="NJN1308" s="2"/>
      <c r="NJO1308" s="2"/>
      <c r="NJP1308" s="2"/>
      <c r="NJQ1308" s="2"/>
      <c r="NJR1308" s="2"/>
      <c r="NJS1308" s="2"/>
      <c r="NJT1308" s="2"/>
      <c r="NJU1308" s="2"/>
      <c r="NJV1308" s="2"/>
      <c r="NJW1308" s="2"/>
      <c r="NJX1308" s="2"/>
      <c r="NJY1308" s="2"/>
      <c r="NJZ1308" s="2"/>
      <c r="NKA1308" s="2"/>
      <c r="NKB1308" s="2"/>
      <c r="NKC1308" s="2"/>
      <c r="NKD1308" s="2"/>
      <c r="NKE1308" s="2"/>
      <c r="NKF1308" s="2"/>
      <c r="NKG1308" s="2"/>
      <c r="NKH1308" s="2"/>
      <c r="NKI1308" s="2"/>
      <c r="NKJ1308" s="2"/>
      <c r="NKK1308" s="2"/>
      <c r="NKL1308" s="2"/>
      <c r="NKM1308" s="2"/>
      <c r="NKN1308" s="2"/>
      <c r="NKO1308" s="2"/>
      <c r="NKP1308" s="2"/>
      <c r="NKQ1308" s="2"/>
      <c r="NKR1308" s="2"/>
      <c r="NKS1308" s="2"/>
      <c r="NKT1308" s="2"/>
      <c r="NKU1308" s="2"/>
      <c r="NKV1308" s="2"/>
      <c r="NKW1308" s="2"/>
      <c r="NKX1308" s="2"/>
      <c r="NKY1308" s="2"/>
      <c r="NKZ1308" s="2"/>
      <c r="NLA1308" s="2"/>
      <c r="NLB1308" s="2"/>
      <c r="NLC1308" s="2"/>
      <c r="NLD1308" s="2"/>
      <c r="NLE1308" s="2"/>
      <c r="NLF1308" s="2"/>
      <c r="NLG1308" s="2"/>
      <c r="NLH1308" s="2"/>
      <c r="NLI1308" s="2"/>
      <c r="NLJ1308" s="2"/>
      <c r="NLK1308" s="2"/>
      <c r="NLL1308" s="2"/>
      <c r="NLM1308" s="2"/>
      <c r="NLN1308" s="2"/>
      <c r="NLO1308" s="2"/>
      <c r="NLP1308" s="2"/>
      <c r="NLQ1308" s="2"/>
      <c r="NLR1308" s="2"/>
      <c r="NLS1308" s="2"/>
      <c r="NLT1308" s="2"/>
      <c r="NLU1308" s="2"/>
      <c r="NLV1308" s="2"/>
      <c r="NLW1308" s="2"/>
      <c r="NLX1308" s="2"/>
      <c r="NLY1308" s="2"/>
      <c r="NLZ1308" s="2"/>
      <c r="NMA1308" s="2"/>
      <c r="NMB1308" s="2"/>
      <c r="NMC1308" s="2"/>
      <c r="NMD1308" s="2"/>
      <c r="NME1308" s="2"/>
      <c r="NMF1308" s="2"/>
      <c r="NMG1308" s="2"/>
      <c r="NMH1308" s="2"/>
      <c r="NMI1308" s="2"/>
      <c r="NMJ1308" s="2"/>
      <c r="NMK1308" s="2"/>
      <c r="NML1308" s="2"/>
      <c r="NMM1308" s="2"/>
      <c r="NMN1308" s="2"/>
      <c r="NMO1308" s="2"/>
      <c r="NMP1308" s="2"/>
      <c r="NMQ1308" s="2"/>
      <c r="NMR1308" s="2"/>
      <c r="NMS1308" s="2"/>
      <c r="NMT1308" s="2"/>
      <c r="NMU1308" s="2"/>
      <c r="NMV1308" s="2"/>
      <c r="NMW1308" s="2"/>
      <c r="NMX1308" s="2"/>
      <c r="NMY1308" s="2"/>
      <c r="NMZ1308" s="2"/>
      <c r="NNA1308" s="2"/>
      <c r="NNB1308" s="2"/>
      <c r="NNC1308" s="2"/>
      <c r="NND1308" s="2"/>
      <c r="NNE1308" s="2"/>
      <c r="NNF1308" s="2"/>
      <c r="NNG1308" s="2"/>
      <c r="NNH1308" s="2"/>
      <c r="NNI1308" s="2"/>
      <c r="NNJ1308" s="2"/>
      <c r="NNK1308" s="2"/>
      <c r="NNL1308" s="2"/>
      <c r="NNM1308" s="2"/>
      <c r="NNN1308" s="2"/>
      <c r="NNO1308" s="2"/>
      <c r="NNP1308" s="2"/>
      <c r="NNQ1308" s="2"/>
      <c r="NNR1308" s="2"/>
      <c r="NNS1308" s="2"/>
      <c r="NNT1308" s="2"/>
      <c r="NNU1308" s="2"/>
      <c r="NNV1308" s="2"/>
      <c r="NNW1308" s="2"/>
      <c r="NNX1308" s="2"/>
      <c r="NNY1308" s="2"/>
      <c r="NNZ1308" s="2"/>
      <c r="NOA1308" s="2"/>
      <c r="NOB1308" s="2"/>
      <c r="NOC1308" s="2"/>
      <c r="NOD1308" s="2"/>
      <c r="NOE1308" s="2"/>
      <c r="NOF1308" s="2"/>
      <c r="NOG1308" s="2"/>
      <c r="NOH1308" s="2"/>
      <c r="NOI1308" s="2"/>
      <c r="NOJ1308" s="2"/>
      <c r="NOK1308" s="2"/>
      <c r="NOL1308" s="2"/>
      <c r="NOM1308" s="2"/>
      <c r="NON1308" s="2"/>
      <c r="NOO1308" s="2"/>
      <c r="NOP1308" s="2"/>
      <c r="NOQ1308" s="2"/>
      <c r="NOR1308" s="2"/>
      <c r="NOS1308" s="2"/>
      <c r="NOT1308" s="2"/>
      <c r="NOU1308" s="2"/>
      <c r="NOV1308" s="2"/>
      <c r="NOW1308" s="2"/>
      <c r="NOX1308" s="2"/>
      <c r="NOY1308" s="2"/>
      <c r="NOZ1308" s="2"/>
      <c r="NPA1308" s="2"/>
      <c r="NPB1308" s="2"/>
      <c r="NPC1308" s="2"/>
      <c r="NPD1308" s="2"/>
      <c r="NPE1308" s="2"/>
      <c r="NPF1308" s="2"/>
      <c r="NPG1308" s="2"/>
      <c r="NPH1308" s="2"/>
      <c r="NPI1308" s="2"/>
      <c r="NPJ1308" s="2"/>
      <c r="NPK1308" s="2"/>
      <c r="NPL1308" s="2"/>
      <c r="NPM1308" s="2"/>
      <c r="NPN1308" s="2"/>
      <c r="NPO1308" s="2"/>
      <c r="NPP1308" s="2"/>
      <c r="NPQ1308" s="2"/>
      <c r="NPR1308" s="2"/>
      <c r="NPS1308" s="2"/>
      <c r="NPT1308" s="2"/>
      <c r="NPU1308" s="2"/>
      <c r="NPV1308" s="2"/>
      <c r="NPW1308" s="2"/>
      <c r="NPX1308" s="2"/>
      <c r="NPY1308" s="2"/>
      <c r="NPZ1308" s="2"/>
      <c r="NQA1308" s="2"/>
      <c r="NQB1308" s="2"/>
      <c r="NQC1308" s="2"/>
      <c r="NQD1308" s="2"/>
      <c r="NQE1308" s="2"/>
      <c r="NQF1308" s="2"/>
      <c r="NQG1308" s="2"/>
      <c r="NQH1308" s="2"/>
      <c r="NQI1308" s="2"/>
      <c r="NQJ1308" s="2"/>
      <c r="NQK1308" s="2"/>
      <c r="NQL1308" s="2"/>
      <c r="NQM1308" s="2"/>
      <c r="NQN1308" s="2"/>
      <c r="NQO1308" s="2"/>
      <c r="NQP1308" s="2"/>
      <c r="NQQ1308" s="2"/>
      <c r="NQR1308" s="2"/>
      <c r="NQS1308" s="2"/>
      <c r="NQT1308" s="2"/>
      <c r="NQU1308" s="2"/>
      <c r="NQV1308" s="2"/>
      <c r="NQW1308" s="2"/>
      <c r="NQX1308" s="2"/>
      <c r="NQY1308" s="2"/>
      <c r="NQZ1308" s="2"/>
      <c r="NRA1308" s="2"/>
      <c r="NRB1308" s="2"/>
      <c r="NRC1308" s="2"/>
      <c r="NRD1308" s="2"/>
      <c r="NRE1308" s="2"/>
      <c r="NRF1308" s="2"/>
      <c r="NRG1308" s="2"/>
      <c r="NRH1308" s="2"/>
      <c r="NRI1308" s="2"/>
      <c r="NRJ1308" s="2"/>
      <c r="NRK1308" s="2"/>
      <c r="NRL1308" s="2"/>
      <c r="NRM1308" s="2"/>
      <c r="NRN1308" s="2"/>
      <c r="NRO1308" s="2"/>
      <c r="NRP1308" s="2"/>
      <c r="NRQ1308" s="2"/>
      <c r="NRR1308" s="2"/>
      <c r="NRS1308" s="2"/>
      <c r="NRT1308" s="2"/>
      <c r="NRU1308" s="2"/>
      <c r="NRV1308" s="2"/>
      <c r="NRW1308" s="2"/>
      <c r="NRX1308" s="2"/>
      <c r="NRY1308" s="2"/>
      <c r="NRZ1308" s="2"/>
      <c r="NSA1308" s="2"/>
      <c r="NSB1308" s="2"/>
      <c r="NSC1308" s="2"/>
      <c r="NSD1308" s="2"/>
      <c r="NSE1308" s="2"/>
      <c r="NSF1308" s="2"/>
      <c r="NSG1308" s="2"/>
      <c r="NSH1308" s="2"/>
      <c r="NSI1308" s="2"/>
      <c r="NSJ1308" s="2"/>
      <c r="NSK1308" s="2"/>
      <c r="NSL1308" s="2"/>
      <c r="NSM1308" s="2"/>
      <c r="NSN1308" s="2"/>
      <c r="NSO1308" s="2"/>
      <c r="NSP1308" s="2"/>
      <c r="NSQ1308" s="2"/>
      <c r="NSR1308" s="2"/>
      <c r="NSS1308" s="2"/>
      <c r="NST1308" s="2"/>
      <c r="NSU1308" s="2"/>
      <c r="NSV1308" s="2"/>
      <c r="NSW1308" s="2"/>
      <c r="NSX1308" s="2"/>
      <c r="NSY1308" s="2"/>
      <c r="NSZ1308" s="2"/>
      <c r="NTA1308" s="2"/>
      <c r="NTB1308" s="2"/>
      <c r="NTC1308" s="2"/>
      <c r="NTD1308" s="2"/>
      <c r="NTE1308" s="2"/>
      <c r="NTF1308" s="2"/>
      <c r="NTG1308" s="2"/>
      <c r="NTH1308" s="2"/>
      <c r="NTI1308" s="2"/>
      <c r="NTJ1308" s="2"/>
      <c r="NTK1308" s="2"/>
      <c r="NTL1308" s="2"/>
      <c r="NTM1308" s="2"/>
      <c r="NTN1308" s="2"/>
      <c r="NTO1308" s="2"/>
      <c r="NTP1308" s="2"/>
      <c r="NTQ1308" s="2"/>
      <c r="NTR1308" s="2"/>
      <c r="NTS1308" s="2"/>
      <c r="NTT1308" s="2"/>
      <c r="NTU1308" s="2"/>
      <c r="NTV1308" s="2"/>
      <c r="NTW1308" s="2"/>
      <c r="NTX1308" s="2"/>
      <c r="NTY1308" s="2"/>
      <c r="NTZ1308" s="2"/>
      <c r="NUA1308" s="2"/>
      <c r="NUB1308" s="2"/>
      <c r="NUC1308" s="2"/>
      <c r="NUD1308" s="2"/>
      <c r="NUE1308" s="2"/>
      <c r="NUF1308" s="2"/>
      <c r="NUG1308" s="2"/>
      <c r="NUH1308" s="2"/>
      <c r="NUI1308" s="2"/>
      <c r="NUJ1308" s="2"/>
      <c r="NUK1308" s="2"/>
      <c r="NUL1308" s="2"/>
      <c r="NUM1308" s="2"/>
      <c r="NUN1308" s="2"/>
      <c r="NUO1308" s="2"/>
      <c r="NUP1308" s="2"/>
      <c r="NUQ1308" s="2"/>
      <c r="NUR1308" s="2"/>
      <c r="NUS1308" s="2"/>
      <c r="NUT1308" s="2"/>
      <c r="NUU1308" s="2"/>
      <c r="NUV1308" s="2"/>
      <c r="NUW1308" s="2"/>
      <c r="NUX1308" s="2"/>
      <c r="NUY1308" s="2"/>
      <c r="NUZ1308" s="2"/>
      <c r="NVA1308" s="2"/>
      <c r="NVB1308" s="2"/>
      <c r="NVC1308" s="2"/>
      <c r="NVD1308" s="2"/>
      <c r="NVE1308" s="2"/>
      <c r="NVF1308" s="2"/>
      <c r="NVG1308" s="2"/>
      <c r="NVH1308" s="2"/>
      <c r="NVI1308" s="2"/>
      <c r="NVJ1308" s="2"/>
      <c r="NVK1308" s="2"/>
      <c r="NVL1308" s="2"/>
      <c r="NVM1308" s="2"/>
      <c r="NVN1308" s="2"/>
      <c r="NVO1308" s="2"/>
      <c r="NVP1308" s="2"/>
      <c r="NVQ1308" s="2"/>
      <c r="NVR1308" s="2"/>
      <c r="NVS1308" s="2"/>
      <c r="NVT1308" s="2"/>
      <c r="NVU1308" s="2"/>
      <c r="NVV1308" s="2"/>
      <c r="NVW1308" s="2"/>
      <c r="NVX1308" s="2"/>
      <c r="NVY1308" s="2"/>
      <c r="NVZ1308" s="2"/>
      <c r="NWA1308" s="2"/>
      <c r="NWB1308" s="2"/>
      <c r="NWC1308" s="2"/>
      <c r="NWD1308" s="2"/>
      <c r="NWE1308" s="2"/>
      <c r="NWF1308" s="2"/>
      <c r="NWG1308" s="2"/>
      <c r="NWH1308" s="2"/>
      <c r="NWI1308" s="2"/>
      <c r="NWJ1308" s="2"/>
      <c r="NWK1308" s="2"/>
      <c r="NWL1308" s="2"/>
      <c r="NWM1308" s="2"/>
      <c r="NWN1308" s="2"/>
      <c r="NWO1308" s="2"/>
      <c r="NWP1308" s="2"/>
      <c r="NWQ1308" s="2"/>
      <c r="NWR1308" s="2"/>
      <c r="NWS1308" s="2"/>
      <c r="NWT1308" s="2"/>
      <c r="NWU1308" s="2"/>
      <c r="NWV1308" s="2"/>
      <c r="NWW1308" s="2"/>
      <c r="NWX1308" s="2"/>
      <c r="NWY1308" s="2"/>
      <c r="NWZ1308" s="2"/>
      <c r="NXA1308" s="2"/>
      <c r="NXB1308" s="2"/>
      <c r="NXC1308" s="2"/>
      <c r="NXD1308" s="2"/>
      <c r="NXE1308" s="2"/>
      <c r="NXF1308" s="2"/>
      <c r="NXG1308" s="2"/>
      <c r="NXH1308" s="2"/>
      <c r="NXI1308" s="2"/>
      <c r="NXJ1308" s="2"/>
      <c r="NXK1308" s="2"/>
      <c r="NXL1308" s="2"/>
      <c r="NXM1308" s="2"/>
      <c r="NXN1308" s="2"/>
      <c r="NXO1308" s="2"/>
      <c r="NXP1308" s="2"/>
      <c r="NXQ1308" s="2"/>
      <c r="NXR1308" s="2"/>
      <c r="NXS1308" s="2"/>
      <c r="NXT1308" s="2"/>
      <c r="NXU1308" s="2"/>
      <c r="NXV1308" s="2"/>
      <c r="NXW1308" s="2"/>
      <c r="NXX1308" s="2"/>
      <c r="NXY1308" s="2"/>
      <c r="NXZ1308" s="2"/>
      <c r="NYA1308" s="2"/>
      <c r="NYB1308" s="2"/>
      <c r="NYC1308" s="2"/>
      <c r="NYD1308" s="2"/>
      <c r="NYE1308" s="2"/>
      <c r="NYF1308" s="2"/>
      <c r="NYG1308" s="2"/>
      <c r="NYH1308" s="2"/>
      <c r="NYI1308" s="2"/>
      <c r="NYJ1308" s="2"/>
      <c r="NYK1308" s="2"/>
      <c r="NYL1308" s="2"/>
      <c r="NYM1308" s="2"/>
      <c r="NYN1308" s="2"/>
      <c r="NYO1308" s="2"/>
      <c r="NYP1308" s="2"/>
      <c r="NYQ1308" s="2"/>
      <c r="NYR1308" s="2"/>
      <c r="NYS1308" s="2"/>
      <c r="NYT1308" s="2"/>
      <c r="NYU1308" s="2"/>
      <c r="NYV1308" s="2"/>
      <c r="NYW1308" s="2"/>
      <c r="NYX1308" s="2"/>
      <c r="NYY1308" s="2"/>
      <c r="NYZ1308" s="2"/>
      <c r="NZA1308" s="2"/>
      <c r="NZB1308" s="2"/>
      <c r="NZC1308" s="2"/>
      <c r="NZD1308" s="2"/>
      <c r="NZE1308" s="2"/>
      <c r="NZF1308" s="2"/>
      <c r="NZG1308" s="2"/>
      <c r="NZH1308" s="2"/>
      <c r="NZI1308" s="2"/>
      <c r="NZJ1308" s="2"/>
      <c r="NZK1308" s="2"/>
      <c r="NZL1308" s="2"/>
      <c r="NZM1308" s="2"/>
      <c r="NZN1308" s="2"/>
      <c r="NZO1308" s="2"/>
      <c r="NZP1308" s="2"/>
      <c r="NZQ1308" s="2"/>
      <c r="NZR1308" s="2"/>
      <c r="NZS1308" s="2"/>
      <c r="NZT1308" s="2"/>
      <c r="NZU1308" s="2"/>
      <c r="NZV1308" s="2"/>
      <c r="NZW1308" s="2"/>
      <c r="NZX1308" s="2"/>
      <c r="NZY1308" s="2"/>
      <c r="NZZ1308" s="2"/>
      <c r="OAA1308" s="2"/>
      <c r="OAB1308" s="2"/>
      <c r="OAC1308" s="2"/>
      <c r="OAD1308" s="2"/>
      <c r="OAE1308" s="2"/>
      <c r="OAF1308" s="2"/>
      <c r="OAG1308" s="2"/>
      <c r="OAH1308" s="2"/>
      <c r="OAI1308" s="2"/>
      <c r="OAJ1308" s="2"/>
      <c r="OAK1308" s="2"/>
      <c r="OAL1308" s="2"/>
      <c r="OAM1308" s="2"/>
      <c r="OAN1308" s="2"/>
      <c r="OAO1308" s="2"/>
      <c r="OAP1308" s="2"/>
      <c r="OAQ1308" s="2"/>
      <c r="OAR1308" s="2"/>
      <c r="OAS1308" s="2"/>
      <c r="OAT1308" s="2"/>
      <c r="OAU1308" s="2"/>
      <c r="OAV1308" s="2"/>
      <c r="OAW1308" s="2"/>
      <c r="OAX1308" s="2"/>
      <c r="OAY1308" s="2"/>
      <c r="OAZ1308" s="2"/>
      <c r="OBA1308" s="2"/>
      <c r="OBB1308" s="2"/>
      <c r="OBC1308" s="2"/>
      <c r="OBD1308" s="2"/>
      <c r="OBE1308" s="2"/>
      <c r="OBF1308" s="2"/>
      <c r="OBG1308" s="2"/>
      <c r="OBH1308" s="2"/>
      <c r="OBI1308" s="2"/>
      <c r="OBJ1308" s="2"/>
      <c r="OBK1308" s="2"/>
      <c r="OBL1308" s="2"/>
      <c r="OBM1308" s="2"/>
      <c r="OBN1308" s="2"/>
      <c r="OBO1308" s="2"/>
      <c r="OBP1308" s="2"/>
      <c r="OBQ1308" s="2"/>
      <c r="OBR1308" s="2"/>
      <c r="OBS1308" s="2"/>
      <c r="OBT1308" s="2"/>
      <c r="OBU1308" s="2"/>
      <c r="OBV1308" s="2"/>
      <c r="OBW1308" s="2"/>
      <c r="OBX1308" s="2"/>
      <c r="OBY1308" s="2"/>
      <c r="OBZ1308" s="2"/>
      <c r="OCA1308" s="2"/>
      <c r="OCB1308" s="2"/>
      <c r="OCC1308" s="2"/>
      <c r="OCD1308" s="2"/>
      <c r="OCE1308" s="2"/>
      <c r="OCF1308" s="2"/>
      <c r="OCG1308" s="2"/>
      <c r="OCH1308" s="2"/>
      <c r="OCI1308" s="2"/>
      <c r="OCJ1308" s="2"/>
      <c r="OCK1308" s="2"/>
      <c r="OCL1308" s="2"/>
      <c r="OCM1308" s="2"/>
      <c r="OCN1308" s="2"/>
      <c r="OCO1308" s="2"/>
      <c r="OCP1308" s="2"/>
      <c r="OCQ1308" s="2"/>
      <c r="OCR1308" s="2"/>
      <c r="OCS1308" s="2"/>
      <c r="OCT1308" s="2"/>
      <c r="OCU1308" s="2"/>
      <c r="OCV1308" s="2"/>
      <c r="OCW1308" s="2"/>
      <c r="OCX1308" s="2"/>
      <c r="OCY1308" s="2"/>
      <c r="OCZ1308" s="2"/>
      <c r="ODA1308" s="2"/>
      <c r="ODB1308" s="2"/>
      <c r="ODC1308" s="2"/>
      <c r="ODD1308" s="2"/>
      <c r="ODE1308" s="2"/>
      <c r="ODF1308" s="2"/>
      <c r="ODG1308" s="2"/>
      <c r="ODH1308" s="2"/>
      <c r="ODI1308" s="2"/>
      <c r="ODJ1308" s="2"/>
      <c r="ODK1308" s="2"/>
      <c r="ODL1308" s="2"/>
      <c r="ODM1308" s="2"/>
      <c r="ODN1308" s="2"/>
      <c r="ODO1308" s="2"/>
      <c r="ODP1308" s="2"/>
      <c r="ODQ1308" s="2"/>
      <c r="ODR1308" s="2"/>
      <c r="ODS1308" s="2"/>
      <c r="ODT1308" s="2"/>
      <c r="ODU1308" s="2"/>
      <c r="ODV1308" s="2"/>
      <c r="ODW1308" s="2"/>
      <c r="ODX1308" s="2"/>
      <c r="ODY1308" s="2"/>
      <c r="ODZ1308" s="2"/>
      <c r="OEA1308" s="2"/>
      <c r="OEB1308" s="2"/>
      <c r="OEC1308" s="2"/>
      <c r="OED1308" s="2"/>
      <c r="OEE1308" s="2"/>
      <c r="OEF1308" s="2"/>
      <c r="OEG1308" s="2"/>
      <c r="OEH1308" s="2"/>
      <c r="OEI1308" s="2"/>
      <c r="OEJ1308" s="2"/>
      <c r="OEK1308" s="2"/>
      <c r="OEL1308" s="2"/>
      <c r="OEM1308" s="2"/>
      <c r="OEN1308" s="2"/>
      <c r="OEO1308" s="2"/>
      <c r="OEP1308" s="2"/>
      <c r="OEQ1308" s="2"/>
      <c r="OER1308" s="2"/>
      <c r="OES1308" s="2"/>
      <c r="OET1308" s="2"/>
      <c r="OEU1308" s="2"/>
      <c r="OEV1308" s="2"/>
      <c r="OEW1308" s="2"/>
      <c r="OEX1308" s="2"/>
      <c r="OEY1308" s="2"/>
      <c r="OEZ1308" s="2"/>
      <c r="OFA1308" s="2"/>
      <c r="OFB1308" s="2"/>
      <c r="OFC1308" s="2"/>
      <c r="OFD1308" s="2"/>
      <c r="OFE1308" s="2"/>
      <c r="OFF1308" s="2"/>
      <c r="OFG1308" s="2"/>
      <c r="OFH1308" s="2"/>
      <c r="OFI1308" s="2"/>
      <c r="OFJ1308" s="2"/>
      <c r="OFK1308" s="2"/>
      <c r="OFL1308" s="2"/>
      <c r="OFM1308" s="2"/>
      <c r="OFN1308" s="2"/>
      <c r="OFO1308" s="2"/>
      <c r="OFP1308" s="2"/>
      <c r="OFQ1308" s="2"/>
      <c r="OFR1308" s="2"/>
      <c r="OFS1308" s="2"/>
      <c r="OFT1308" s="2"/>
      <c r="OFU1308" s="2"/>
      <c r="OFV1308" s="2"/>
      <c r="OFW1308" s="2"/>
      <c r="OFX1308" s="2"/>
      <c r="OFY1308" s="2"/>
      <c r="OFZ1308" s="2"/>
      <c r="OGA1308" s="2"/>
      <c r="OGB1308" s="2"/>
      <c r="OGC1308" s="2"/>
      <c r="OGD1308" s="2"/>
      <c r="OGE1308" s="2"/>
      <c r="OGF1308" s="2"/>
      <c r="OGG1308" s="2"/>
      <c r="OGH1308" s="2"/>
      <c r="OGI1308" s="2"/>
      <c r="OGJ1308" s="2"/>
      <c r="OGK1308" s="2"/>
      <c r="OGL1308" s="2"/>
      <c r="OGM1308" s="2"/>
      <c r="OGN1308" s="2"/>
      <c r="OGO1308" s="2"/>
      <c r="OGP1308" s="2"/>
      <c r="OGQ1308" s="2"/>
      <c r="OGR1308" s="2"/>
      <c r="OGS1308" s="2"/>
      <c r="OGT1308" s="2"/>
      <c r="OGU1308" s="2"/>
      <c r="OGV1308" s="2"/>
      <c r="OGW1308" s="2"/>
      <c r="OGX1308" s="2"/>
      <c r="OGY1308" s="2"/>
      <c r="OGZ1308" s="2"/>
      <c r="OHA1308" s="2"/>
      <c r="OHB1308" s="2"/>
      <c r="OHC1308" s="2"/>
      <c r="OHD1308" s="2"/>
      <c r="OHE1308" s="2"/>
      <c r="OHF1308" s="2"/>
      <c r="OHG1308" s="2"/>
      <c r="OHH1308" s="2"/>
      <c r="OHI1308" s="2"/>
      <c r="OHJ1308" s="2"/>
      <c r="OHK1308" s="2"/>
      <c r="OHL1308" s="2"/>
      <c r="OHM1308" s="2"/>
      <c r="OHN1308" s="2"/>
      <c r="OHO1308" s="2"/>
      <c r="OHP1308" s="2"/>
      <c r="OHQ1308" s="2"/>
      <c r="OHR1308" s="2"/>
      <c r="OHS1308" s="2"/>
      <c r="OHT1308" s="2"/>
      <c r="OHU1308" s="2"/>
      <c r="OHV1308" s="2"/>
      <c r="OHW1308" s="2"/>
      <c r="OHX1308" s="2"/>
      <c r="OHY1308" s="2"/>
      <c r="OHZ1308" s="2"/>
      <c r="OIA1308" s="2"/>
      <c r="OIB1308" s="2"/>
      <c r="OIC1308" s="2"/>
      <c r="OID1308" s="2"/>
      <c r="OIE1308" s="2"/>
      <c r="OIF1308" s="2"/>
      <c r="OIG1308" s="2"/>
      <c r="OIH1308" s="2"/>
      <c r="OII1308" s="2"/>
      <c r="OIJ1308" s="2"/>
      <c r="OIK1308" s="2"/>
      <c r="OIL1308" s="2"/>
      <c r="OIM1308" s="2"/>
      <c r="OIN1308" s="2"/>
      <c r="OIO1308" s="2"/>
      <c r="OIP1308" s="2"/>
      <c r="OIQ1308" s="2"/>
      <c r="OIR1308" s="2"/>
      <c r="OIS1308" s="2"/>
      <c r="OIT1308" s="2"/>
      <c r="OIU1308" s="2"/>
      <c r="OIV1308" s="2"/>
      <c r="OIW1308" s="2"/>
      <c r="OIX1308" s="2"/>
      <c r="OIY1308" s="2"/>
      <c r="OIZ1308" s="2"/>
      <c r="OJA1308" s="2"/>
      <c r="OJB1308" s="2"/>
      <c r="OJC1308" s="2"/>
      <c r="OJD1308" s="2"/>
      <c r="OJE1308" s="2"/>
      <c r="OJF1308" s="2"/>
      <c r="OJG1308" s="2"/>
      <c r="OJH1308" s="2"/>
      <c r="OJI1308" s="2"/>
      <c r="OJJ1308" s="2"/>
      <c r="OJK1308" s="2"/>
      <c r="OJL1308" s="2"/>
      <c r="OJM1308" s="2"/>
      <c r="OJN1308" s="2"/>
      <c r="OJO1308" s="2"/>
      <c r="OJP1308" s="2"/>
      <c r="OJQ1308" s="2"/>
      <c r="OJR1308" s="2"/>
      <c r="OJS1308" s="2"/>
      <c r="OJT1308" s="2"/>
      <c r="OJU1308" s="2"/>
      <c r="OJV1308" s="2"/>
      <c r="OJW1308" s="2"/>
      <c r="OJX1308" s="2"/>
      <c r="OJY1308" s="2"/>
      <c r="OJZ1308" s="2"/>
      <c r="OKA1308" s="2"/>
      <c r="OKB1308" s="2"/>
      <c r="OKC1308" s="2"/>
      <c r="OKD1308" s="2"/>
      <c r="OKE1308" s="2"/>
      <c r="OKF1308" s="2"/>
      <c r="OKG1308" s="2"/>
      <c r="OKH1308" s="2"/>
      <c r="OKI1308" s="2"/>
      <c r="OKJ1308" s="2"/>
      <c r="OKK1308" s="2"/>
      <c r="OKL1308" s="2"/>
      <c r="OKM1308" s="2"/>
      <c r="OKN1308" s="2"/>
      <c r="OKO1308" s="2"/>
      <c r="OKP1308" s="2"/>
      <c r="OKQ1308" s="2"/>
      <c r="OKR1308" s="2"/>
      <c r="OKS1308" s="2"/>
      <c r="OKT1308" s="2"/>
      <c r="OKU1308" s="2"/>
      <c r="OKV1308" s="2"/>
      <c r="OKW1308" s="2"/>
      <c r="OKX1308" s="2"/>
      <c r="OKY1308" s="2"/>
      <c r="OKZ1308" s="2"/>
      <c r="OLA1308" s="2"/>
      <c r="OLB1308" s="2"/>
      <c r="OLC1308" s="2"/>
      <c r="OLD1308" s="2"/>
      <c r="OLE1308" s="2"/>
      <c r="OLF1308" s="2"/>
      <c r="OLG1308" s="2"/>
      <c r="OLH1308" s="2"/>
      <c r="OLI1308" s="2"/>
      <c r="OLJ1308" s="2"/>
      <c r="OLK1308" s="2"/>
      <c r="OLL1308" s="2"/>
      <c r="OLM1308" s="2"/>
      <c r="OLN1308" s="2"/>
      <c r="OLO1308" s="2"/>
      <c r="OLP1308" s="2"/>
      <c r="OLQ1308" s="2"/>
      <c r="OLR1308" s="2"/>
      <c r="OLS1308" s="2"/>
      <c r="OLT1308" s="2"/>
      <c r="OLU1308" s="2"/>
      <c r="OLV1308" s="2"/>
      <c r="OLW1308" s="2"/>
      <c r="OLX1308" s="2"/>
      <c r="OLY1308" s="2"/>
      <c r="OLZ1308" s="2"/>
      <c r="OMA1308" s="2"/>
      <c r="OMB1308" s="2"/>
      <c r="OMC1308" s="2"/>
      <c r="OMD1308" s="2"/>
      <c r="OME1308" s="2"/>
      <c r="OMF1308" s="2"/>
      <c r="OMG1308" s="2"/>
      <c r="OMH1308" s="2"/>
      <c r="OMI1308" s="2"/>
      <c r="OMJ1308" s="2"/>
      <c r="OMK1308" s="2"/>
      <c r="OML1308" s="2"/>
      <c r="OMM1308" s="2"/>
      <c r="OMN1308" s="2"/>
      <c r="OMO1308" s="2"/>
      <c r="OMP1308" s="2"/>
      <c r="OMQ1308" s="2"/>
      <c r="OMR1308" s="2"/>
      <c r="OMS1308" s="2"/>
      <c r="OMT1308" s="2"/>
      <c r="OMU1308" s="2"/>
      <c r="OMV1308" s="2"/>
      <c r="OMW1308" s="2"/>
      <c r="OMX1308" s="2"/>
      <c r="OMY1308" s="2"/>
      <c r="OMZ1308" s="2"/>
      <c r="ONA1308" s="2"/>
      <c r="ONB1308" s="2"/>
      <c r="ONC1308" s="2"/>
      <c r="OND1308" s="2"/>
      <c r="ONE1308" s="2"/>
      <c r="ONF1308" s="2"/>
      <c r="ONG1308" s="2"/>
      <c r="ONH1308" s="2"/>
      <c r="ONI1308" s="2"/>
      <c r="ONJ1308" s="2"/>
      <c r="ONK1308" s="2"/>
      <c r="ONL1308" s="2"/>
      <c r="ONM1308" s="2"/>
      <c r="ONN1308" s="2"/>
      <c r="ONO1308" s="2"/>
      <c r="ONP1308" s="2"/>
      <c r="ONQ1308" s="2"/>
      <c r="ONR1308" s="2"/>
      <c r="ONS1308" s="2"/>
      <c r="ONT1308" s="2"/>
      <c r="ONU1308" s="2"/>
      <c r="ONV1308" s="2"/>
      <c r="ONW1308" s="2"/>
      <c r="ONX1308" s="2"/>
      <c r="ONY1308" s="2"/>
      <c r="ONZ1308" s="2"/>
      <c r="OOA1308" s="2"/>
      <c r="OOB1308" s="2"/>
      <c r="OOC1308" s="2"/>
      <c r="OOD1308" s="2"/>
      <c r="OOE1308" s="2"/>
      <c r="OOF1308" s="2"/>
      <c r="OOG1308" s="2"/>
      <c r="OOH1308" s="2"/>
      <c r="OOI1308" s="2"/>
      <c r="OOJ1308" s="2"/>
      <c r="OOK1308" s="2"/>
      <c r="OOL1308" s="2"/>
      <c r="OOM1308" s="2"/>
      <c r="OON1308" s="2"/>
      <c r="OOO1308" s="2"/>
      <c r="OOP1308" s="2"/>
      <c r="OOQ1308" s="2"/>
      <c r="OOR1308" s="2"/>
      <c r="OOS1308" s="2"/>
      <c r="OOT1308" s="2"/>
      <c r="OOU1308" s="2"/>
      <c r="OOV1308" s="2"/>
      <c r="OOW1308" s="2"/>
      <c r="OOX1308" s="2"/>
      <c r="OOY1308" s="2"/>
      <c r="OOZ1308" s="2"/>
      <c r="OPA1308" s="2"/>
      <c r="OPB1308" s="2"/>
      <c r="OPC1308" s="2"/>
      <c r="OPD1308" s="2"/>
      <c r="OPE1308" s="2"/>
      <c r="OPF1308" s="2"/>
      <c r="OPG1308" s="2"/>
      <c r="OPH1308" s="2"/>
      <c r="OPI1308" s="2"/>
      <c r="OPJ1308" s="2"/>
      <c r="OPK1308" s="2"/>
      <c r="OPL1308" s="2"/>
      <c r="OPM1308" s="2"/>
      <c r="OPN1308" s="2"/>
      <c r="OPO1308" s="2"/>
      <c r="OPP1308" s="2"/>
      <c r="OPQ1308" s="2"/>
      <c r="OPR1308" s="2"/>
      <c r="OPS1308" s="2"/>
      <c r="OPT1308" s="2"/>
      <c r="OPU1308" s="2"/>
      <c r="OPV1308" s="2"/>
      <c r="OPW1308" s="2"/>
      <c r="OPX1308" s="2"/>
      <c r="OPY1308" s="2"/>
      <c r="OPZ1308" s="2"/>
      <c r="OQA1308" s="2"/>
      <c r="OQB1308" s="2"/>
      <c r="OQC1308" s="2"/>
      <c r="OQD1308" s="2"/>
      <c r="OQE1308" s="2"/>
      <c r="OQF1308" s="2"/>
      <c r="OQG1308" s="2"/>
      <c r="OQH1308" s="2"/>
      <c r="OQI1308" s="2"/>
      <c r="OQJ1308" s="2"/>
      <c r="OQK1308" s="2"/>
      <c r="OQL1308" s="2"/>
      <c r="OQM1308" s="2"/>
      <c r="OQN1308" s="2"/>
      <c r="OQO1308" s="2"/>
      <c r="OQP1308" s="2"/>
      <c r="OQQ1308" s="2"/>
      <c r="OQR1308" s="2"/>
      <c r="OQS1308" s="2"/>
      <c r="OQT1308" s="2"/>
      <c r="OQU1308" s="2"/>
      <c r="OQV1308" s="2"/>
      <c r="OQW1308" s="2"/>
      <c r="OQX1308" s="2"/>
      <c r="OQY1308" s="2"/>
      <c r="OQZ1308" s="2"/>
      <c r="ORA1308" s="2"/>
      <c r="ORB1308" s="2"/>
      <c r="ORC1308" s="2"/>
      <c r="ORD1308" s="2"/>
      <c r="ORE1308" s="2"/>
      <c r="ORF1308" s="2"/>
      <c r="ORG1308" s="2"/>
      <c r="ORH1308" s="2"/>
      <c r="ORI1308" s="2"/>
      <c r="ORJ1308" s="2"/>
      <c r="ORK1308" s="2"/>
      <c r="ORL1308" s="2"/>
      <c r="ORM1308" s="2"/>
      <c r="ORN1308" s="2"/>
      <c r="ORO1308" s="2"/>
      <c r="ORP1308" s="2"/>
      <c r="ORQ1308" s="2"/>
      <c r="ORR1308" s="2"/>
      <c r="ORS1308" s="2"/>
      <c r="ORT1308" s="2"/>
      <c r="ORU1308" s="2"/>
      <c r="ORV1308" s="2"/>
      <c r="ORW1308" s="2"/>
      <c r="ORX1308" s="2"/>
      <c r="ORY1308" s="2"/>
      <c r="ORZ1308" s="2"/>
      <c r="OSA1308" s="2"/>
      <c r="OSB1308" s="2"/>
      <c r="OSC1308" s="2"/>
      <c r="OSD1308" s="2"/>
      <c r="OSE1308" s="2"/>
      <c r="OSF1308" s="2"/>
      <c r="OSG1308" s="2"/>
      <c r="OSH1308" s="2"/>
      <c r="OSI1308" s="2"/>
      <c r="OSJ1308" s="2"/>
      <c r="OSK1308" s="2"/>
      <c r="OSL1308" s="2"/>
      <c r="OSM1308" s="2"/>
      <c r="OSN1308" s="2"/>
      <c r="OSO1308" s="2"/>
      <c r="OSP1308" s="2"/>
      <c r="OSQ1308" s="2"/>
      <c r="OSR1308" s="2"/>
      <c r="OSS1308" s="2"/>
      <c r="OST1308" s="2"/>
      <c r="OSU1308" s="2"/>
      <c r="OSV1308" s="2"/>
      <c r="OSW1308" s="2"/>
      <c r="OSX1308" s="2"/>
      <c r="OSY1308" s="2"/>
      <c r="OSZ1308" s="2"/>
      <c r="OTA1308" s="2"/>
      <c r="OTB1308" s="2"/>
      <c r="OTC1308" s="2"/>
      <c r="OTD1308" s="2"/>
      <c r="OTE1308" s="2"/>
      <c r="OTF1308" s="2"/>
      <c r="OTG1308" s="2"/>
      <c r="OTH1308" s="2"/>
      <c r="OTI1308" s="2"/>
      <c r="OTJ1308" s="2"/>
      <c r="OTK1308" s="2"/>
      <c r="OTL1308" s="2"/>
      <c r="OTM1308" s="2"/>
      <c r="OTN1308" s="2"/>
      <c r="OTO1308" s="2"/>
      <c r="OTP1308" s="2"/>
      <c r="OTQ1308" s="2"/>
      <c r="OTR1308" s="2"/>
      <c r="OTS1308" s="2"/>
      <c r="OTT1308" s="2"/>
      <c r="OTU1308" s="2"/>
      <c r="OTV1308" s="2"/>
      <c r="OTW1308" s="2"/>
      <c r="OTX1308" s="2"/>
      <c r="OTY1308" s="2"/>
      <c r="OTZ1308" s="2"/>
      <c r="OUA1308" s="2"/>
      <c r="OUB1308" s="2"/>
      <c r="OUC1308" s="2"/>
      <c r="OUD1308" s="2"/>
      <c r="OUE1308" s="2"/>
      <c r="OUF1308" s="2"/>
      <c r="OUG1308" s="2"/>
      <c r="OUH1308" s="2"/>
      <c r="OUI1308" s="2"/>
      <c r="OUJ1308" s="2"/>
      <c r="OUK1308" s="2"/>
      <c r="OUL1308" s="2"/>
      <c r="OUM1308" s="2"/>
      <c r="OUN1308" s="2"/>
      <c r="OUO1308" s="2"/>
      <c r="OUP1308" s="2"/>
      <c r="OUQ1308" s="2"/>
      <c r="OUR1308" s="2"/>
      <c r="OUS1308" s="2"/>
      <c r="OUT1308" s="2"/>
      <c r="OUU1308" s="2"/>
      <c r="OUV1308" s="2"/>
      <c r="OUW1308" s="2"/>
      <c r="OUX1308" s="2"/>
      <c r="OUY1308" s="2"/>
      <c r="OUZ1308" s="2"/>
      <c r="OVA1308" s="2"/>
      <c r="OVB1308" s="2"/>
      <c r="OVC1308" s="2"/>
      <c r="OVD1308" s="2"/>
      <c r="OVE1308" s="2"/>
      <c r="OVF1308" s="2"/>
      <c r="OVG1308" s="2"/>
      <c r="OVH1308" s="2"/>
      <c r="OVI1308" s="2"/>
      <c r="OVJ1308" s="2"/>
      <c r="OVK1308" s="2"/>
      <c r="OVL1308" s="2"/>
      <c r="OVM1308" s="2"/>
      <c r="OVN1308" s="2"/>
      <c r="OVO1308" s="2"/>
      <c r="OVP1308" s="2"/>
      <c r="OVQ1308" s="2"/>
      <c r="OVR1308" s="2"/>
      <c r="OVS1308" s="2"/>
      <c r="OVT1308" s="2"/>
      <c r="OVU1308" s="2"/>
      <c r="OVV1308" s="2"/>
      <c r="OVW1308" s="2"/>
      <c r="OVX1308" s="2"/>
      <c r="OVY1308" s="2"/>
      <c r="OVZ1308" s="2"/>
      <c r="OWA1308" s="2"/>
      <c r="OWB1308" s="2"/>
      <c r="OWC1308" s="2"/>
      <c r="OWD1308" s="2"/>
      <c r="OWE1308" s="2"/>
      <c r="OWF1308" s="2"/>
      <c r="OWG1308" s="2"/>
      <c r="OWH1308" s="2"/>
      <c r="OWI1308" s="2"/>
      <c r="OWJ1308" s="2"/>
      <c r="OWK1308" s="2"/>
      <c r="OWL1308" s="2"/>
      <c r="OWM1308" s="2"/>
      <c r="OWN1308" s="2"/>
      <c r="OWO1308" s="2"/>
      <c r="OWP1308" s="2"/>
      <c r="OWQ1308" s="2"/>
      <c r="OWR1308" s="2"/>
      <c r="OWS1308" s="2"/>
      <c r="OWT1308" s="2"/>
      <c r="OWU1308" s="2"/>
      <c r="OWV1308" s="2"/>
      <c r="OWW1308" s="2"/>
      <c r="OWX1308" s="2"/>
      <c r="OWY1308" s="2"/>
      <c r="OWZ1308" s="2"/>
      <c r="OXA1308" s="2"/>
      <c r="OXB1308" s="2"/>
      <c r="OXC1308" s="2"/>
      <c r="OXD1308" s="2"/>
      <c r="OXE1308" s="2"/>
      <c r="OXF1308" s="2"/>
      <c r="OXG1308" s="2"/>
      <c r="OXH1308" s="2"/>
      <c r="OXI1308" s="2"/>
      <c r="OXJ1308" s="2"/>
      <c r="OXK1308" s="2"/>
      <c r="OXL1308" s="2"/>
      <c r="OXM1308" s="2"/>
      <c r="OXN1308" s="2"/>
      <c r="OXO1308" s="2"/>
      <c r="OXP1308" s="2"/>
      <c r="OXQ1308" s="2"/>
      <c r="OXR1308" s="2"/>
      <c r="OXS1308" s="2"/>
      <c r="OXT1308" s="2"/>
      <c r="OXU1308" s="2"/>
      <c r="OXV1308" s="2"/>
      <c r="OXW1308" s="2"/>
      <c r="OXX1308" s="2"/>
      <c r="OXY1308" s="2"/>
      <c r="OXZ1308" s="2"/>
      <c r="OYA1308" s="2"/>
      <c r="OYB1308" s="2"/>
      <c r="OYC1308" s="2"/>
      <c r="OYD1308" s="2"/>
      <c r="OYE1308" s="2"/>
      <c r="OYF1308" s="2"/>
      <c r="OYG1308" s="2"/>
      <c r="OYH1308" s="2"/>
      <c r="OYI1308" s="2"/>
      <c r="OYJ1308" s="2"/>
      <c r="OYK1308" s="2"/>
      <c r="OYL1308" s="2"/>
      <c r="OYM1308" s="2"/>
      <c r="OYN1308" s="2"/>
      <c r="OYO1308" s="2"/>
      <c r="OYP1308" s="2"/>
      <c r="OYQ1308" s="2"/>
      <c r="OYR1308" s="2"/>
      <c r="OYS1308" s="2"/>
      <c r="OYT1308" s="2"/>
      <c r="OYU1308" s="2"/>
      <c r="OYV1308" s="2"/>
      <c r="OYW1308" s="2"/>
      <c r="OYX1308" s="2"/>
      <c r="OYY1308" s="2"/>
      <c r="OYZ1308" s="2"/>
      <c r="OZA1308" s="2"/>
      <c r="OZB1308" s="2"/>
      <c r="OZC1308" s="2"/>
      <c r="OZD1308" s="2"/>
      <c r="OZE1308" s="2"/>
      <c r="OZF1308" s="2"/>
      <c r="OZG1308" s="2"/>
      <c r="OZH1308" s="2"/>
      <c r="OZI1308" s="2"/>
      <c r="OZJ1308" s="2"/>
      <c r="OZK1308" s="2"/>
      <c r="OZL1308" s="2"/>
      <c r="OZM1308" s="2"/>
      <c r="OZN1308" s="2"/>
      <c r="OZO1308" s="2"/>
      <c r="OZP1308" s="2"/>
      <c r="OZQ1308" s="2"/>
      <c r="OZR1308" s="2"/>
      <c r="OZS1308" s="2"/>
      <c r="OZT1308" s="2"/>
      <c r="OZU1308" s="2"/>
      <c r="OZV1308" s="2"/>
      <c r="OZW1308" s="2"/>
      <c r="OZX1308" s="2"/>
      <c r="OZY1308" s="2"/>
      <c r="OZZ1308" s="2"/>
      <c r="PAA1308" s="2"/>
      <c r="PAB1308" s="2"/>
      <c r="PAC1308" s="2"/>
      <c r="PAD1308" s="2"/>
      <c r="PAE1308" s="2"/>
      <c r="PAF1308" s="2"/>
      <c r="PAG1308" s="2"/>
      <c r="PAH1308" s="2"/>
      <c r="PAI1308" s="2"/>
      <c r="PAJ1308" s="2"/>
      <c r="PAK1308" s="2"/>
      <c r="PAL1308" s="2"/>
      <c r="PAM1308" s="2"/>
      <c r="PAN1308" s="2"/>
      <c r="PAO1308" s="2"/>
      <c r="PAP1308" s="2"/>
      <c r="PAQ1308" s="2"/>
      <c r="PAR1308" s="2"/>
      <c r="PAS1308" s="2"/>
      <c r="PAT1308" s="2"/>
      <c r="PAU1308" s="2"/>
      <c r="PAV1308" s="2"/>
      <c r="PAW1308" s="2"/>
      <c r="PAX1308" s="2"/>
      <c r="PAY1308" s="2"/>
      <c r="PAZ1308" s="2"/>
      <c r="PBA1308" s="2"/>
      <c r="PBB1308" s="2"/>
      <c r="PBC1308" s="2"/>
      <c r="PBD1308" s="2"/>
      <c r="PBE1308" s="2"/>
      <c r="PBF1308" s="2"/>
      <c r="PBG1308" s="2"/>
      <c r="PBH1308" s="2"/>
      <c r="PBI1308" s="2"/>
      <c r="PBJ1308" s="2"/>
      <c r="PBK1308" s="2"/>
      <c r="PBL1308" s="2"/>
      <c r="PBM1308" s="2"/>
      <c r="PBN1308" s="2"/>
      <c r="PBO1308" s="2"/>
      <c r="PBP1308" s="2"/>
      <c r="PBQ1308" s="2"/>
      <c r="PBR1308" s="2"/>
      <c r="PBS1308" s="2"/>
      <c r="PBT1308" s="2"/>
      <c r="PBU1308" s="2"/>
      <c r="PBV1308" s="2"/>
      <c r="PBW1308" s="2"/>
      <c r="PBX1308" s="2"/>
      <c r="PBY1308" s="2"/>
      <c r="PBZ1308" s="2"/>
      <c r="PCA1308" s="2"/>
      <c r="PCB1308" s="2"/>
      <c r="PCC1308" s="2"/>
      <c r="PCD1308" s="2"/>
      <c r="PCE1308" s="2"/>
      <c r="PCF1308" s="2"/>
      <c r="PCG1308" s="2"/>
      <c r="PCH1308" s="2"/>
      <c r="PCI1308" s="2"/>
      <c r="PCJ1308" s="2"/>
      <c r="PCK1308" s="2"/>
      <c r="PCL1308" s="2"/>
      <c r="PCM1308" s="2"/>
      <c r="PCN1308" s="2"/>
      <c r="PCO1308" s="2"/>
      <c r="PCP1308" s="2"/>
      <c r="PCQ1308" s="2"/>
      <c r="PCR1308" s="2"/>
      <c r="PCS1308" s="2"/>
      <c r="PCT1308" s="2"/>
      <c r="PCU1308" s="2"/>
      <c r="PCV1308" s="2"/>
      <c r="PCW1308" s="2"/>
      <c r="PCX1308" s="2"/>
      <c r="PCY1308" s="2"/>
      <c r="PCZ1308" s="2"/>
      <c r="PDA1308" s="2"/>
      <c r="PDB1308" s="2"/>
      <c r="PDC1308" s="2"/>
      <c r="PDD1308" s="2"/>
      <c r="PDE1308" s="2"/>
      <c r="PDF1308" s="2"/>
      <c r="PDG1308" s="2"/>
      <c r="PDH1308" s="2"/>
      <c r="PDI1308" s="2"/>
      <c r="PDJ1308" s="2"/>
      <c r="PDK1308" s="2"/>
      <c r="PDL1308" s="2"/>
      <c r="PDM1308" s="2"/>
      <c r="PDN1308" s="2"/>
      <c r="PDO1308" s="2"/>
      <c r="PDP1308" s="2"/>
      <c r="PDQ1308" s="2"/>
      <c r="PDR1308" s="2"/>
      <c r="PDS1308" s="2"/>
      <c r="PDT1308" s="2"/>
      <c r="PDU1308" s="2"/>
      <c r="PDV1308" s="2"/>
      <c r="PDW1308" s="2"/>
      <c r="PDX1308" s="2"/>
      <c r="PDY1308" s="2"/>
      <c r="PDZ1308" s="2"/>
      <c r="PEA1308" s="2"/>
      <c r="PEB1308" s="2"/>
      <c r="PEC1308" s="2"/>
      <c r="PED1308" s="2"/>
      <c r="PEE1308" s="2"/>
      <c r="PEF1308" s="2"/>
      <c r="PEG1308" s="2"/>
      <c r="PEH1308" s="2"/>
      <c r="PEI1308" s="2"/>
      <c r="PEJ1308" s="2"/>
      <c r="PEK1308" s="2"/>
      <c r="PEL1308" s="2"/>
      <c r="PEM1308" s="2"/>
      <c r="PEN1308" s="2"/>
      <c r="PEO1308" s="2"/>
      <c r="PEP1308" s="2"/>
      <c r="PEQ1308" s="2"/>
      <c r="PER1308" s="2"/>
      <c r="PES1308" s="2"/>
      <c r="PET1308" s="2"/>
      <c r="PEU1308" s="2"/>
      <c r="PEV1308" s="2"/>
      <c r="PEW1308" s="2"/>
      <c r="PEX1308" s="2"/>
      <c r="PEY1308" s="2"/>
      <c r="PEZ1308" s="2"/>
      <c r="PFA1308" s="2"/>
      <c r="PFB1308" s="2"/>
      <c r="PFC1308" s="2"/>
      <c r="PFD1308" s="2"/>
      <c r="PFE1308" s="2"/>
      <c r="PFF1308" s="2"/>
      <c r="PFG1308" s="2"/>
      <c r="PFH1308" s="2"/>
      <c r="PFI1308" s="2"/>
      <c r="PFJ1308" s="2"/>
      <c r="PFK1308" s="2"/>
      <c r="PFL1308" s="2"/>
      <c r="PFM1308" s="2"/>
      <c r="PFN1308" s="2"/>
      <c r="PFO1308" s="2"/>
      <c r="PFP1308" s="2"/>
      <c r="PFQ1308" s="2"/>
      <c r="PFR1308" s="2"/>
      <c r="PFS1308" s="2"/>
      <c r="PFT1308" s="2"/>
      <c r="PFU1308" s="2"/>
      <c r="PFV1308" s="2"/>
      <c r="PFW1308" s="2"/>
      <c r="PFX1308" s="2"/>
      <c r="PFY1308" s="2"/>
      <c r="PFZ1308" s="2"/>
      <c r="PGA1308" s="2"/>
      <c r="PGB1308" s="2"/>
      <c r="PGC1308" s="2"/>
      <c r="PGD1308" s="2"/>
      <c r="PGE1308" s="2"/>
      <c r="PGF1308" s="2"/>
      <c r="PGG1308" s="2"/>
      <c r="PGH1308" s="2"/>
      <c r="PGI1308" s="2"/>
      <c r="PGJ1308" s="2"/>
      <c r="PGK1308" s="2"/>
      <c r="PGL1308" s="2"/>
      <c r="PGM1308" s="2"/>
      <c r="PGN1308" s="2"/>
      <c r="PGO1308" s="2"/>
      <c r="PGP1308" s="2"/>
      <c r="PGQ1308" s="2"/>
      <c r="PGR1308" s="2"/>
      <c r="PGS1308" s="2"/>
      <c r="PGT1308" s="2"/>
      <c r="PGU1308" s="2"/>
      <c r="PGV1308" s="2"/>
      <c r="PGW1308" s="2"/>
      <c r="PGX1308" s="2"/>
      <c r="PGY1308" s="2"/>
      <c r="PGZ1308" s="2"/>
      <c r="PHA1308" s="2"/>
      <c r="PHB1308" s="2"/>
      <c r="PHC1308" s="2"/>
      <c r="PHD1308" s="2"/>
      <c r="PHE1308" s="2"/>
      <c r="PHF1308" s="2"/>
      <c r="PHG1308" s="2"/>
      <c r="PHH1308" s="2"/>
      <c r="PHI1308" s="2"/>
      <c r="PHJ1308" s="2"/>
      <c r="PHK1308" s="2"/>
      <c r="PHL1308" s="2"/>
      <c r="PHM1308" s="2"/>
      <c r="PHN1308" s="2"/>
      <c r="PHO1308" s="2"/>
      <c r="PHP1308" s="2"/>
      <c r="PHQ1308" s="2"/>
      <c r="PHR1308" s="2"/>
      <c r="PHS1308" s="2"/>
      <c r="PHT1308" s="2"/>
      <c r="PHU1308" s="2"/>
      <c r="PHV1308" s="2"/>
      <c r="PHW1308" s="2"/>
      <c r="PHX1308" s="2"/>
      <c r="PHY1308" s="2"/>
      <c r="PHZ1308" s="2"/>
      <c r="PIA1308" s="2"/>
      <c r="PIB1308" s="2"/>
      <c r="PIC1308" s="2"/>
      <c r="PID1308" s="2"/>
      <c r="PIE1308" s="2"/>
      <c r="PIF1308" s="2"/>
      <c r="PIG1308" s="2"/>
      <c r="PIH1308" s="2"/>
      <c r="PII1308" s="2"/>
      <c r="PIJ1308" s="2"/>
      <c r="PIK1308" s="2"/>
      <c r="PIL1308" s="2"/>
      <c r="PIM1308" s="2"/>
      <c r="PIN1308" s="2"/>
      <c r="PIO1308" s="2"/>
      <c r="PIP1308" s="2"/>
      <c r="PIQ1308" s="2"/>
      <c r="PIR1308" s="2"/>
      <c r="PIS1308" s="2"/>
      <c r="PIT1308" s="2"/>
      <c r="PIU1308" s="2"/>
      <c r="PIV1308" s="2"/>
      <c r="PIW1308" s="2"/>
      <c r="PIX1308" s="2"/>
      <c r="PIY1308" s="2"/>
      <c r="PIZ1308" s="2"/>
      <c r="PJA1308" s="2"/>
      <c r="PJB1308" s="2"/>
      <c r="PJC1308" s="2"/>
      <c r="PJD1308" s="2"/>
      <c r="PJE1308" s="2"/>
      <c r="PJF1308" s="2"/>
      <c r="PJG1308" s="2"/>
      <c r="PJH1308" s="2"/>
      <c r="PJI1308" s="2"/>
      <c r="PJJ1308" s="2"/>
      <c r="PJK1308" s="2"/>
      <c r="PJL1308" s="2"/>
      <c r="PJM1308" s="2"/>
      <c r="PJN1308" s="2"/>
      <c r="PJO1308" s="2"/>
      <c r="PJP1308" s="2"/>
      <c r="PJQ1308" s="2"/>
      <c r="PJR1308" s="2"/>
      <c r="PJS1308" s="2"/>
      <c r="PJT1308" s="2"/>
      <c r="PJU1308" s="2"/>
      <c r="PJV1308" s="2"/>
      <c r="PJW1308" s="2"/>
      <c r="PJX1308" s="2"/>
      <c r="PJY1308" s="2"/>
      <c r="PJZ1308" s="2"/>
      <c r="PKA1308" s="2"/>
      <c r="PKB1308" s="2"/>
      <c r="PKC1308" s="2"/>
      <c r="PKD1308" s="2"/>
      <c r="PKE1308" s="2"/>
      <c r="PKF1308" s="2"/>
      <c r="PKG1308" s="2"/>
      <c r="PKH1308" s="2"/>
      <c r="PKI1308" s="2"/>
      <c r="PKJ1308" s="2"/>
      <c r="PKK1308" s="2"/>
      <c r="PKL1308" s="2"/>
      <c r="PKM1308" s="2"/>
      <c r="PKN1308" s="2"/>
      <c r="PKO1308" s="2"/>
      <c r="PKP1308" s="2"/>
      <c r="PKQ1308" s="2"/>
      <c r="PKR1308" s="2"/>
      <c r="PKS1308" s="2"/>
      <c r="PKT1308" s="2"/>
      <c r="PKU1308" s="2"/>
      <c r="PKV1308" s="2"/>
      <c r="PKW1308" s="2"/>
      <c r="PKX1308" s="2"/>
      <c r="PKY1308" s="2"/>
      <c r="PKZ1308" s="2"/>
      <c r="PLA1308" s="2"/>
      <c r="PLB1308" s="2"/>
      <c r="PLC1308" s="2"/>
      <c r="PLD1308" s="2"/>
      <c r="PLE1308" s="2"/>
      <c r="PLF1308" s="2"/>
      <c r="PLG1308" s="2"/>
      <c r="PLH1308" s="2"/>
      <c r="PLI1308" s="2"/>
      <c r="PLJ1308" s="2"/>
      <c r="PLK1308" s="2"/>
      <c r="PLL1308" s="2"/>
      <c r="PLM1308" s="2"/>
      <c r="PLN1308" s="2"/>
      <c r="PLO1308" s="2"/>
      <c r="PLP1308" s="2"/>
      <c r="PLQ1308" s="2"/>
      <c r="PLR1308" s="2"/>
      <c r="PLS1308" s="2"/>
      <c r="PLT1308" s="2"/>
      <c r="PLU1308" s="2"/>
      <c r="PLV1308" s="2"/>
      <c r="PLW1308" s="2"/>
      <c r="PLX1308" s="2"/>
      <c r="PLY1308" s="2"/>
      <c r="PLZ1308" s="2"/>
      <c r="PMA1308" s="2"/>
      <c r="PMB1308" s="2"/>
      <c r="PMC1308" s="2"/>
      <c r="PMD1308" s="2"/>
      <c r="PME1308" s="2"/>
      <c r="PMF1308" s="2"/>
      <c r="PMG1308" s="2"/>
      <c r="PMH1308" s="2"/>
      <c r="PMI1308" s="2"/>
      <c r="PMJ1308" s="2"/>
      <c r="PMK1308" s="2"/>
      <c r="PML1308" s="2"/>
      <c r="PMM1308" s="2"/>
      <c r="PMN1308" s="2"/>
      <c r="PMO1308" s="2"/>
      <c r="PMP1308" s="2"/>
      <c r="PMQ1308" s="2"/>
      <c r="PMR1308" s="2"/>
      <c r="PMS1308" s="2"/>
      <c r="PMT1308" s="2"/>
      <c r="PMU1308" s="2"/>
      <c r="PMV1308" s="2"/>
      <c r="PMW1308" s="2"/>
      <c r="PMX1308" s="2"/>
      <c r="PMY1308" s="2"/>
      <c r="PMZ1308" s="2"/>
      <c r="PNA1308" s="2"/>
      <c r="PNB1308" s="2"/>
      <c r="PNC1308" s="2"/>
      <c r="PND1308" s="2"/>
      <c r="PNE1308" s="2"/>
      <c r="PNF1308" s="2"/>
      <c r="PNG1308" s="2"/>
      <c r="PNH1308" s="2"/>
      <c r="PNI1308" s="2"/>
      <c r="PNJ1308" s="2"/>
      <c r="PNK1308" s="2"/>
      <c r="PNL1308" s="2"/>
      <c r="PNM1308" s="2"/>
      <c r="PNN1308" s="2"/>
      <c r="PNO1308" s="2"/>
      <c r="PNP1308" s="2"/>
      <c r="PNQ1308" s="2"/>
      <c r="PNR1308" s="2"/>
      <c r="PNS1308" s="2"/>
      <c r="PNT1308" s="2"/>
      <c r="PNU1308" s="2"/>
      <c r="PNV1308" s="2"/>
      <c r="PNW1308" s="2"/>
      <c r="PNX1308" s="2"/>
      <c r="PNY1308" s="2"/>
      <c r="PNZ1308" s="2"/>
      <c r="POA1308" s="2"/>
      <c r="POB1308" s="2"/>
      <c r="POC1308" s="2"/>
      <c r="POD1308" s="2"/>
      <c r="POE1308" s="2"/>
      <c r="POF1308" s="2"/>
      <c r="POG1308" s="2"/>
      <c r="POH1308" s="2"/>
      <c r="POI1308" s="2"/>
      <c r="POJ1308" s="2"/>
      <c r="POK1308" s="2"/>
      <c r="POL1308" s="2"/>
      <c r="POM1308" s="2"/>
      <c r="PON1308" s="2"/>
      <c r="POO1308" s="2"/>
      <c r="POP1308" s="2"/>
      <c r="POQ1308" s="2"/>
      <c r="POR1308" s="2"/>
      <c r="POS1308" s="2"/>
      <c r="POT1308" s="2"/>
      <c r="POU1308" s="2"/>
      <c r="POV1308" s="2"/>
      <c r="POW1308" s="2"/>
      <c r="POX1308" s="2"/>
      <c r="POY1308" s="2"/>
      <c r="POZ1308" s="2"/>
      <c r="PPA1308" s="2"/>
      <c r="PPB1308" s="2"/>
      <c r="PPC1308" s="2"/>
      <c r="PPD1308" s="2"/>
      <c r="PPE1308" s="2"/>
      <c r="PPF1308" s="2"/>
      <c r="PPG1308" s="2"/>
      <c r="PPH1308" s="2"/>
      <c r="PPI1308" s="2"/>
      <c r="PPJ1308" s="2"/>
      <c r="PPK1308" s="2"/>
      <c r="PPL1308" s="2"/>
      <c r="PPM1308" s="2"/>
      <c r="PPN1308" s="2"/>
      <c r="PPO1308" s="2"/>
      <c r="PPP1308" s="2"/>
      <c r="PPQ1308" s="2"/>
      <c r="PPR1308" s="2"/>
      <c r="PPS1308" s="2"/>
      <c r="PPT1308" s="2"/>
      <c r="PPU1308" s="2"/>
      <c r="PPV1308" s="2"/>
      <c r="PPW1308" s="2"/>
      <c r="PPX1308" s="2"/>
      <c r="PPY1308" s="2"/>
      <c r="PPZ1308" s="2"/>
      <c r="PQA1308" s="2"/>
      <c r="PQB1308" s="2"/>
      <c r="PQC1308" s="2"/>
      <c r="PQD1308" s="2"/>
      <c r="PQE1308" s="2"/>
      <c r="PQF1308" s="2"/>
      <c r="PQG1308" s="2"/>
      <c r="PQH1308" s="2"/>
      <c r="PQI1308" s="2"/>
      <c r="PQJ1308" s="2"/>
      <c r="PQK1308" s="2"/>
      <c r="PQL1308" s="2"/>
      <c r="PQM1308" s="2"/>
      <c r="PQN1308" s="2"/>
      <c r="PQO1308" s="2"/>
      <c r="PQP1308" s="2"/>
      <c r="PQQ1308" s="2"/>
      <c r="PQR1308" s="2"/>
      <c r="PQS1308" s="2"/>
      <c r="PQT1308" s="2"/>
      <c r="PQU1308" s="2"/>
      <c r="PQV1308" s="2"/>
      <c r="PQW1308" s="2"/>
      <c r="PQX1308" s="2"/>
      <c r="PQY1308" s="2"/>
      <c r="PQZ1308" s="2"/>
      <c r="PRA1308" s="2"/>
      <c r="PRB1308" s="2"/>
      <c r="PRC1308" s="2"/>
      <c r="PRD1308" s="2"/>
      <c r="PRE1308" s="2"/>
      <c r="PRF1308" s="2"/>
      <c r="PRG1308" s="2"/>
      <c r="PRH1308" s="2"/>
      <c r="PRI1308" s="2"/>
      <c r="PRJ1308" s="2"/>
      <c r="PRK1308" s="2"/>
      <c r="PRL1308" s="2"/>
      <c r="PRM1308" s="2"/>
      <c r="PRN1308" s="2"/>
      <c r="PRO1308" s="2"/>
      <c r="PRP1308" s="2"/>
      <c r="PRQ1308" s="2"/>
      <c r="PRR1308" s="2"/>
      <c r="PRS1308" s="2"/>
      <c r="PRT1308" s="2"/>
      <c r="PRU1308" s="2"/>
      <c r="PRV1308" s="2"/>
      <c r="PRW1308" s="2"/>
      <c r="PRX1308" s="2"/>
      <c r="PRY1308" s="2"/>
      <c r="PRZ1308" s="2"/>
      <c r="PSA1308" s="2"/>
      <c r="PSB1308" s="2"/>
      <c r="PSC1308" s="2"/>
      <c r="PSD1308" s="2"/>
      <c r="PSE1308" s="2"/>
      <c r="PSF1308" s="2"/>
      <c r="PSG1308" s="2"/>
      <c r="PSH1308" s="2"/>
      <c r="PSI1308" s="2"/>
      <c r="PSJ1308" s="2"/>
      <c r="PSK1308" s="2"/>
      <c r="PSL1308" s="2"/>
      <c r="PSM1308" s="2"/>
      <c r="PSN1308" s="2"/>
      <c r="PSO1308" s="2"/>
      <c r="PSP1308" s="2"/>
      <c r="PSQ1308" s="2"/>
      <c r="PSR1308" s="2"/>
      <c r="PSS1308" s="2"/>
      <c r="PST1308" s="2"/>
      <c r="PSU1308" s="2"/>
      <c r="PSV1308" s="2"/>
      <c r="PSW1308" s="2"/>
      <c r="PSX1308" s="2"/>
      <c r="PSY1308" s="2"/>
      <c r="PSZ1308" s="2"/>
      <c r="PTA1308" s="2"/>
      <c r="PTB1308" s="2"/>
      <c r="PTC1308" s="2"/>
      <c r="PTD1308" s="2"/>
      <c r="PTE1308" s="2"/>
      <c r="PTF1308" s="2"/>
      <c r="PTG1308" s="2"/>
      <c r="PTH1308" s="2"/>
      <c r="PTI1308" s="2"/>
      <c r="PTJ1308" s="2"/>
      <c r="PTK1308" s="2"/>
      <c r="PTL1308" s="2"/>
      <c r="PTM1308" s="2"/>
      <c r="PTN1308" s="2"/>
      <c r="PTO1308" s="2"/>
      <c r="PTP1308" s="2"/>
      <c r="PTQ1308" s="2"/>
      <c r="PTR1308" s="2"/>
      <c r="PTS1308" s="2"/>
      <c r="PTT1308" s="2"/>
      <c r="PTU1308" s="2"/>
      <c r="PTV1308" s="2"/>
      <c r="PTW1308" s="2"/>
      <c r="PTX1308" s="2"/>
      <c r="PTY1308" s="2"/>
      <c r="PTZ1308" s="2"/>
      <c r="PUA1308" s="2"/>
      <c r="PUB1308" s="2"/>
      <c r="PUC1308" s="2"/>
      <c r="PUD1308" s="2"/>
      <c r="PUE1308" s="2"/>
      <c r="PUF1308" s="2"/>
      <c r="PUG1308" s="2"/>
      <c r="PUH1308" s="2"/>
      <c r="PUI1308" s="2"/>
      <c r="PUJ1308" s="2"/>
      <c r="PUK1308" s="2"/>
      <c r="PUL1308" s="2"/>
      <c r="PUM1308" s="2"/>
      <c r="PUN1308" s="2"/>
      <c r="PUO1308" s="2"/>
      <c r="PUP1308" s="2"/>
      <c r="PUQ1308" s="2"/>
      <c r="PUR1308" s="2"/>
      <c r="PUS1308" s="2"/>
      <c r="PUT1308" s="2"/>
      <c r="PUU1308" s="2"/>
      <c r="PUV1308" s="2"/>
      <c r="PUW1308" s="2"/>
      <c r="PUX1308" s="2"/>
      <c r="PUY1308" s="2"/>
      <c r="PUZ1308" s="2"/>
      <c r="PVA1308" s="2"/>
      <c r="PVB1308" s="2"/>
      <c r="PVC1308" s="2"/>
      <c r="PVD1308" s="2"/>
      <c r="PVE1308" s="2"/>
      <c r="PVF1308" s="2"/>
      <c r="PVG1308" s="2"/>
      <c r="PVH1308" s="2"/>
      <c r="PVI1308" s="2"/>
      <c r="PVJ1308" s="2"/>
      <c r="PVK1308" s="2"/>
      <c r="PVL1308" s="2"/>
      <c r="PVM1308" s="2"/>
      <c r="PVN1308" s="2"/>
      <c r="PVO1308" s="2"/>
      <c r="PVP1308" s="2"/>
      <c r="PVQ1308" s="2"/>
      <c r="PVR1308" s="2"/>
      <c r="PVS1308" s="2"/>
      <c r="PVT1308" s="2"/>
      <c r="PVU1308" s="2"/>
      <c r="PVV1308" s="2"/>
      <c r="PVW1308" s="2"/>
      <c r="PVX1308" s="2"/>
      <c r="PVY1308" s="2"/>
      <c r="PVZ1308" s="2"/>
      <c r="PWA1308" s="2"/>
      <c r="PWB1308" s="2"/>
      <c r="PWC1308" s="2"/>
      <c r="PWD1308" s="2"/>
      <c r="PWE1308" s="2"/>
      <c r="PWF1308" s="2"/>
      <c r="PWG1308" s="2"/>
      <c r="PWH1308" s="2"/>
      <c r="PWI1308" s="2"/>
      <c r="PWJ1308" s="2"/>
      <c r="PWK1308" s="2"/>
      <c r="PWL1308" s="2"/>
      <c r="PWM1308" s="2"/>
      <c r="PWN1308" s="2"/>
      <c r="PWO1308" s="2"/>
      <c r="PWP1308" s="2"/>
      <c r="PWQ1308" s="2"/>
      <c r="PWR1308" s="2"/>
      <c r="PWS1308" s="2"/>
      <c r="PWT1308" s="2"/>
      <c r="PWU1308" s="2"/>
      <c r="PWV1308" s="2"/>
      <c r="PWW1308" s="2"/>
      <c r="PWX1308" s="2"/>
      <c r="PWY1308" s="2"/>
      <c r="PWZ1308" s="2"/>
      <c r="PXA1308" s="2"/>
      <c r="PXB1308" s="2"/>
      <c r="PXC1308" s="2"/>
      <c r="PXD1308" s="2"/>
      <c r="PXE1308" s="2"/>
      <c r="PXF1308" s="2"/>
      <c r="PXG1308" s="2"/>
      <c r="PXH1308" s="2"/>
      <c r="PXI1308" s="2"/>
      <c r="PXJ1308" s="2"/>
      <c r="PXK1308" s="2"/>
      <c r="PXL1308" s="2"/>
      <c r="PXM1308" s="2"/>
      <c r="PXN1308" s="2"/>
      <c r="PXO1308" s="2"/>
      <c r="PXP1308" s="2"/>
      <c r="PXQ1308" s="2"/>
      <c r="PXR1308" s="2"/>
      <c r="PXS1308" s="2"/>
      <c r="PXT1308" s="2"/>
      <c r="PXU1308" s="2"/>
      <c r="PXV1308" s="2"/>
      <c r="PXW1308" s="2"/>
      <c r="PXX1308" s="2"/>
      <c r="PXY1308" s="2"/>
      <c r="PXZ1308" s="2"/>
      <c r="PYA1308" s="2"/>
      <c r="PYB1308" s="2"/>
      <c r="PYC1308" s="2"/>
      <c r="PYD1308" s="2"/>
      <c r="PYE1308" s="2"/>
      <c r="PYF1308" s="2"/>
      <c r="PYG1308" s="2"/>
      <c r="PYH1308" s="2"/>
      <c r="PYI1308" s="2"/>
      <c r="PYJ1308" s="2"/>
      <c r="PYK1308" s="2"/>
      <c r="PYL1308" s="2"/>
      <c r="PYM1308" s="2"/>
      <c r="PYN1308" s="2"/>
      <c r="PYO1308" s="2"/>
      <c r="PYP1308" s="2"/>
      <c r="PYQ1308" s="2"/>
      <c r="PYR1308" s="2"/>
      <c r="PYS1308" s="2"/>
      <c r="PYT1308" s="2"/>
      <c r="PYU1308" s="2"/>
      <c r="PYV1308" s="2"/>
      <c r="PYW1308" s="2"/>
      <c r="PYX1308" s="2"/>
      <c r="PYY1308" s="2"/>
      <c r="PYZ1308" s="2"/>
      <c r="PZA1308" s="2"/>
      <c r="PZB1308" s="2"/>
      <c r="PZC1308" s="2"/>
      <c r="PZD1308" s="2"/>
      <c r="PZE1308" s="2"/>
      <c r="PZF1308" s="2"/>
      <c r="PZG1308" s="2"/>
      <c r="PZH1308" s="2"/>
      <c r="PZI1308" s="2"/>
      <c r="PZJ1308" s="2"/>
      <c r="PZK1308" s="2"/>
      <c r="PZL1308" s="2"/>
      <c r="PZM1308" s="2"/>
      <c r="PZN1308" s="2"/>
      <c r="PZO1308" s="2"/>
      <c r="PZP1308" s="2"/>
      <c r="PZQ1308" s="2"/>
      <c r="PZR1308" s="2"/>
      <c r="PZS1308" s="2"/>
      <c r="PZT1308" s="2"/>
      <c r="PZU1308" s="2"/>
      <c r="PZV1308" s="2"/>
      <c r="PZW1308" s="2"/>
      <c r="PZX1308" s="2"/>
      <c r="PZY1308" s="2"/>
      <c r="PZZ1308" s="2"/>
      <c r="QAA1308" s="2"/>
      <c r="QAB1308" s="2"/>
      <c r="QAC1308" s="2"/>
      <c r="QAD1308" s="2"/>
      <c r="QAE1308" s="2"/>
      <c r="QAF1308" s="2"/>
      <c r="QAG1308" s="2"/>
      <c r="QAH1308" s="2"/>
      <c r="QAI1308" s="2"/>
      <c r="QAJ1308" s="2"/>
      <c r="QAK1308" s="2"/>
      <c r="QAL1308" s="2"/>
      <c r="QAM1308" s="2"/>
      <c r="QAN1308" s="2"/>
      <c r="QAO1308" s="2"/>
      <c r="QAP1308" s="2"/>
      <c r="QAQ1308" s="2"/>
      <c r="QAR1308" s="2"/>
      <c r="QAS1308" s="2"/>
      <c r="QAT1308" s="2"/>
      <c r="QAU1308" s="2"/>
      <c r="QAV1308" s="2"/>
      <c r="QAW1308" s="2"/>
      <c r="QAX1308" s="2"/>
      <c r="QAY1308" s="2"/>
      <c r="QAZ1308" s="2"/>
      <c r="QBA1308" s="2"/>
      <c r="QBB1308" s="2"/>
      <c r="QBC1308" s="2"/>
      <c r="QBD1308" s="2"/>
      <c r="QBE1308" s="2"/>
      <c r="QBF1308" s="2"/>
      <c r="QBG1308" s="2"/>
      <c r="QBH1308" s="2"/>
      <c r="QBI1308" s="2"/>
      <c r="QBJ1308" s="2"/>
      <c r="QBK1308" s="2"/>
      <c r="QBL1308" s="2"/>
      <c r="QBM1308" s="2"/>
      <c r="QBN1308" s="2"/>
      <c r="QBO1308" s="2"/>
      <c r="QBP1308" s="2"/>
      <c r="QBQ1308" s="2"/>
      <c r="QBR1308" s="2"/>
      <c r="QBS1308" s="2"/>
      <c r="QBT1308" s="2"/>
      <c r="QBU1308" s="2"/>
      <c r="QBV1308" s="2"/>
      <c r="QBW1308" s="2"/>
      <c r="QBX1308" s="2"/>
      <c r="QBY1308" s="2"/>
      <c r="QBZ1308" s="2"/>
      <c r="QCA1308" s="2"/>
      <c r="QCB1308" s="2"/>
      <c r="QCC1308" s="2"/>
      <c r="QCD1308" s="2"/>
      <c r="QCE1308" s="2"/>
      <c r="QCF1308" s="2"/>
      <c r="QCG1308" s="2"/>
      <c r="QCH1308" s="2"/>
      <c r="QCI1308" s="2"/>
      <c r="QCJ1308" s="2"/>
      <c r="QCK1308" s="2"/>
      <c r="QCL1308" s="2"/>
      <c r="QCM1308" s="2"/>
      <c r="QCN1308" s="2"/>
      <c r="QCO1308" s="2"/>
      <c r="QCP1308" s="2"/>
      <c r="QCQ1308" s="2"/>
      <c r="QCR1308" s="2"/>
      <c r="QCS1308" s="2"/>
      <c r="QCT1308" s="2"/>
      <c r="QCU1308" s="2"/>
      <c r="QCV1308" s="2"/>
      <c r="QCW1308" s="2"/>
      <c r="QCX1308" s="2"/>
      <c r="QCY1308" s="2"/>
      <c r="QCZ1308" s="2"/>
      <c r="QDA1308" s="2"/>
      <c r="QDB1308" s="2"/>
      <c r="QDC1308" s="2"/>
      <c r="QDD1308" s="2"/>
      <c r="QDE1308" s="2"/>
      <c r="QDF1308" s="2"/>
      <c r="QDG1308" s="2"/>
      <c r="QDH1308" s="2"/>
      <c r="QDI1308" s="2"/>
      <c r="QDJ1308" s="2"/>
      <c r="QDK1308" s="2"/>
      <c r="QDL1308" s="2"/>
      <c r="QDM1308" s="2"/>
      <c r="QDN1308" s="2"/>
      <c r="QDO1308" s="2"/>
      <c r="QDP1308" s="2"/>
      <c r="QDQ1308" s="2"/>
      <c r="QDR1308" s="2"/>
      <c r="QDS1308" s="2"/>
      <c r="QDT1308" s="2"/>
      <c r="QDU1308" s="2"/>
      <c r="QDV1308" s="2"/>
      <c r="QDW1308" s="2"/>
      <c r="QDX1308" s="2"/>
      <c r="QDY1308" s="2"/>
      <c r="QDZ1308" s="2"/>
      <c r="QEA1308" s="2"/>
      <c r="QEB1308" s="2"/>
      <c r="QEC1308" s="2"/>
      <c r="QED1308" s="2"/>
      <c r="QEE1308" s="2"/>
      <c r="QEF1308" s="2"/>
      <c r="QEG1308" s="2"/>
      <c r="QEH1308" s="2"/>
      <c r="QEI1308" s="2"/>
      <c r="QEJ1308" s="2"/>
      <c r="QEK1308" s="2"/>
      <c r="QEL1308" s="2"/>
      <c r="QEM1308" s="2"/>
      <c r="QEN1308" s="2"/>
      <c r="QEO1308" s="2"/>
      <c r="QEP1308" s="2"/>
      <c r="QEQ1308" s="2"/>
      <c r="QER1308" s="2"/>
      <c r="QES1308" s="2"/>
      <c r="QET1308" s="2"/>
      <c r="QEU1308" s="2"/>
      <c r="QEV1308" s="2"/>
      <c r="QEW1308" s="2"/>
      <c r="QEX1308" s="2"/>
      <c r="QEY1308" s="2"/>
      <c r="QEZ1308" s="2"/>
      <c r="QFA1308" s="2"/>
      <c r="QFB1308" s="2"/>
      <c r="QFC1308" s="2"/>
      <c r="QFD1308" s="2"/>
      <c r="QFE1308" s="2"/>
      <c r="QFF1308" s="2"/>
      <c r="QFG1308" s="2"/>
      <c r="QFH1308" s="2"/>
      <c r="QFI1308" s="2"/>
      <c r="QFJ1308" s="2"/>
      <c r="QFK1308" s="2"/>
      <c r="QFL1308" s="2"/>
      <c r="QFM1308" s="2"/>
      <c r="QFN1308" s="2"/>
      <c r="QFO1308" s="2"/>
      <c r="QFP1308" s="2"/>
      <c r="QFQ1308" s="2"/>
      <c r="QFR1308" s="2"/>
      <c r="QFS1308" s="2"/>
      <c r="QFT1308" s="2"/>
      <c r="QFU1308" s="2"/>
      <c r="QFV1308" s="2"/>
      <c r="QFW1308" s="2"/>
      <c r="QFX1308" s="2"/>
      <c r="QFY1308" s="2"/>
      <c r="QFZ1308" s="2"/>
      <c r="QGA1308" s="2"/>
      <c r="QGB1308" s="2"/>
      <c r="QGC1308" s="2"/>
      <c r="QGD1308" s="2"/>
      <c r="QGE1308" s="2"/>
      <c r="QGF1308" s="2"/>
      <c r="QGG1308" s="2"/>
      <c r="QGH1308" s="2"/>
      <c r="QGI1308" s="2"/>
      <c r="QGJ1308" s="2"/>
      <c r="QGK1308" s="2"/>
      <c r="QGL1308" s="2"/>
      <c r="QGM1308" s="2"/>
      <c r="QGN1308" s="2"/>
      <c r="QGO1308" s="2"/>
      <c r="QGP1308" s="2"/>
      <c r="QGQ1308" s="2"/>
      <c r="QGR1308" s="2"/>
      <c r="QGS1308" s="2"/>
      <c r="QGT1308" s="2"/>
      <c r="QGU1308" s="2"/>
      <c r="QGV1308" s="2"/>
      <c r="QGW1308" s="2"/>
      <c r="QGX1308" s="2"/>
      <c r="QGY1308" s="2"/>
      <c r="QGZ1308" s="2"/>
      <c r="QHA1308" s="2"/>
      <c r="QHB1308" s="2"/>
      <c r="QHC1308" s="2"/>
      <c r="QHD1308" s="2"/>
      <c r="QHE1308" s="2"/>
      <c r="QHF1308" s="2"/>
      <c r="QHG1308" s="2"/>
      <c r="QHH1308" s="2"/>
      <c r="QHI1308" s="2"/>
      <c r="QHJ1308" s="2"/>
      <c r="QHK1308" s="2"/>
      <c r="QHL1308" s="2"/>
      <c r="QHM1308" s="2"/>
      <c r="QHN1308" s="2"/>
      <c r="QHO1308" s="2"/>
      <c r="QHP1308" s="2"/>
      <c r="QHQ1308" s="2"/>
      <c r="QHR1308" s="2"/>
      <c r="QHS1308" s="2"/>
      <c r="QHT1308" s="2"/>
      <c r="QHU1308" s="2"/>
      <c r="QHV1308" s="2"/>
      <c r="QHW1308" s="2"/>
      <c r="QHX1308" s="2"/>
      <c r="QHY1308" s="2"/>
      <c r="QHZ1308" s="2"/>
      <c r="QIA1308" s="2"/>
      <c r="QIB1308" s="2"/>
      <c r="QIC1308" s="2"/>
      <c r="QID1308" s="2"/>
      <c r="QIE1308" s="2"/>
      <c r="QIF1308" s="2"/>
      <c r="QIG1308" s="2"/>
      <c r="QIH1308" s="2"/>
      <c r="QII1308" s="2"/>
      <c r="QIJ1308" s="2"/>
      <c r="QIK1308" s="2"/>
      <c r="QIL1308" s="2"/>
      <c r="QIM1308" s="2"/>
      <c r="QIN1308" s="2"/>
      <c r="QIO1308" s="2"/>
      <c r="QIP1308" s="2"/>
      <c r="QIQ1308" s="2"/>
      <c r="QIR1308" s="2"/>
      <c r="QIS1308" s="2"/>
      <c r="QIT1308" s="2"/>
      <c r="QIU1308" s="2"/>
      <c r="QIV1308" s="2"/>
      <c r="QIW1308" s="2"/>
      <c r="QIX1308" s="2"/>
      <c r="QIY1308" s="2"/>
      <c r="QIZ1308" s="2"/>
      <c r="QJA1308" s="2"/>
      <c r="QJB1308" s="2"/>
      <c r="QJC1308" s="2"/>
      <c r="QJD1308" s="2"/>
      <c r="QJE1308" s="2"/>
      <c r="QJF1308" s="2"/>
      <c r="QJG1308" s="2"/>
      <c r="QJH1308" s="2"/>
      <c r="QJI1308" s="2"/>
      <c r="QJJ1308" s="2"/>
      <c r="QJK1308" s="2"/>
      <c r="QJL1308" s="2"/>
      <c r="QJM1308" s="2"/>
      <c r="QJN1308" s="2"/>
      <c r="QJO1308" s="2"/>
      <c r="QJP1308" s="2"/>
      <c r="QJQ1308" s="2"/>
      <c r="QJR1308" s="2"/>
      <c r="QJS1308" s="2"/>
      <c r="QJT1308" s="2"/>
      <c r="QJU1308" s="2"/>
      <c r="QJV1308" s="2"/>
      <c r="QJW1308" s="2"/>
      <c r="QJX1308" s="2"/>
      <c r="QJY1308" s="2"/>
      <c r="QJZ1308" s="2"/>
      <c r="QKA1308" s="2"/>
      <c r="QKB1308" s="2"/>
      <c r="QKC1308" s="2"/>
      <c r="QKD1308" s="2"/>
      <c r="QKE1308" s="2"/>
      <c r="QKF1308" s="2"/>
      <c r="QKG1308" s="2"/>
      <c r="QKH1308" s="2"/>
      <c r="QKI1308" s="2"/>
      <c r="QKJ1308" s="2"/>
      <c r="QKK1308" s="2"/>
      <c r="QKL1308" s="2"/>
      <c r="QKM1308" s="2"/>
      <c r="QKN1308" s="2"/>
      <c r="QKO1308" s="2"/>
      <c r="QKP1308" s="2"/>
      <c r="QKQ1308" s="2"/>
      <c r="QKR1308" s="2"/>
      <c r="QKS1308" s="2"/>
      <c r="QKT1308" s="2"/>
      <c r="QKU1308" s="2"/>
      <c r="QKV1308" s="2"/>
      <c r="QKW1308" s="2"/>
      <c r="QKX1308" s="2"/>
      <c r="QKY1308" s="2"/>
      <c r="QKZ1308" s="2"/>
      <c r="QLA1308" s="2"/>
      <c r="QLB1308" s="2"/>
      <c r="QLC1308" s="2"/>
      <c r="QLD1308" s="2"/>
      <c r="QLE1308" s="2"/>
      <c r="QLF1308" s="2"/>
      <c r="QLG1308" s="2"/>
      <c r="QLH1308" s="2"/>
      <c r="QLI1308" s="2"/>
      <c r="QLJ1308" s="2"/>
      <c r="QLK1308" s="2"/>
      <c r="QLL1308" s="2"/>
      <c r="QLM1308" s="2"/>
      <c r="QLN1308" s="2"/>
      <c r="QLO1308" s="2"/>
      <c r="QLP1308" s="2"/>
      <c r="QLQ1308" s="2"/>
      <c r="QLR1308" s="2"/>
      <c r="QLS1308" s="2"/>
      <c r="QLT1308" s="2"/>
      <c r="QLU1308" s="2"/>
      <c r="QLV1308" s="2"/>
      <c r="QLW1308" s="2"/>
      <c r="QLX1308" s="2"/>
      <c r="QLY1308" s="2"/>
      <c r="QLZ1308" s="2"/>
      <c r="QMA1308" s="2"/>
      <c r="QMB1308" s="2"/>
      <c r="QMC1308" s="2"/>
      <c r="QMD1308" s="2"/>
      <c r="QME1308" s="2"/>
      <c r="QMF1308" s="2"/>
      <c r="QMG1308" s="2"/>
      <c r="QMH1308" s="2"/>
      <c r="QMI1308" s="2"/>
      <c r="QMJ1308" s="2"/>
      <c r="QMK1308" s="2"/>
      <c r="QML1308" s="2"/>
      <c r="QMM1308" s="2"/>
      <c r="QMN1308" s="2"/>
      <c r="QMO1308" s="2"/>
      <c r="QMP1308" s="2"/>
      <c r="QMQ1308" s="2"/>
      <c r="QMR1308" s="2"/>
      <c r="QMS1308" s="2"/>
      <c r="QMT1308" s="2"/>
      <c r="QMU1308" s="2"/>
      <c r="QMV1308" s="2"/>
      <c r="QMW1308" s="2"/>
      <c r="QMX1308" s="2"/>
      <c r="QMY1308" s="2"/>
      <c r="QMZ1308" s="2"/>
      <c r="QNA1308" s="2"/>
      <c r="QNB1308" s="2"/>
      <c r="QNC1308" s="2"/>
      <c r="QND1308" s="2"/>
      <c r="QNE1308" s="2"/>
      <c r="QNF1308" s="2"/>
      <c r="QNG1308" s="2"/>
      <c r="QNH1308" s="2"/>
      <c r="QNI1308" s="2"/>
      <c r="QNJ1308" s="2"/>
      <c r="QNK1308" s="2"/>
      <c r="QNL1308" s="2"/>
      <c r="QNM1308" s="2"/>
      <c r="QNN1308" s="2"/>
      <c r="QNO1308" s="2"/>
      <c r="QNP1308" s="2"/>
      <c r="QNQ1308" s="2"/>
      <c r="QNR1308" s="2"/>
      <c r="QNS1308" s="2"/>
      <c r="QNT1308" s="2"/>
      <c r="QNU1308" s="2"/>
      <c r="QNV1308" s="2"/>
      <c r="QNW1308" s="2"/>
      <c r="QNX1308" s="2"/>
      <c r="QNY1308" s="2"/>
      <c r="QNZ1308" s="2"/>
      <c r="QOA1308" s="2"/>
      <c r="QOB1308" s="2"/>
      <c r="QOC1308" s="2"/>
      <c r="QOD1308" s="2"/>
      <c r="QOE1308" s="2"/>
      <c r="QOF1308" s="2"/>
      <c r="QOG1308" s="2"/>
      <c r="QOH1308" s="2"/>
      <c r="QOI1308" s="2"/>
      <c r="QOJ1308" s="2"/>
      <c r="QOK1308" s="2"/>
      <c r="QOL1308" s="2"/>
      <c r="QOM1308" s="2"/>
      <c r="QON1308" s="2"/>
      <c r="QOO1308" s="2"/>
      <c r="QOP1308" s="2"/>
      <c r="QOQ1308" s="2"/>
      <c r="QOR1308" s="2"/>
      <c r="QOS1308" s="2"/>
      <c r="QOT1308" s="2"/>
      <c r="QOU1308" s="2"/>
      <c r="QOV1308" s="2"/>
      <c r="QOW1308" s="2"/>
      <c r="QOX1308" s="2"/>
      <c r="QOY1308" s="2"/>
      <c r="QOZ1308" s="2"/>
      <c r="QPA1308" s="2"/>
      <c r="QPB1308" s="2"/>
      <c r="QPC1308" s="2"/>
      <c r="QPD1308" s="2"/>
      <c r="QPE1308" s="2"/>
      <c r="QPF1308" s="2"/>
      <c r="QPG1308" s="2"/>
      <c r="QPH1308" s="2"/>
      <c r="QPI1308" s="2"/>
      <c r="QPJ1308" s="2"/>
      <c r="QPK1308" s="2"/>
      <c r="QPL1308" s="2"/>
      <c r="QPM1308" s="2"/>
      <c r="QPN1308" s="2"/>
      <c r="QPO1308" s="2"/>
      <c r="QPP1308" s="2"/>
      <c r="QPQ1308" s="2"/>
      <c r="QPR1308" s="2"/>
      <c r="QPS1308" s="2"/>
      <c r="QPT1308" s="2"/>
      <c r="QPU1308" s="2"/>
      <c r="QPV1308" s="2"/>
      <c r="QPW1308" s="2"/>
      <c r="QPX1308" s="2"/>
      <c r="QPY1308" s="2"/>
      <c r="QPZ1308" s="2"/>
      <c r="QQA1308" s="2"/>
      <c r="QQB1308" s="2"/>
      <c r="QQC1308" s="2"/>
      <c r="QQD1308" s="2"/>
      <c r="QQE1308" s="2"/>
      <c r="QQF1308" s="2"/>
      <c r="QQG1308" s="2"/>
      <c r="QQH1308" s="2"/>
      <c r="QQI1308" s="2"/>
      <c r="QQJ1308" s="2"/>
      <c r="QQK1308" s="2"/>
      <c r="QQL1308" s="2"/>
      <c r="QQM1308" s="2"/>
      <c r="QQN1308" s="2"/>
      <c r="QQO1308" s="2"/>
      <c r="QQP1308" s="2"/>
      <c r="QQQ1308" s="2"/>
      <c r="QQR1308" s="2"/>
      <c r="QQS1308" s="2"/>
      <c r="QQT1308" s="2"/>
      <c r="QQU1308" s="2"/>
      <c r="QQV1308" s="2"/>
      <c r="QQW1308" s="2"/>
      <c r="QQX1308" s="2"/>
      <c r="QQY1308" s="2"/>
      <c r="QQZ1308" s="2"/>
      <c r="QRA1308" s="2"/>
      <c r="QRB1308" s="2"/>
      <c r="QRC1308" s="2"/>
      <c r="QRD1308" s="2"/>
      <c r="QRE1308" s="2"/>
      <c r="QRF1308" s="2"/>
      <c r="QRG1308" s="2"/>
      <c r="QRH1308" s="2"/>
      <c r="QRI1308" s="2"/>
      <c r="QRJ1308" s="2"/>
      <c r="QRK1308" s="2"/>
      <c r="QRL1308" s="2"/>
      <c r="QRM1308" s="2"/>
      <c r="QRN1308" s="2"/>
      <c r="QRO1308" s="2"/>
      <c r="QRP1308" s="2"/>
      <c r="QRQ1308" s="2"/>
      <c r="QRR1308" s="2"/>
      <c r="QRS1308" s="2"/>
      <c r="QRT1308" s="2"/>
      <c r="QRU1308" s="2"/>
      <c r="QRV1308" s="2"/>
      <c r="QRW1308" s="2"/>
      <c r="QRX1308" s="2"/>
      <c r="QRY1308" s="2"/>
      <c r="QRZ1308" s="2"/>
      <c r="QSA1308" s="2"/>
      <c r="QSB1308" s="2"/>
      <c r="QSC1308" s="2"/>
      <c r="QSD1308" s="2"/>
      <c r="QSE1308" s="2"/>
      <c r="QSF1308" s="2"/>
      <c r="QSG1308" s="2"/>
      <c r="QSH1308" s="2"/>
      <c r="QSI1308" s="2"/>
      <c r="QSJ1308" s="2"/>
      <c r="QSK1308" s="2"/>
      <c r="QSL1308" s="2"/>
      <c r="QSM1308" s="2"/>
      <c r="QSN1308" s="2"/>
      <c r="QSO1308" s="2"/>
      <c r="QSP1308" s="2"/>
      <c r="QSQ1308" s="2"/>
      <c r="QSR1308" s="2"/>
      <c r="QSS1308" s="2"/>
      <c r="QST1308" s="2"/>
      <c r="QSU1308" s="2"/>
      <c r="QSV1308" s="2"/>
      <c r="QSW1308" s="2"/>
      <c r="QSX1308" s="2"/>
      <c r="QSY1308" s="2"/>
      <c r="QSZ1308" s="2"/>
      <c r="QTA1308" s="2"/>
      <c r="QTB1308" s="2"/>
      <c r="QTC1308" s="2"/>
      <c r="QTD1308" s="2"/>
      <c r="QTE1308" s="2"/>
      <c r="QTF1308" s="2"/>
      <c r="QTG1308" s="2"/>
      <c r="QTH1308" s="2"/>
      <c r="QTI1308" s="2"/>
      <c r="QTJ1308" s="2"/>
      <c r="QTK1308" s="2"/>
      <c r="QTL1308" s="2"/>
      <c r="QTM1308" s="2"/>
      <c r="QTN1308" s="2"/>
      <c r="QTO1308" s="2"/>
      <c r="QTP1308" s="2"/>
      <c r="QTQ1308" s="2"/>
      <c r="QTR1308" s="2"/>
      <c r="QTS1308" s="2"/>
      <c r="QTT1308" s="2"/>
      <c r="QTU1308" s="2"/>
      <c r="QTV1308" s="2"/>
      <c r="QTW1308" s="2"/>
      <c r="QTX1308" s="2"/>
      <c r="QTY1308" s="2"/>
      <c r="QTZ1308" s="2"/>
      <c r="QUA1308" s="2"/>
      <c r="QUB1308" s="2"/>
      <c r="QUC1308" s="2"/>
      <c r="QUD1308" s="2"/>
      <c r="QUE1308" s="2"/>
      <c r="QUF1308" s="2"/>
      <c r="QUG1308" s="2"/>
      <c r="QUH1308" s="2"/>
      <c r="QUI1308" s="2"/>
      <c r="QUJ1308" s="2"/>
      <c r="QUK1308" s="2"/>
      <c r="QUL1308" s="2"/>
      <c r="QUM1308" s="2"/>
      <c r="QUN1308" s="2"/>
      <c r="QUO1308" s="2"/>
      <c r="QUP1308" s="2"/>
      <c r="QUQ1308" s="2"/>
      <c r="QUR1308" s="2"/>
      <c r="QUS1308" s="2"/>
      <c r="QUT1308" s="2"/>
      <c r="QUU1308" s="2"/>
      <c r="QUV1308" s="2"/>
      <c r="QUW1308" s="2"/>
      <c r="QUX1308" s="2"/>
      <c r="QUY1308" s="2"/>
      <c r="QUZ1308" s="2"/>
      <c r="QVA1308" s="2"/>
      <c r="QVB1308" s="2"/>
      <c r="QVC1308" s="2"/>
      <c r="QVD1308" s="2"/>
      <c r="QVE1308" s="2"/>
      <c r="QVF1308" s="2"/>
      <c r="QVG1308" s="2"/>
      <c r="QVH1308" s="2"/>
      <c r="QVI1308" s="2"/>
      <c r="QVJ1308" s="2"/>
      <c r="QVK1308" s="2"/>
      <c r="QVL1308" s="2"/>
      <c r="QVM1308" s="2"/>
      <c r="QVN1308" s="2"/>
      <c r="QVO1308" s="2"/>
      <c r="QVP1308" s="2"/>
      <c r="QVQ1308" s="2"/>
      <c r="QVR1308" s="2"/>
      <c r="QVS1308" s="2"/>
      <c r="QVT1308" s="2"/>
      <c r="QVU1308" s="2"/>
      <c r="QVV1308" s="2"/>
      <c r="QVW1308" s="2"/>
      <c r="QVX1308" s="2"/>
      <c r="QVY1308" s="2"/>
      <c r="QVZ1308" s="2"/>
      <c r="QWA1308" s="2"/>
      <c r="QWB1308" s="2"/>
      <c r="QWC1308" s="2"/>
      <c r="QWD1308" s="2"/>
      <c r="QWE1308" s="2"/>
      <c r="QWF1308" s="2"/>
      <c r="QWG1308" s="2"/>
      <c r="QWH1308" s="2"/>
      <c r="QWI1308" s="2"/>
      <c r="QWJ1308" s="2"/>
      <c r="QWK1308" s="2"/>
      <c r="QWL1308" s="2"/>
      <c r="QWM1308" s="2"/>
      <c r="QWN1308" s="2"/>
      <c r="QWO1308" s="2"/>
      <c r="QWP1308" s="2"/>
      <c r="QWQ1308" s="2"/>
      <c r="QWR1308" s="2"/>
      <c r="QWS1308" s="2"/>
      <c r="QWT1308" s="2"/>
      <c r="QWU1308" s="2"/>
      <c r="QWV1308" s="2"/>
      <c r="QWW1308" s="2"/>
      <c r="QWX1308" s="2"/>
      <c r="QWY1308" s="2"/>
      <c r="QWZ1308" s="2"/>
      <c r="QXA1308" s="2"/>
      <c r="QXB1308" s="2"/>
      <c r="QXC1308" s="2"/>
      <c r="QXD1308" s="2"/>
      <c r="QXE1308" s="2"/>
      <c r="QXF1308" s="2"/>
      <c r="QXG1308" s="2"/>
      <c r="QXH1308" s="2"/>
      <c r="QXI1308" s="2"/>
      <c r="QXJ1308" s="2"/>
      <c r="QXK1308" s="2"/>
      <c r="QXL1308" s="2"/>
      <c r="QXM1308" s="2"/>
      <c r="QXN1308" s="2"/>
      <c r="QXO1308" s="2"/>
      <c r="QXP1308" s="2"/>
      <c r="QXQ1308" s="2"/>
      <c r="QXR1308" s="2"/>
      <c r="QXS1308" s="2"/>
      <c r="QXT1308" s="2"/>
      <c r="QXU1308" s="2"/>
      <c r="QXV1308" s="2"/>
      <c r="QXW1308" s="2"/>
      <c r="QXX1308" s="2"/>
      <c r="QXY1308" s="2"/>
      <c r="QXZ1308" s="2"/>
      <c r="QYA1308" s="2"/>
      <c r="QYB1308" s="2"/>
      <c r="QYC1308" s="2"/>
      <c r="QYD1308" s="2"/>
      <c r="QYE1308" s="2"/>
      <c r="QYF1308" s="2"/>
      <c r="QYG1308" s="2"/>
      <c r="QYH1308" s="2"/>
      <c r="QYI1308" s="2"/>
      <c r="QYJ1308" s="2"/>
      <c r="QYK1308" s="2"/>
      <c r="QYL1308" s="2"/>
      <c r="QYM1308" s="2"/>
      <c r="QYN1308" s="2"/>
      <c r="QYO1308" s="2"/>
      <c r="QYP1308" s="2"/>
      <c r="QYQ1308" s="2"/>
      <c r="QYR1308" s="2"/>
      <c r="QYS1308" s="2"/>
      <c r="QYT1308" s="2"/>
      <c r="QYU1308" s="2"/>
      <c r="QYV1308" s="2"/>
      <c r="QYW1308" s="2"/>
      <c r="QYX1308" s="2"/>
      <c r="QYY1308" s="2"/>
      <c r="QYZ1308" s="2"/>
      <c r="QZA1308" s="2"/>
      <c r="QZB1308" s="2"/>
      <c r="QZC1308" s="2"/>
      <c r="QZD1308" s="2"/>
      <c r="QZE1308" s="2"/>
      <c r="QZF1308" s="2"/>
      <c r="QZG1308" s="2"/>
      <c r="QZH1308" s="2"/>
      <c r="QZI1308" s="2"/>
      <c r="QZJ1308" s="2"/>
      <c r="QZK1308" s="2"/>
      <c r="QZL1308" s="2"/>
      <c r="QZM1308" s="2"/>
      <c r="QZN1308" s="2"/>
      <c r="QZO1308" s="2"/>
      <c r="QZP1308" s="2"/>
      <c r="QZQ1308" s="2"/>
      <c r="QZR1308" s="2"/>
      <c r="QZS1308" s="2"/>
      <c r="QZT1308" s="2"/>
      <c r="QZU1308" s="2"/>
      <c r="QZV1308" s="2"/>
      <c r="QZW1308" s="2"/>
      <c r="QZX1308" s="2"/>
      <c r="QZY1308" s="2"/>
      <c r="QZZ1308" s="2"/>
      <c r="RAA1308" s="2"/>
      <c r="RAB1308" s="2"/>
      <c r="RAC1308" s="2"/>
      <c r="RAD1308" s="2"/>
      <c r="RAE1308" s="2"/>
      <c r="RAF1308" s="2"/>
      <c r="RAG1308" s="2"/>
      <c r="RAH1308" s="2"/>
      <c r="RAI1308" s="2"/>
      <c r="RAJ1308" s="2"/>
      <c r="RAK1308" s="2"/>
      <c r="RAL1308" s="2"/>
      <c r="RAM1308" s="2"/>
      <c r="RAN1308" s="2"/>
      <c r="RAO1308" s="2"/>
      <c r="RAP1308" s="2"/>
      <c r="RAQ1308" s="2"/>
      <c r="RAR1308" s="2"/>
      <c r="RAS1308" s="2"/>
      <c r="RAT1308" s="2"/>
      <c r="RAU1308" s="2"/>
      <c r="RAV1308" s="2"/>
      <c r="RAW1308" s="2"/>
      <c r="RAX1308" s="2"/>
      <c r="RAY1308" s="2"/>
      <c r="RAZ1308" s="2"/>
      <c r="RBA1308" s="2"/>
      <c r="RBB1308" s="2"/>
      <c r="RBC1308" s="2"/>
      <c r="RBD1308" s="2"/>
      <c r="RBE1308" s="2"/>
      <c r="RBF1308" s="2"/>
      <c r="RBG1308" s="2"/>
      <c r="RBH1308" s="2"/>
      <c r="RBI1308" s="2"/>
      <c r="RBJ1308" s="2"/>
      <c r="RBK1308" s="2"/>
      <c r="RBL1308" s="2"/>
      <c r="RBM1308" s="2"/>
      <c r="RBN1308" s="2"/>
      <c r="RBO1308" s="2"/>
      <c r="RBP1308" s="2"/>
      <c r="RBQ1308" s="2"/>
      <c r="RBR1308" s="2"/>
      <c r="RBS1308" s="2"/>
      <c r="RBT1308" s="2"/>
      <c r="RBU1308" s="2"/>
      <c r="RBV1308" s="2"/>
      <c r="RBW1308" s="2"/>
      <c r="RBX1308" s="2"/>
      <c r="RBY1308" s="2"/>
      <c r="RBZ1308" s="2"/>
      <c r="RCA1308" s="2"/>
      <c r="RCB1308" s="2"/>
      <c r="RCC1308" s="2"/>
      <c r="RCD1308" s="2"/>
      <c r="RCE1308" s="2"/>
      <c r="RCF1308" s="2"/>
      <c r="RCG1308" s="2"/>
      <c r="RCH1308" s="2"/>
      <c r="RCI1308" s="2"/>
      <c r="RCJ1308" s="2"/>
      <c r="RCK1308" s="2"/>
      <c r="RCL1308" s="2"/>
      <c r="RCM1308" s="2"/>
      <c r="RCN1308" s="2"/>
      <c r="RCO1308" s="2"/>
      <c r="RCP1308" s="2"/>
      <c r="RCQ1308" s="2"/>
      <c r="RCR1308" s="2"/>
      <c r="RCS1308" s="2"/>
      <c r="RCT1308" s="2"/>
      <c r="RCU1308" s="2"/>
      <c r="RCV1308" s="2"/>
      <c r="RCW1308" s="2"/>
      <c r="RCX1308" s="2"/>
      <c r="RCY1308" s="2"/>
      <c r="RCZ1308" s="2"/>
      <c r="RDA1308" s="2"/>
      <c r="RDB1308" s="2"/>
      <c r="RDC1308" s="2"/>
      <c r="RDD1308" s="2"/>
      <c r="RDE1308" s="2"/>
      <c r="RDF1308" s="2"/>
      <c r="RDG1308" s="2"/>
      <c r="RDH1308" s="2"/>
      <c r="RDI1308" s="2"/>
      <c r="RDJ1308" s="2"/>
      <c r="RDK1308" s="2"/>
      <c r="RDL1308" s="2"/>
      <c r="RDM1308" s="2"/>
      <c r="RDN1308" s="2"/>
      <c r="RDO1308" s="2"/>
      <c r="RDP1308" s="2"/>
      <c r="RDQ1308" s="2"/>
      <c r="RDR1308" s="2"/>
      <c r="RDS1308" s="2"/>
      <c r="RDT1308" s="2"/>
      <c r="RDU1308" s="2"/>
      <c r="RDV1308" s="2"/>
      <c r="RDW1308" s="2"/>
      <c r="RDX1308" s="2"/>
      <c r="RDY1308" s="2"/>
      <c r="RDZ1308" s="2"/>
      <c r="REA1308" s="2"/>
      <c r="REB1308" s="2"/>
      <c r="REC1308" s="2"/>
      <c r="RED1308" s="2"/>
      <c r="REE1308" s="2"/>
      <c r="REF1308" s="2"/>
      <c r="REG1308" s="2"/>
      <c r="REH1308" s="2"/>
      <c r="REI1308" s="2"/>
      <c r="REJ1308" s="2"/>
      <c r="REK1308" s="2"/>
      <c r="REL1308" s="2"/>
      <c r="REM1308" s="2"/>
      <c r="REN1308" s="2"/>
      <c r="REO1308" s="2"/>
      <c r="REP1308" s="2"/>
      <c r="REQ1308" s="2"/>
      <c r="RER1308" s="2"/>
      <c r="RES1308" s="2"/>
      <c r="RET1308" s="2"/>
      <c r="REU1308" s="2"/>
      <c r="REV1308" s="2"/>
      <c r="REW1308" s="2"/>
      <c r="REX1308" s="2"/>
      <c r="REY1308" s="2"/>
      <c r="REZ1308" s="2"/>
      <c r="RFA1308" s="2"/>
      <c r="RFB1308" s="2"/>
      <c r="RFC1308" s="2"/>
      <c r="RFD1308" s="2"/>
      <c r="RFE1308" s="2"/>
      <c r="RFF1308" s="2"/>
      <c r="RFG1308" s="2"/>
      <c r="RFH1308" s="2"/>
      <c r="RFI1308" s="2"/>
      <c r="RFJ1308" s="2"/>
      <c r="RFK1308" s="2"/>
      <c r="RFL1308" s="2"/>
      <c r="RFM1308" s="2"/>
      <c r="RFN1308" s="2"/>
      <c r="RFO1308" s="2"/>
      <c r="RFP1308" s="2"/>
      <c r="RFQ1308" s="2"/>
      <c r="RFR1308" s="2"/>
      <c r="RFS1308" s="2"/>
      <c r="RFT1308" s="2"/>
      <c r="RFU1308" s="2"/>
      <c r="RFV1308" s="2"/>
      <c r="RFW1308" s="2"/>
      <c r="RFX1308" s="2"/>
      <c r="RFY1308" s="2"/>
      <c r="RFZ1308" s="2"/>
      <c r="RGA1308" s="2"/>
      <c r="RGB1308" s="2"/>
      <c r="RGC1308" s="2"/>
      <c r="RGD1308" s="2"/>
      <c r="RGE1308" s="2"/>
      <c r="RGF1308" s="2"/>
      <c r="RGG1308" s="2"/>
      <c r="RGH1308" s="2"/>
      <c r="RGI1308" s="2"/>
      <c r="RGJ1308" s="2"/>
      <c r="RGK1308" s="2"/>
      <c r="RGL1308" s="2"/>
      <c r="RGM1308" s="2"/>
      <c r="RGN1308" s="2"/>
      <c r="RGO1308" s="2"/>
      <c r="RGP1308" s="2"/>
      <c r="RGQ1308" s="2"/>
      <c r="RGR1308" s="2"/>
      <c r="RGS1308" s="2"/>
      <c r="RGT1308" s="2"/>
      <c r="RGU1308" s="2"/>
      <c r="RGV1308" s="2"/>
      <c r="RGW1308" s="2"/>
      <c r="RGX1308" s="2"/>
      <c r="RGY1308" s="2"/>
      <c r="RGZ1308" s="2"/>
      <c r="RHA1308" s="2"/>
      <c r="RHB1308" s="2"/>
      <c r="RHC1308" s="2"/>
      <c r="RHD1308" s="2"/>
      <c r="RHE1308" s="2"/>
      <c r="RHF1308" s="2"/>
      <c r="RHG1308" s="2"/>
      <c r="RHH1308" s="2"/>
      <c r="RHI1308" s="2"/>
      <c r="RHJ1308" s="2"/>
      <c r="RHK1308" s="2"/>
      <c r="RHL1308" s="2"/>
      <c r="RHM1308" s="2"/>
      <c r="RHN1308" s="2"/>
      <c r="RHO1308" s="2"/>
      <c r="RHP1308" s="2"/>
      <c r="RHQ1308" s="2"/>
      <c r="RHR1308" s="2"/>
      <c r="RHS1308" s="2"/>
      <c r="RHT1308" s="2"/>
      <c r="RHU1308" s="2"/>
      <c r="RHV1308" s="2"/>
      <c r="RHW1308" s="2"/>
      <c r="RHX1308" s="2"/>
      <c r="RHY1308" s="2"/>
      <c r="RHZ1308" s="2"/>
      <c r="RIA1308" s="2"/>
      <c r="RIB1308" s="2"/>
      <c r="RIC1308" s="2"/>
      <c r="RID1308" s="2"/>
      <c r="RIE1308" s="2"/>
      <c r="RIF1308" s="2"/>
      <c r="RIG1308" s="2"/>
      <c r="RIH1308" s="2"/>
      <c r="RII1308" s="2"/>
      <c r="RIJ1308" s="2"/>
      <c r="RIK1308" s="2"/>
      <c r="RIL1308" s="2"/>
      <c r="RIM1308" s="2"/>
      <c r="RIN1308" s="2"/>
      <c r="RIO1308" s="2"/>
      <c r="RIP1308" s="2"/>
      <c r="RIQ1308" s="2"/>
      <c r="RIR1308" s="2"/>
      <c r="RIS1308" s="2"/>
      <c r="RIT1308" s="2"/>
      <c r="RIU1308" s="2"/>
      <c r="RIV1308" s="2"/>
      <c r="RIW1308" s="2"/>
      <c r="RIX1308" s="2"/>
      <c r="RIY1308" s="2"/>
      <c r="RIZ1308" s="2"/>
      <c r="RJA1308" s="2"/>
      <c r="RJB1308" s="2"/>
      <c r="RJC1308" s="2"/>
      <c r="RJD1308" s="2"/>
      <c r="RJE1308" s="2"/>
      <c r="RJF1308" s="2"/>
      <c r="RJG1308" s="2"/>
      <c r="RJH1308" s="2"/>
      <c r="RJI1308" s="2"/>
      <c r="RJJ1308" s="2"/>
      <c r="RJK1308" s="2"/>
      <c r="RJL1308" s="2"/>
      <c r="RJM1308" s="2"/>
      <c r="RJN1308" s="2"/>
      <c r="RJO1308" s="2"/>
      <c r="RJP1308" s="2"/>
      <c r="RJQ1308" s="2"/>
      <c r="RJR1308" s="2"/>
      <c r="RJS1308" s="2"/>
      <c r="RJT1308" s="2"/>
      <c r="RJU1308" s="2"/>
      <c r="RJV1308" s="2"/>
      <c r="RJW1308" s="2"/>
      <c r="RJX1308" s="2"/>
      <c r="RJY1308" s="2"/>
      <c r="RJZ1308" s="2"/>
      <c r="RKA1308" s="2"/>
      <c r="RKB1308" s="2"/>
      <c r="RKC1308" s="2"/>
      <c r="RKD1308" s="2"/>
      <c r="RKE1308" s="2"/>
      <c r="RKF1308" s="2"/>
      <c r="RKG1308" s="2"/>
      <c r="RKH1308" s="2"/>
      <c r="RKI1308" s="2"/>
      <c r="RKJ1308" s="2"/>
      <c r="RKK1308" s="2"/>
      <c r="RKL1308" s="2"/>
      <c r="RKM1308" s="2"/>
      <c r="RKN1308" s="2"/>
      <c r="RKO1308" s="2"/>
      <c r="RKP1308" s="2"/>
      <c r="RKQ1308" s="2"/>
      <c r="RKR1308" s="2"/>
      <c r="RKS1308" s="2"/>
      <c r="RKT1308" s="2"/>
      <c r="RKU1308" s="2"/>
      <c r="RKV1308" s="2"/>
      <c r="RKW1308" s="2"/>
      <c r="RKX1308" s="2"/>
      <c r="RKY1308" s="2"/>
      <c r="RKZ1308" s="2"/>
      <c r="RLA1308" s="2"/>
      <c r="RLB1308" s="2"/>
      <c r="RLC1308" s="2"/>
      <c r="RLD1308" s="2"/>
      <c r="RLE1308" s="2"/>
      <c r="RLF1308" s="2"/>
      <c r="RLG1308" s="2"/>
      <c r="RLH1308" s="2"/>
      <c r="RLI1308" s="2"/>
      <c r="RLJ1308" s="2"/>
      <c r="RLK1308" s="2"/>
      <c r="RLL1308" s="2"/>
      <c r="RLM1308" s="2"/>
      <c r="RLN1308" s="2"/>
      <c r="RLO1308" s="2"/>
      <c r="RLP1308" s="2"/>
      <c r="RLQ1308" s="2"/>
      <c r="RLR1308" s="2"/>
      <c r="RLS1308" s="2"/>
      <c r="RLT1308" s="2"/>
      <c r="RLU1308" s="2"/>
      <c r="RLV1308" s="2"/>
      <c r="RLW1308" s="2"/>
      <c r="RLX1308" s="2"/>
      <c r="RLY1308" s="2"/>
      <c r="RLZ1308" s="2"/>
      <c r="RMA1308" s="2"/>
      <c r="RMB1308" s="2"/>
      <c r="RMC1308" s="2"/>
      <c r="RMD1308" s="2"/>
      <c r="RME1308" s="2"/>
      <c r="RMF1308" s="2"/>
      <c r="RMG1308" s="2"/>
      <c r="RMH1308" s="2"/>
      <c r="RMI1308" s="2"/>
      <c r="RMJ1308" s="2"/>
      <c r="RMK1308" s="2"/>
      <c r="RML1308" s="2"/>
      <c r="RMM1308" s="2"/>
      <c r="RMN1308" s="2"/>
      <c r="RMO1308" s="2"/>
      <c r="RMP1308" s="2"/>
      <c r="RMQ1308" s="2"/>
      <c r="RMR1308" s="2"/>
      <c r="RMS1308" s="2"/>
      <c r="RMT1308" s="2"/>
      <c r="RMU1308" s="2"/>
      <c r="RMV1308" s="2"/>
      <c r="RMW1308" s="2"/>
      <c r="RMX1308" s="2"/>
      <c r="RMY1308" s="2"/>
      <c r="RMZ1308" s="2"/>
      <c r="RNA1308" s="2"/>
      <c r="RNB1308" s="2"/>
      <c r="RNC1308" s="2"/>
      <c r="RND1308" s="2"/>
      <c r="RNE1308" s="2"/>
      <c r="RNF1308" s="2"/>
      <c r="RNG1308" s="2"/>
      <c r="RNH1308" s="2"/>
      <c r="RNI1308" s="2"/>
      <c r="RNJ1308" s="2"/>
      <c r="RNK1308" s="2"/>
      <c r="RNL1308" s="2"/>
      <c r="RNM1308" s="2"/>
      <c r="RNN1308" s="2"/>
      <c r="RNO1308" s="2"/>
      <c r="RNP1308" s="2"/>
      <c r="RNQ1308" s="2"/>
      <c r="RNR1308" s="2"/>
      <c r="RNS1308" s="2"/>
      <c r="RNT1308" s="2"/>
      <c r="RNU1308" s="2"/>
      <c r="RNV1308" s="2"/>
      <c r="RNW1308" s="2"/>
      <c r="RNX1308" s="2"/>
      <c r="RNY1308" s="2"/>
      <c r="RNZ1308" s="2"/>
      <c r="ROA1308" s="2"/>
      <c r="ROB1308" s="2"/>
      <c r="ROC1308" s="2"/>
      <c r="ROD1308" s="2"/>
      <c r="ROE1308" s="2"/>
      <c r="ROF1308" s="2"/>
      <c r="ROG1308" s="2"/>
      <c r="ROH1308" s="2"/>
      <c r="ROI1308" s="2"/>
      <c r="ROJ1308" s="2"/>
      <c r="ROK1308" s="2"/>
      <c r="ROL1308" s="2"/>
      <c r="ROM1308" s="2"/>
      <c r="RON1308" s="2"/>
      <c r="ROO1308" s="2"/>
      <c r="ROP1308" s="2"/>
      <c r="ROQ1308" s="2"/>
      <c r="ROR1308" s="2"/>
      <c r="ROS1308" s="2"/>
      <c r="ROT1308" s="2"/>
      <c r="ROU1308" s="2"/>
      <c r="ROV1308" s="2"/>
      <c r="ROW1308" s="2"/>
      <c r="ROX1308" s="2"/>
      <c r="ROY1308" s="2"/>
      <c r="ROZ1308" s="2"/>
      <c r="RPA1308" s="2"/>
      <c r="RPB1308" s="2"/>
      <c r="RPC1308" s="2"/>
      <c r="RPD1308" s="2"/>
      <c r="RPE1308" s="2"/>
      <c r="RPF1308" s="2"/>
      <c r="RPG1308" s="2"/>
      <c r="RPH1308" s="2"/>
      <c r="RPI1308" s="2"/>
      <c r="RPJ1308" s="2"/>
      <c r="RPK1308" s="2"/>
      <c r="RPL1308" s="2"/>
      <c r="RPM1308" s="2"/>
      <c r="RPN1308" s="2"/>
      <c r="RPO1308" s="2"/>
      <c r="RPP1308" s="2"/>
      <c r="RPQ1308" s="2"/>
      <c r="RPR1308" s="2"/>
      <c r="RPS1308" s="2"/>
      <c r="RPT1308" s="2"/>
      <c r="RPU1308" s="2"/>
      <c r="RPV1308" s="2"/>
      <c r="RPW1308" s="2"/>
      <c r="RPX1308" s="2"/>
      <c r="RPY1308" s="2"/>
      <c r="RPZ1308" s="2"/>
      <c r="RQA1308" s="2"/>
      <c r="RQB1308" s="2"/>
      <c r="RQC1308" s="2"/>
      <c r="RQD1308" s="2"/>
      <c r="RQE1308" s="2"/>
      <c r="RQF1308" s="2"/>
      <c r="RQG1308" s="2"/>
      <c r="RQH1308" s="2"/>
      <c r="RQI1308" s="2"/>
      <c r="RQJ1308" s="2"/>
      <c r="RQK1308" s="2"/>
      <c r="RQL1308" s="2"/>
      <c r="RQM1308" s="2"/>
      <c r="RQN1308" s="2"/>
      <c r="RQO1308" s="2"/>
      <c r="RQP1308" s="2"/>
      <c r="RQQ1308" s="2"/>
      <c r="RQR1308" s="2"/>
      <c r="RQS1308" s="2"/>
      <c r="RQT1308" s="2"/>
      <c r="RQU1308" s="2"/>
      <c r="RQV1308" s="2"/>
      <c r="RQW1308" s="2"/>
      <c r="RQX1308" s="2"/>
      <c r="RQY1308" s="2"/>
      <c r="RQZ1308" s="2"/>
      <c r="RRA1308" s="2"/>
      <c r="RRB1308" s="2"/>
      <c r="RRC1308" s="2"/>
      <c r="RRD1308" s="2"/>
      <c r="RRE1308" s="2"/>
      <c r="RRF1308" s="2"/>
      <c r="RRG1308" s="2"/>
      <c r="RRH1308" s="2"/>
      <c r="RRI1308" s="2"/>
      <c r="RRJ1308" s="2"/>
      <c r="RRK1308" s="2"/>
      <c r="RRL1308" s="2"/>
      <c r="RRM1308" s="2"/>
      <c r="RRN1308" s="2"/>
      <c r="RRO1308" s="2"/>
      <c r="RRP1308" s="2"/>
      <c r="RRQ1308" s="2"/>
      <c r="RRR1308" s="2"/>
      <c r="RRS1308" s="2"/>
      <c r="RRT1308" s="2"/>
      <c r="RRU1308" s="2"/>
      <c r="RRV1308" s="2"/>
      <c r="RRW1308" s="2"/>
      <c r="RRX1308" s="2"/>
      <c r="RRY1308" s="2"/>
      <c r="RRZ1308" s="2"/>
      <c r="RSA1308" s="2"/>
      <c r="RSB1308" s="2"/>
      <c r="RSC1308" s="2"/>
      <c r="RSD1308" s="2"/>
      <c r="RSE1308" s="2"/>
      <c r="RSF1308" s="2"/>
      <c r="RSG1308" s="2"/>
      <c r="RSH1308" s="2"/>
      <c r="RSI1308" s="2"/>
      <c r="RSJ1308" s="2"/>
      <c r="RSK1308" s="2"/>
      <c r="RSL1308" s="2"/>
      <c r="RSM1308" s="2"/>
      <c r="RSN1308" s="2"/>
      <c r="RSO1308" s="2"/>
      <c r="RSP1308" s="2"/>
      <c r="RSQ1308" s="2"/>
      <c r="RSR1308" s="2"/>
      <c r="RSS1308" s="2"/>
      <c r="RST1308" s="2"/>
      <c r="RSU1308" s="2"/>
      <c r="RSV1308" s="2"/>
      <c r="RSW1308" s="2"/>
      <c r="RSX1308" s="2"/>
      <c r="RSY1308" s="2"/>
      <c r="RSZ1308" s="2"/>
      <c r="RTA1308" s="2"/>
      <c r="RTB1308" s="2"/>
      <c r="RTC1308" s="2"/>
      <c r="RTD1308" s="2"/>
      <c r="RTE1308" s="2"/>
      <c r="RTF1308" s="2"/>
      <c r="RTG1308" s="2"/>
      <c r="RTH1308" s="2"/>
      <c r="RTI1308" s="2"/>
      <c r="RTJ1308" s="2"/>
      <c r="RTK1308" s="2"/>
      <c r="RTL1308" s="2"/>
      <c r="RTM1308" s="2"/>
      <c r="RTN1308" s="2"/>
      <c r="RTO1308" s="2"/>
      <c r="RTP1308" s="2"/>
      <c r="RTQ1308" s="2"/>
      <c r="RTR1308" s="2"/>
      <c r="RTS1308" s="2"/>
      <c r="RTT1308" s="2"/>
      <c r="RTU1308" s="2"/>
      <c r="RTV1308" s="2"/>
      <c r="RTW1308" s="2"/>
      <c r="RTX1308" s="2"/>
      <c r="RTY1308" s="2"/>
      <c r="RTZ1308" s="2"/>
      <c r="RUA1308" s="2"/>
      <c r="RUB1308" s="2"/>
      <c r="RUC1308" s="2"/>
      <c r="RUD1308" s="2"/>
      <c r="RUE1308" s="2"/>
      <c r="RUF1308" s="2"/>
      <c r="RUG1308" s="2"/>
      <c r="RUH1308" s="2"/>
      <c r="RUI1308" s="2"/>
      <c r="RUJ1308" s="2"/>
      <c r="RUK1308" s="2"/>
      <c r="RUL1308" s="2"/>
      <c r="RUM1308" s="2"/>
      <c r="RUN1308" s="2"/>
      <c r="RUO1308" s="2"/>
      <c r="RUP1308" s="2"/>
      <c r="RUQ1308" s="2"/>
      <c r="RUR1308" s="2"/>
      <c r="RUS1308" s="2"/>
      <c r="RUT1308" s="2"/>
      <c r="RUU1308" s="2"/>
      <c r="RUV1308" s="2"/>
      <c r="RUW1308" s="2"/>
      <c r="RUX1308" s="2"/>
      <c r="RUY1308" s="2"/>
      <c r="RUZ1308" s="2"/>
      <c r="RVA1308" s="2"/>
      <c r="RVB1308" s="2"/>
      <c r="RVC1308" s="2"/>
      <c r="RVD1308" s="2"/>
      <c r="RVE1308" s="2"/>
      <c r="RVF1308" s="2"/>
      <c r="RVG1308" s="2"/>
      <c r="RVH1308" s="2"/>
      <c r="RVI1308" s="2"/>
      <c r="RVJ1308" s="2"/>
      <c r="RVK1308" s="2"/>
      <c r="RVL1308" s="2"/>
      <c r="RVM1308" s="2"/>
      <c r="RVN1308" s="2"/>
      <c r="RVO1308" s="2"/>
      <c r="RVP1308" s="2"/>
      <c r="RVQ1308" s="2"/>
      <c r="RVR1308" s="2"/>
      <c r="RVS1308" s="2"/>
      <c r="RVT1308" s="2"/>
      <c r="RVU1308" s="2"/>
      <c r="RVV1308" s="2"/>
      <c r="RVW1308" s="2"/>
      <c r="RVX1308" s="2"/>
      <c r="RVY1308" s="2"/>
      <c r="RVZ1308" s="2"/>
      <c r="RWA1308" s="2"/>
      <c r="RWB1308" s="2"/>
      <c r="RWC1308" s="2"/>
      <c r="RWD1308" s="2"/>
      <c r="RWE1308" s="2"/>
      <c r="RWF1308" s="2"/>
      <c r="RWG1308" s="2"/>
      <c r="RWH1308" s="2"/>
      <c r="RWI1308" s="2"/>
      <c r="RWJ1308" s="2"/>
      <c r="RWK1308" s="2"/>
      <c r="RWL1308" s="2"/>
      <c r="RWM1308" s="2"/>
      <c r="RWN1308" s="2"/>
      <c r="RWO1308" s="2"/>
      <c r="RWP1308" s="2"/>
      <c r="RWQ1308" s="2"/>
      <c r="RWR1308" s="2"/>
      <c r="RWS1308" s="2"/>
      <c r="RWT1308" s="2"/>
      <c r="RWU1308" s="2"/>
      <c r="RWV1308" s="2"/>
      <c r="RWW1308" s="2"/>
      <c r="RWX1308" s="2"/>
      <c r="RWY1308" s="2"/>
      <c r="RWZ1308" s="2"/>
      <c r="RXA1308" s="2"/>
      <c r="RXB1308" s="2"/>
      <c r="RXC1308" s="2"/>
      <c r="RXD1308" s="2"/>
      <c r="RXE1308" s="2"/>
      <c r="RXF1308" s="2"/>
      <c r="RXG1308" s="2"/>
      <c r="RXH1308" s="2"/>
      <c r="RXI1308" s="2"/>
      <c r="RXJ1308" s="2"/>
      <c r="RXK1308" s="2"/>
      <c r="RXL1308" s="2"/>
      <c r="RXM1308" s="2"/>
      <c r="RXN1308" s="2"/>
      <c r="RXO1308" s="2"/>
      <c r="RXP1308" s="2"/>
      <c r="RXQ1308" s="2"/>
      <c r="RXR1308" s="2"/>
      <c r="RXS1308" s="2"/>
      <c r="RXT1308" s="2"/>
      <c r="RXU1308" s="2"/>
      <c r="RXV1308" s="2"/>
      <c r="RXW1308" s="2"/>
      <c r="RXX1308" s="2"/>
      <c r="RXY1308" s="2"/>
      <c r="RXZ1308" s="2"/>
      <c r="RYA1308" s="2"/>
      <c r="RYB1308" s="2"/>
      <c r="RYC1308" s="2"/>
      <c r="RYD1308" s="2"/>
      <c r="RYE1308" s="2"/>
      <c r="RYF1308" s="2"/>
      <c r="RYG1308" s="2"/>
      <c r="RYH1308" s="2"/>
      <c r="RYI1308" s="2"/>
      <c r="RYJ1308" s="2"/>
      <c r="RYK1308" s="2"/>
      <c r="RYL1308" s="2"/>
      <c r="RYM1308" s="2"/>
      <c r="RYN1308" s="2"/>
      <c r="RYO1308" s="2"/>
      <c r="RYP1308" s="2"/>
      <c r="RYQ1308" s="2"/>
      <c r="RYR1308" s="2"/>
      <c r="RYS1308" s="2"/>
      <c r="RYT1308" s="2"/>
      <c r="RYU1308" s="2"/>
      <c r="RYV1308" s="2"/>
      <c r="RYW1308" s="2"/>
      <c r="RYX1308" s="2"/>
      <c r="RYY1308" s="2"/>
      <c r="RYZ1308" s="2"/>
      <c r="RZA1308" s="2"/>
      <c r="RZB1308" s="2"/>
      <c r="RZC1308" s="2"/>
      <c r="RZD1308" s="2"/>
      <c r="RZE1308" s="2"/>
      <c r="RZF1308" s="2"/>
      <c r="RZG1308" s="2"/>
      <c r="RZH1308" s="2"/>
      <c r="RZI1308" s="2"/>
      <c r="RZJ1308" s="2"/>
      <c r="RZK1308" s="2"/>
      <c r="RZL1308" s="2"/>
      <c r="RZM1308" s="2"/>
      <c r="RZN1308" s="2"/>
      <c r="RZO1308" s="2"/>
      <c r="RZP1308" s="2"/>
      <c r="RZQ1308" s="2"/>
      <c r="RZR1308" s="2"/>
      <c r="RZS1308" s="2"/>
      <c r="RZT1308" s="2"/>
      <c r="RZU1308" s="2"/>
      <c r="RZV1308" s="2"/>
      <c r="RZW1308" s="2"/>
      <c r="RZX1308" s="2"/>
      <c r="RZY1308" s="2"/>
      <c r="RZZ1308" s="2"/>
      <c r="SAA1308" s="2"/>
      <c r="SAB1308" s="2"/>
      <c r="SAC1308" s="2"/>
      <c r="SAD1308" s="2"/>
      <c r="SAE1308" s="2"/>
      <c r="SAF1308" s="2"/>
      <c r="SAG1308" s="2"/>
      <c r="SAH1308" s="2"/>
      <c r="SAI1308" s="2"/>
      <c r="SAJ1308" s="2"/>
      <c r="SAK1308" s="2"/>
      <c r="SAL1308" s="2"/>
      <c r="SAM1308" s="2"/>
      <c r="SAN1308" s="2"/>
      <c r="SAO1308" s="2"/>
      <c r="SAP1308" s="2"/>
      <c r="SAQ1308" s="2"/>
      <c r="SAR1308" s="2"/>
      <c r="SAS1308" s="2"/>
      <c r="SAT1308" s="2"/>
      <c r="SAU1308" s="2"/>
      <c r="SAV1308" s="2"/>
      <c r="SAW1308" s="2"/>
      <c r="SAX1308" s="2"/>
      <c r="SAY1308" s="2"/>
      <c r="SAZ1308" s="2"/>
      <c r="SBA1308" s="2"/>
      <c r="SBB1308" s="2"/>
      <c r="SBC1308" s="2"/>
      <c r="SBD1308" s="2"/>
      <c r="SBE1308" s="2"/>
      <c r="SBF1308" s="2"/>
      <c r="SBG1308" s="2"/>
      <c r="SBH1308" s="2"/>
      <c r="SBI1308" s="2"/>
      <c r="SBJ1308" s="2"/>
      <c r="SBK1308" s="2"/>
      <c r="SBL1308" s="2"/>
      <c r="SBM1308" s="2"/>
      <c r="SBN1308" s="2"/>
      <c r="SBO1308" s="2"/>
      <c r="SBP1308" s="2"/>
      <c r="SBQ1308" s="2"/>
      <c r="SBR1308" s="2"/>
      <c r="SBS1308" s="2"/>
      <c r="SBT1308" s="2"/>
      <c r="SBU1308" s="2"/>
      <c r="SBV1308" s="2"/>
      <c r="SBW1308" s="2"/>
      <c r="SBX1308" s="2"/>
      <c r="SBY1308" s="2"/>
      <c r="SBZ1308" s="2"/>
      <c r="SCA1308" s="2"/>
      <c r="SCB1308" s="2"/>
      <c r="SCC1308" s="2"/>
      <c r="SCD1308" s="2"/>
      <c r="SCE1308" s="2"/>
      <c r="SCF1308" s="2"/>
      <c r="SCG1308" s="2"/>
      <c r="SCH1308" s="2"/>
      <c r="SCI1308" s="2"/>
      <c r="SCJ1308" s="2"/>
      <c r="SCK1308" s="2"/>
      <c r="SCL1308" s="2"/>
      <c r="SCM1308" s="2"/>
      <c r="SCN1308" s="2"/>
      <c r="SCO1308" s="2"/>
      <c r="SCP1308" s="2"/>
      <c r="SCQ1308" s="2"/>
      <c r="SCR1308" s="2"/>
      <c r="SCS1308" s="2"/>
      <c r="SCT1308" s="2"/>
      <c r="SCU1308" s="2"/>
      <c r="SCV1308" s="2"/>
      <c r="SCW1308" s="2"/>
      <c r="SCX1308" s="2"/>
      <c r="SCY1308" s="2"/>
      <c r="SCZ1308" s="2"/>
      <c r="SDA1308" s="2"/>
      <c r="SDB1308" s="2"/>
      <c r="SDC1308" s="2"/>
      <c r="SDD1308" s="2"/>
      <c r="SDE1308" s="2"/>
      <c r="SDF1308" s="2"/>
      <c r="SDG1308" s="2"/>
      <c r="SDH1308" s="2"/>
      <c r="SDI1308" s="2"/>
      <c r="SDJ1308" s="2"/>
      <c r="SDK1308" s="2"/>
      <c r="SDL1308" s="2"/>
      <c r="SDM1308" s="2"/>
      <c r="SDN1308" s="2"/>
      <c r="SDO1308" s="2"/>
      <c r="SDP1308" s="2"/>
      <c r="SDQ1308" s="2"/>
      <c r="SDR1308" s="2"/>
      <c r="SDS1308" s="2"/>
      <c r="SDT1308" s="2"/>
      <c r="SDU1308" s="2"/>
      <c r="SDV1308" s="2"/>
      <c r="SDW1308" s="2"/>
      <c r="SDX1308" s="2"/>
      <c r="SDY1308" s="2"/>
      <c r="SDZ1308" s="2"/>
      <c r="SEA1308" s="2"/>
      <c r="SEB1308" s="2"/>
      <c r="SEC1308" s="2"/>
      <c r="SED1308" s="2"/>
      <c r="SEE1308" s="2"/>
      <c r="SEF1308" s="2"/>
      <c r="SEG1308" s="2"/>
      <c r="SEH1308" s="2"/>
      <c r="SEI1308" s="2"/>
      <c r="SEJ1308" s="2"/>
      <c r="SEK1308" s="2"/>
      <c r="SEL1308" s="2"/>
      <c r="SEM1308" s="2"/>
      <c r="SEN1308" s="2"/>
      <c r="SEO1308" s="2"/>
      <c r="SEP1308" s="2"/>
      <c r="SEQ1308" s="2"/>
      <c r="SER1308" s="2"/>
      <c r="SES1308" s="2"/>
      <c r="SET1308" s="2"/>
      <c r="SEU1308" s="2"/>
      <c r="SEV1308" s="2"/>
      <c r="SEW1308" s="2"/>
      <c r="SEX1308" s="2"/>
      <c r="SEY1308" s="2"/>
      <c r="SEZ1308" s="2"/>
      <c r="SFA1308" s="2"/>
      <c r="SFB1308" s="2"/>
      <c r="SFC1308" s="2"/>
      <c r="SFD1308" s="2"/>
      <c r="SFE1308" s="2"/>
      <c r="SFF1308" s="2"/>
      <c r="SFG1308" s="2"/>
      <c r="SFH1308" s="2"/>
      <c r="SFI1308" s="2"/>
      <c r="SFJ1308" s="2"/>
      <c r="SFK1308" s="2"/>
      <c r="SFL1308" s="2"/>
      <c r="SFM1308" s="2"/>
      <c r="SFN1308" s="2"/>
      <c r="SFO1308" s="2"/>
      <c r="SFP1308" s="2"/>
      <c r="SFQ1308" s="2"/>
      <c r="SFR1308" s="2"/>
      <c r="SFS1308" s="2"/>
      <c r="SFT1308" s="2"/>
      <c r="SFU1308" s="2"/>
      <c r="SFV1308" s="2"/>
      <c r="SFW1308" s="2"/>
      <c r="SFX1308" s="2"/>
      <c r="SFY1308" s="2"/>
      <c r="SFZ1308" s="2"/>
      <c r="SGA1308" s="2"/>
      <c r="SGB1308" s="2"/>
      <c r="SGC1308" s="2"/>
      <c r="SGD1308" s="2"/>
      <c r="SGE1308" s="2"/>
      <c r="SGF1308" s="2"/>
      <c r="SGG1308" s="2"/>
      <c r="SGH1308" s="2"/>
      <c r="SGI1308" s="2"/>
      <c r="SGJ1308" s="2"/>
      <c r="SGK1308" s="2"/>
      <c r="SGL1308" s="2"/>
      <c r="SGM1308" s="2"/>
      <c r="SGN1308" s="2"/>
      <c r="SGO1308" s="2"/>
      <c r="SGP1308" s="2"/>
      <c r="SGQ1308" s="2"/>
      <c r="SGR1308" s="2"/>
      <c r="SGS1308" s="2"/>
      <c r="SGT1308" s="2"/>
      <c r="SGU1308" s="2"/>
      <c r="SGV1308" s="2"/>
      <c r="SGW1308" s="2"/>
      <c r="SGX1308" s="2"/>
      <c r="SGY1308" s="2"/>
      <c r="SGZ1308" s="2"/>
      <c r="SHA1308" s="2"/>
      <c r="SHB1308" s="2"/>
      <c r="SHC1308" s="2"/>
      <c r="SHD1308" s="2"/>
      <c r="SHE1308" s="2"/>
      <c r="SHF1308" s="2"/>
      <c r="SHG1308" s="2"/>
      <c r="SHH1308" s="2"/>
      <c r="SHI1308" s="2"/>
      <c r="SHJ1308" s="2"/>
      <c r="SHK1308" s="2"/>
      <c r="SHL1308" s="2"/>
      <c r="SHM1308" s="2"/>
      <c r="SHN1308" s="2"/>
      <c r="SHO1308" s="2"/>
      <c r="SHP1308" s="2"/>
      <c r="SHQ1308" s="2"/>
      <c r="SHR1308" s="2"/>
      <c r="SHS1308" s="2"/>
      <c r="SHT1308" s="2"/>
      <c r="SHU1308" s="2"/>
      <c r="SHV1308" s="2"/>
      <c r="SHW1308" s="2"/>
      <c r="SHX1308" s="2"/>
      <c r="SHY1308" s="2"/>
      <c r="SHZ1308" s="2"/>
      <c r="SIA1308" s="2"/>
      <c r="SIB1308" s="2"/>
      <c r="SIC1308" s="2"/>
      <c r="SID1308" s="2"/>
      <c r="SIE1308" s="2"/>
      <c r="SIF1308" s="2"/>
      <c r="SIG1308" s="2"/>
      <c r="SIH1308" s="2"/>
      <c r="SII1308" s="2"/>
      <c r="SIJ1308" s="2"/>
      <c r="SIK1308" s="2"/>
      <c r="SIL1308" s="2"/>
      <c r="SIM1308" s="2"/>
      <c r="SIN1308" s="2"/>
      <c r="SIO1308" s="2"/>
      <c r="SIP1308" s="2"/>
      <c r="SIQ1308" s="2"/>
      <c r="SIR1308" s="2"/>
      <c r="SIS1308" s="2"/>
      <c r="SIT1308" s="2"/>
      <c r="SIU1308" s="2"/>
      <c r="SIV1308" s="2"/>
      <c r="SIW1308" s="2"/>
      <c r="SIX1308" s="2"/>
      <c r="SIY1308" s="2"/>
      <c r="SIZ1308" s="2"/>
      <c r="SJA1308" s="2"/>
      <c r="SJB1308" s="2"/>
      <c r="SJC1308" s="2"/>
      <c r="SJD1308" s="2"/>
      <c r="SJE1308" s="2"/>
      <c r="SJF1308" s="2"/>
      <c r="SJG1308" s="2"/>
      <c r="SJH1308" s="2"/>
      <c r="SJI1308" s="2"/>
      <c r="SJJ1308" s="2"/>
      <c r="SJK1308" s="2"/>
      <c r="SJL1308" s="2"/>
      <c r="SJM1308" s="2"/>
      <c r="SJN1308" s="2"/>
      <c r="SJO1308" s="2"/>
      <c r="SJP1308" s="2"/>
      <c r="SJQ1308" s="2"/>
      <c r="SJR1308" s="2"/>
      <c r="SJS1308" s="2"/>
      <c r="SJT1308" s="2"/>
      <c r="SJU1308" s="2"/>
      <c r="SJV1308" s="2"/>
      <c r="SJW1308" s="2"/>
      <c r="SJX1308" s="2"/>
      <c r="SJY1308" s="2"/>
      <c r="SJZ1308" s="2"/>
      <c r="SKA1308" s="2"/>
      <c r="SKB1308" s="2"/>
      <c r="SKC1308" s="2"/>
      <c r="SKD1308" s="2"/>
      <c r="SKE1308" s="2"/>
      <c r="SKF1308" s="2"/>
      <c r="SKG1308" s="2"/>
      <c r="SKH1308" s="2"/>
      <c r="SKI1308" s="2"/>
      <c r="SKJ1308" s="2"/>
      <c r="SKK1308" s="2"/>
      <c r="SKL1308" s="2"/>
      <c r="SKM1308" s="2"/>
      <c r="SKN1308" s="2"/>
      <c r="SKO1308" s="2"/>
      <c r="SKP1308" s="2"/>
      <c r="SKQ1308" s="2"/>
      <c r="SKR1308" s="2"/>
      <c r="SKS1308" s="2"/>
      <c r="SKT1308" s="2"/>
      <c r="SKU1308" s="2"/>
      <c r="SKV1308" s="2"/>
      <c r="SKW1308" s="2"/>
      <c r="SKX1308" s="2"/>
      <c r="SKY1308" s="2"/>
      <c r="SKZ1308" s="2"/>
      <c r="SLA1308" s="2"/>
      <c r="SLB1308" s="2"/>
      <c r="SLC1308" s="2"/>
      <c r="SLD1308" s="2"/>
      <c r="SLE1308" s="2"/>
      <c r="SLF1308" s="2"/>
      <c r="SLG1308" s="2"/>
      <c r="SLH1308" s="2"/>
      <c r="SLI1308" s="2"/>
      <c r="SLJ1308" s="2"/>
      <c r="SLK1308" s="2"/>
      <c r="SLL1308" s="2"/>
      <c r="SLM1308" s="2"/>
      <c r="SLN1308" s="2"/>
      <c r="SLO1308" s="2"/>
      <c r="SLP1308" s="2"/>
      <c r="SLQ1308" s="2"/>
      <c r="SLR1308" s="2"/>
      <c r="SLS1308" s="2"/>
      <c r="SLT1308" s="2"/>
      <c r="SLU1308" s="2"/>
      <c r="SLV1308" s="2"/>
      <c r="SLW1308" s="2"/>
      <c r="SLX1308" s="2"/>
      <c r="SLY1308" s="2"/>
      <c r="SLZ1308" s="2"/>
      <c r="SMA1308" s="2"/>
      <c r="SMB1308" s="2"/>
      <c r="SMC1308" s="2"/>
      <c r="SMD1308" s="2"/>
      <c r="SME1308" s="2"/>
      <c r="SMF1308" s="2"/>
      <c r="SMG1308" s="2"/>
      <c r="SMH1308" s="2"/>
      <c r="SMI1308" s="2"/>
      <c r="SMJ1308" s="2"/>
      <c r="SMK1308" s="2"/>
      <c r="SML1308" s="2"/>
      <c r="SMM1308" s="2"/>
      <c r="SMN1308" s="2"/>
      <c r="SMO1308" s="2"/>
      <c r="SMP1308" s="2"/>
      <c r="SMQ1308" s="2"/>
      <c r="SMR1308" s="2"/>
      <c r="SMS1308" s="2"/>
      <c r="SMT1308" s="2"/>
      <c r="SMU1308" s="2"/>
      <c r="SMV1308" s="2"/>
      <c r="SMW1308" s="2"/>
      <c r="SMX1308" s="2"/>
      <c r="SMY1308" s="2"/>
      <c r="SMZ1308" s="2"/>
      <c r="SNA1308" s="2"/>
      <c r="SNB1308" s="2"/>
      <c r="SNC1308" s="2"/>
      <c r="SND1308" s="2"/>
      <c r="SNE1308" s="2"/>
      <c r="SNF1308" s="2"/>
      <c r="SNG1308" s="2"/>
      <c r="SNH1308" s="2"/>
      <c r="SNI1308" s="2"/>
      <c r="SNJ1308" s="2"/>
      <c r="SNK1308" s="2"/>
      <c r="SNL1308" s="2"/>
      <c r="SNM1308" s="2"/>
      <c r="SNN1308" s="2"/>
      <c r="SNO1308" s="2"/>
      <c r="SNP1308" s="2"/>
      <c r="SNQ1308" s="2"/>
      <c r="SNR1308" s="2"/>
      <c r="SNS1308" s="2"/>
      <c r="SNT1308" s="2"/>
      <c r="SNU1308" s="2"/>
      <c r="SNV1308" s="2"/>
      <c r="SNW1308" s="2"/>
      <c r="SNX1308" s="2"/>
      <c r="SNY1308" s="2"/>
      <c r="SNZ1308" s="2"/>
      <c r="SOA1308" s="2"/>
      <c r="SOB1308" s="2"/>
      <c r="SOC1308" s="2"/>
      <c r="SOD1308" s="2"/>
      <c r="SOE1308" s="2"/>
      <c r="SOF1308" s="2"/>
      <c r="SOG1308" s="2"/>
      <c r="SOH1308" s="2"/>
      <c r="SOI1308" s="2"/>
      <c r="SOJ1308" s="2"/>
      <c r="SOK1308" s="2"/>
      <c r="SOL1308" s="2"/>
      <c r="SOM1308" s="2"/>
      <c r="SON1308" s="2"/>
      <c r="SOO1308" s="2"/>
      <c r="SOP1308" s="2"/>
      <c r="SOQ1308" s="2"/>
      <c r="SOR1308" s="2"/>
      <c r="SOS1308" s="2"/>
      <c r="SOT1308" s="2"/>
      <c r="SOU1308" s="2"/>
      <c r="SOV1308" s="2"/>
      <c r="SOW1308" s="2"/>
      <c r="SOX1308" s="2"/>
      <c r="SOY1308" s="2"/>
      <c r="SOZ1308" s="2"/>
      <c r="SPA1308" s="2"/>
      <c r="SPB1308" s="2"/>
      <c r="SPC1308" s="2"/>
      <c r="SPD1308" s="2"/>
      <c r="SPE1308" s="2"/>
      <c r="SPF1308" s="2"/>
      <c r="SPG1308" s="2"/>
      <c r="SPH1308" s="2"/>
      <c r="SPI1308" s="2"/>
      <c r="SPJ1308" s="2"/>
      <c r="SPK1308" s="2"/>
      <c r="SPL1308" s="2"/>
      <c r="SPM1308" s="2"/>
      <c r="SPN1308" s="2"/>
      <c r="SPO1308" s="2"/>
      <c r="SPP1308" s="2"/>
      <c r="SPQ1308" s="2"/>
      <c r="SPR1308" s="2"/>
      <c r="SPS1308" s="2"/>
      <c r="SPT1308" s="2"/>
      <c r="SPU1308" s="2"/>
      <c r="SPV1308" s="2"/>
      <c r="SPW1308" s="2"/>
      <c r="SPX1308" s="2"/>
      <c r="SPY1308" s="2"/>
      <c r="SPZ1308" s="2"/>
      <c r="SQA1308" s="2"/>
      <c r="SQB1308" s="2"/>
      <c r="SQC1308" s="2"/>
      <c r="SQD1308" s="2"/>
      <c r="SQE1308" s="2"/>
      <c r="SQF1308" s="2"/>
      <c r="SQG1308" s="2"/>
      <c r="SQH1308" s="2"/>
      <c r="SQI1308" s="2"/>
      <c r="SQJ1308" s="2"/>
      <c r="SQK1308" s="2"/>
      <c r="SQL1308" s="2"/>
      <c r="SQM1308" s="2"/>
      <c r="SQN1308" s="2"/>
      <c r="SQO1308" s="2"/>
      <c r="SQP1308" s="2"/>
      <c r="SQQ1308" s="2"/>
      <c r="SQR1308" s="2"/>
      <c r="SQS1308" s="2"/>
      <c r="SQT1308" s="2"/>
      <c r="SQU1308" s="2"/>
      <c r="SQV1308" s="2"/>
      <c r="SQW1308" s="2"/>
      <c r="SQX1308" s="2"/>
      <c r="SQY1308" s="2"/>
      <c r="SQZ1308" s="2"/>
      <c r="SRA1308" s="2"/>
      <c r="SRB1308" s="2"/>
      <c r="SRC1308" s="2"/>
      <c r="SRD1308" s="2"/>
      <c r="SRE1308" s="2"/>
      <c r="SRF1308" s="2"/>
      <c r="SRG1308" s="2"/>
      <c r="SRH1308" s="2"/>
      <c r="SRI1308" s="2"/>
      <c r="SRJ1308" s="2"/>
      <c r="SRK1308" s="2"/>
      <c r="SRL1308" s="2"/>
      <c r="SRM1308" s="2"/>
      <c r="SRN1308" s="2"/>
      <c r="SRO1308" s="2"/>
      <c r="SRP1308" s="2"/>
      <c r="SRQ1308" s="2"/>
      <c r="SRR1308" s="2"/>
      <c r="SRS1308" s="2"/>
      <c r="SRT1308" s="2"/>
      <c r="SRU1308" s="2"/>
      <c r="SRV1308" s="2"/>
      <c r="SRW1308" s="2"/>
      <c r="SRX1308" s="2"/>
      <c r="SRY1308" s="2"/>
      <c r="SRZ1308" s="2"/>
      <c r="SSA1308" s="2"/>
      <c r="SSB1308" s="2"/>
      <c r="SSC1308" s="2"/>
      <c r="SSD1308" s="2"/>
      <c r="SSE1308" s="2"/>
      <c r="SSF1308" s="2"/>
      <c r="SSG1308" s="2"/>
      <c r="SSH1308" s="2"/>
      <c r="SSI1308" s="2"/>
      <c r="SSJ1308" s="2"/>
      <c r="SSK1308" s="2"/>
      <c r="SSL1308" s="2"/>
      <c r="SSM1308" s="2"/>
      <c r="SSN1308" s="2"/>
      <c r="SSO1308" s="2"/>
      <c r="SSP1308" s="2"/>
      <c r="SSQ1308" s="2"/>
      <c r="SSR1308" s="2"/>
      <c r="SSS1308" s="2"/>
      <c r="SST1308" s="2"/>
      <c r="SSU1308" s="2"/>
      <c r="SSV1308" s="2"/>
      <c r="SSW1308" s="2"/>
      <c r="SSX1308" s="2"/>
      <c r="SSY1308" s="2"/>
      <c r="SSZ1308" s="2"/>
      <c r="STA1308" s="2"/>
      <c r="STB1308" s="2"/>
      <c r="STC1308" s="2"/>
      <c r="STD1308" s="2"/>
      <c r="STE1308" s="2"/>
      <c r="STF1308" s="2"/>
      <c r="STG1308" s="2"/>
      <c r="STH1308" s="2"/>
      <c r="STI1308" s="2"/>
      <c r="STJ1308" s="2"/>
      <c r="STK1308" s="2"/>
      <c r="STL1308" s="2"/>
      <c r="STM1308" s="2"/>
      <c r="STN1308" s="2"/>
      <c r="STO1308" s="2"/>
      <c r="STP1308" s="2"/>
      <c r="STQ1308" s="2"/>
      <c r="STR1308" s="2"/>
      <c r="STS1308" s="2"/>
      <c r="STT1308" s="2"/>
      <c r="STU1308" s="2"/>
      <c r="STV1308" s="2"/>
      <c r="STW1308" s="2"/>
      <c r="STX1308" s="2"/>
      <c r="STY1308" s="2"/>
      <c r="STZ1308" s="2"/>
      <c r="SUA1308" s="2"/>
      <c r="SUB1308" s="2"/>
      <c r="SUC1308" s="2"/>
      <c r="SUD1308" s="2"/>
      <c r="SUE1308" s="2"/>
      <c r="SUF1308" s="2"/>
      <c r="SUG1308" s="2"/>
      <c r="SUH1308" s="2"/>
      <c r="SUI1308" s="2"/>
      <c r="SUJ1308" s="2"/>
      <c r="SUK1308" s="2"/>
      <c r="SUL1308" s="2"/>
      <c r="SUM1308" s="2"/>
      <c r="SUN1308" s="2"/>
      <c r="SUO1308" s="2"/>
      <c r="SUP1308" s="2"/>
      <c r="SUQ1308" s="2"/>
      <c r="SUR1308" s="2"/>
      <c r="SUS1308" s="2"/>
      <c r="SUT1308" s="2"/>
      <c r="SUU1308" s="2"/>
      <c r="SUV1308" s="2"/>
      <c r="SUW1308" s="2"/>
      <c r="SUX1308" s="2"/>
      <c r="SUY1308" s="2"/>
      <c r="SUZ1308" s="2"/>
      <c r="SVA1308" s="2"/>
      <c r="SVB1308" s="2"/>
      <c r="SVC1308" s="2"/>
      <c r="SVD1308" s="2"/>
      <c r="SVE1308" s="2"/>
      <c r="SVF1308" s="2"/>
      <c r="SVG1308" s="2"/>
      <c r="SVH1308" s="2"/>
      <c r="SVI1308" s="2"/>
      <c r="SVJ1308" s="2"/>
      <c r="SVK1308" s="2"/>
      <c r="SVL1308" s="2"/>
      <c r="SVM1308" s="2"/>
      <c r="SVN1308" s="2"/>
      <c r="SVO1308" s="2"/>
      <c r="SVP1308" s="2"/>
      <c r="SVQ1308" s="2"/>
      <c r="SVR1308" s="2"/>
      <c r="SVS1308" s="2"/>
      <c r="SVT1308" s="2"/>
      <c r="SVU1308" s="2"/>
      <c r="SVV1308" s="2"/>
      <c r="SVW1308" s="2"/>
      <c r="SVX1308" s="2"/>
      <c r="SVY1308" s="2"/>
      <c r="SVZ1308" s="2"/>
      <c r="SWA1308" s="2"/>
      <c r="SWB1308" s="2"/>
      <c r="SWC1308" s="2"/>
      <c r="SWD1308" s="2"/>
      <c r="SWE1308" s="2"/>
      <c r="SWF1308" s="2"/>
      <c r="SWG1308" s="2"/>
      <c r="SWH1308" s="2"/>
      <c r="SWI1308" s="2"/>
      <c r="SWJ1308" s="2"/>
      <c r="SWK1308" s="2"/>
      <c r="SWL1308" s="2"/>
      <c r="SWM1308" s="2"/>
      <c r="SWN1308" s="2"/>
      <c r="SWO1308" s="2"/>
      <c r="SWP1308" s="2"/>
      <c r="SWQ1308" s="2"/>
      <c r="SWR1308" s="2"/>
      <c r="SWS1308" s="2"/>
      <c r="SWT1308" s="2"/>
      <c r="SWU1308" s="2"/>
      <c r="SWV1308" s="2"/>
      <c r="SWW1308" s="2"/>
      <c r="SWX1308" s="2"/>
      <c r="SWY1308" s="2"/>
      <c r="SWZ1308" s="2"/>
      <c r="SXA1308" s="2"/>
      <c r="SXB1308" s="2"/>
      <c r="SXC1308" s="2"/>
      <c r="SXD1308" s="2"/>
      <c r="SXE1308" s="2"/>
      <c r="SXF1308" s="2"/>
      <c r="SXG1308" s="2"/>
      <c r="SXH1308" s="2"/>
      <c r="SXI1308" s="2"/>
      <c r="SXJ1308" s="2"/>
      <c r="SXK1308" s="2"/>
      <c r="SXL1308" s="2"/>
      <c r="SXM1308" s="2"/>
      <c r="SXN1308" s="2"/>
      <c r="SXO1308" s="2"/>
      <c r="SXP1308" s="2"/>
      <c r="SXQ1308" s="2"/>
      <c r="SXR1308" s="2"/>
      <c r="SXS1308" s="2"/>
      <c r="SXT1308" s="2"/>
      <c r="SXU1308" s="2"/>
      <c r="SXV1308" s="2"/>
      <c r="SXW1308" s="2"/>
      <c r="SXX1308" s="2"/>
      <c r="SXY1308" s="2"/>
      <c r="SXZ1308" s="2"/>
      <c r="SYA1308" s="2"/>
      <c r="SYB1308" s="2"/>
      <c r="SYC1308" s="2"/>
      <c r="SYD1308" s="2"/>
      <c r="SYE1308" s="2"/>
      <c r="SYF1308" s="2"/>
      <c r="SYG1308" s="2"/>
      <c r="SYH1308" s="2"/>
      <c r="SYI1308" s="2"/>
      <c r="SYJ1308" s="2"/>
      <c r="SYK1308" s="2"/>
      <c r="SYL1308" s="2"/>
      <c r="SYM1308" s="2"/>
      <c r="SYN1308" s="2"/>
      <c r="SYO1308" s="2"/>
      <c r="SYP1308" s="2"/>
      <c r="SYQ1308" s="2"/>
      <c r="SYR1308" s="2"/>
      <c r="SYS1308" s="2"/>
      <c r="SYT1308" s="2"/>
      <c r="SYU1308" s="2"/>
      <c r="SYV1308" s="2"/>
      <c r="SYW1308" s="2"/>
      <c r="SYX1308" s="2"/>
      <c r="SYY1308" s="2"/>
      <c r="SYZ1308" s="2"/>
      <c r="SZA1308" s="2"/>
      <c r="SZB1308" s="2"/>
      <c r="SZC1308" s="2"/>
      <c r="SZD1308" s="2"/>
      <c r="SZE1308" s="2"/>
      <c r="SZF1308" s="2"/>
      <c r="SZG1308" s="2"/>
      <c r="SZH1308" s="2"/>
      <c r="SZI1308" s="2"/>
      <c r="SZJ1308" s="2"/>
      <c r="SZK1308" s="2"/>
      <c r="SZL1308" s="2"/>
      <c r="SZM1308" s="2"/>
      <c r="SZN1308" s="2"/>
      <c r="SZO1308" s="2"/>
      <c r="SZP1308" s="2"/>
      <c r="SZQ1308" s="2"/>
      <c r="SZR1308" s="2"/>
      <c r="SZS1308" s="2"/>
      <c r="SZT1308" s="2"/>
      <c r="SZU1308" s="2"/>
      <c r="SZV1308" s="2"/>
      <c r="SZW1308" s="2"/>
      <c r="SZX1308" s="2"/>
      <c r="SZY1308" s="2"/>
      <c r="SZZ1308" s="2"/>
      <c r="TAA1308" s="2"/>
      <c r="TAB1308" s="2"/>
      <c r="TAC1308" s="2"/>
      <c r="TAD1308" s="2"/>
      <c r="TAE1308" s="2"/>
      <c r="TAF1308" s="2"/>
      <c r="TAG1308" s="2"/>
      <c r="TAH1308" s="2"/>
      <c r="TAI1308" s="2"/>
      <c r="TAJ1308" s="2"/>
      <c r="TAK1308" s="2"/>
      <c r="TAL1308" s="2"/>
      <c r="TAM1308" s="2"/>
      <c r="TAN1308" s="2"/>
      <c r="TAO1308" s="2"/>
      <c r="TAP1308" s="2"/>
      <c r="TAQ1308" s="2"/>
      <c r="TAR1308" s="2"/>
      <c r="TAS1308" s="2"/>
      <c r="TAT1308" s="2"/>
      <c r="TAU1308" s="2"/>
      <c r="TAV1308" s="2"/>
      <c r="TAW1308" s="2"/>
      <c r="TAX1308" s="2"/>
      <c r="TAY1308" s="2"/>
      <c r="TAZ1308" s="2"/>
      <c r="TBA1308" s="2"/>
      <c r="TBB1308" s="2"/>
      <c r="TBC1308" s="2"/>
      <c r="TBD1308" s="2"/>
      <c r="TBE1308" s="2"/>
      <c r="TBF1308" s="2"/>
      <c r="TBG1308" s="2"/>
      <c r="TBH1308" s="2"/>
      <c r="TBI1308" s="2"/>
      <c r="TBJ1308" s="2"/>
      <c r="TBK1308" s="2"/>
      <c r="TBL1308" s="2"/>
      <c r="TBM1308" s="2"/>
      <c r="TBN1308" s="2"/>
      <c r="TBO1308" s="2"/>
      <c r="TBP1308" s="2"/>
      <c r="TBQ1308" s="2"/>
      <c r="TBR1308" s="2"/>
      <c r="TBS1308" s="2"/>
      <c r="TBT1308" s="2"/>
      <c r="TBU1308" s="2"/>
      <c r="TBV1308" s="2"/>
      <c r="TBW1308" s="2"/>
      <c r="TBX1308" s="2"/>
      <c r="TBY1308" s="2"/>
      <c r="TBZ1308" s="2"/>
      <c r="TCA1308" s="2"/>
      <c r="TCB1308" s="2"/>
      <c r="TCC1308" s="2"/>
      <c r="TCD1308" s="2"/>
      <c r="TCE1308" s="2"/>
      <c r="TCF1308" s="2"/>
      <c r="TCG1308" s="2"/>
      <c r="TCH1308" s="2"/>
      <c r="TCI1308" s="2"/>
      <c r="TCJ1308" s="2"/>
      <c r="TCK1308" s="2"/>
      <c r="TCL1308" s="2"/>
      <c r="TCM1308" s="2"/>
      <c r="TCN1308" s="2"/>
      <c r="TCO1308" s="2"/>
      <c r="TCP1308" s="2"/>
      <c r="TCQ1308" s="2"/>
      <c r="TCR1308" s="2"/>
      <c r="TCS1308" s="2"/>
      <c r="TCT1308" s="2"/>
      <c r="TCU1308" s="2"/>
      <c r="TCV1308" s="2"/>
      <c r="TCW1308" s="2"/>
      <c r="TCX1308" s="2"/>
      <c r="TCY1308" s="2"/>
      <c r="TCZ1308" s="2"/>
      <c r="TDA1308" s="2"/>
      <c r="TDB1308" s="2"/>
      <c r="TDC1308" s="2"/>
      <c r="TDD1308" s="2"/>
      <c r="TDE1308" s="2"/>
      <c r="TDF1308" s="2"/>
      <c r="TDG1308" s="2"/>
      <c r="TDH1308" s="2"/>
      <c r="TDI1308" s="2"/>
      <c r="TDJ1308" s="2"/>
      <c r="TDK1308" s="2"/>
      <c r="TDL1308" s="2"/>
      <c r="TDM1308" s="2"/>
      <c r="TDN1308" s="2"/>
      <c r="TDO1308" s="2"/>
      <c r="TDP1308" s="2"/>
      <c r="TDQ1308" s="2"/>
      <c r="TDR1308" s="2"/>
      <c r="TDS1308" s="2"/>
      <c r="TDT1308" s="2"/>
      <c r="TDU1308" s="2"/>
      <c r="TDV1308" s="2"/>
      <c r="TDW1308" s="2"/>
      <c r="TDX1308" s="2"/>
      <c r="TDY1308" s="2"/>
      <c r="TDZ1308" s="2"/>
      <c r="TEA1308" s="2"/>
      <c r="TEB1308" s="2"/>
      <c r="TEC1308" s="2"/>
      <c r="TED1308" s="2"/>
      <c r="TEE1308" s="2"/>
      <c r="TEF1308" s="2"/>
      <c r="TEG1308" s="2"/>
      <c r="TEH1308" s="2"/>
      <c r="TEI1308" s="2"/>
      <c r="TEJ1308" s="2"/>
      <c r="TEK1308" s="2"/>
      <c r="TEL1308" s="2"/>
      <c r="TEM1308" s="2"/>
      <c r="TEN1308" s="2"/>
      <c r="TEO1308" s="2"/>
      <c r="TEP1308" s="2"/>
      <c r="TEQ1308" s="2"/>
      <c r="TER1308" s="2"/>
      <c r="TES1308" s="2"/>
      <c r="TET1308" s="2"/>
      <c r="TEU1308" s="2"/>
      <c r="TEV1308" s="2"/>
      <c r="TEW1308" s="2"/>
      <c r="TEX1308" s="2"/>
      <c r="TEY1308" s="2"/>
      <c r="TEZ1308" s="2"/>
      <c r="TFA1308" s="2"/>
      <c r="TFB1308" s="2"/>
      <c r="TFC1308" s="2"/>
      <c r="TFD1308" s="2"/>
      <c r="TFE1308" s="2"/>
      <c r="TFF1308" s="2"/>
      <c r="TFG1308" s="2"/>
      <c r="TFH1308" s="2"/>
      <c r="TFI1308" s="2"/>
      <c r="TFJ1308" s="2"/>
      <c r="TFK1308" s="2"/>
      <c r="TFL1308" s="2"/>
      <c r="TFM1308" s="2"/>
      <c r="TFN1308" s="2"/>
      <c r="TFO1308" s="2"/>
      <c r="TFP1308" s="2"/>
      <c r="TFQ1308" s="2"/>
      <c r="TFR1308" s="2"/>
      <c r="TFS1308" s="2"/>
      <c r="TFT1308" s="2"/>
      <c r="TFU1308" s="2"/>
      <c r="TFV1308" s="2"/>
      <c r="TFW1308" s="2"/>
      <c r="TFX1308" s="2"/>
      <c r="TFY1308" s="2"/>
      <c r="TFZ1308" s="2"/>
      <c r="TGA1308" s="2"/>
      <c r="TGB1308" s="2"/>
      <c r="TGC1308" s="2"/>
      <c r="TGD1308" s="2"/>
      <c r="TGE1308" s="2"/>
      <c r="TGF1308" s="2"/>
      <c r="TGG1308" s="2"/>
      <c r="TGH1308" s="2"/>
      <c r="TGI1308" s="2"/>
      <c r="TGJ1308" s="2"/>
      <c r="TGK1308" s="2"/>
      <c r="TGL1308" s="2"/>
      <c r="TGM1308" s="2"/>
      <c r="TGN1308" s="2"/>
      <c r="TGO1308" s="2"/>
      <c r="TGP1308" s="2"/>
      <c r="TGQ1308" s="2"/>
      <c r="TGR1308" s="2"/>
      <c r="TGS1308" s="2"/>
      <c r="TGT1308" s="2"/>
      <c r="TGU1308" s="2"/>
      <c r="TGV1308" s="2"/>
      <c r="TGW1308" s="2"/>
      <c r="TGX1308" s="2"/>
      <c r="TGY1308" s="2"/>
      <c r="TGZ1308" s="2"/>
      <c r="THA1308" s="2"/>
      <c r="THB1308" s="2"/>
      <c r="THC1308" s="2"/>
      <c r="THD1308" s="2"/>
      <c r="THE1308" s="2"/>
      <c r="THF1308" s="2"/>
      <c r="THG1308" s="2"/>
      <c r="THH1308" s="2"/>
      <c r="THI1308" s="2"/>
      <c r="THJ1308" s="2"/>
      <c r="THK1308" s="2"/>
      <c r="THL1308" s="2"/>
      <c r="THM1308" s="2"/>
      <c r="THN1308" s="2"/>
      <c r="THO1308" s="2"/>
      <c r="THP1308" s="2"/>
      <c r="THQ1308" s="2"/>
      <c r="THR1308" s="2"/>
      <c r="THS1308" s="2"/>
      <c r="THT1308" s="2"/>
      <c r="THU1308" s="2"/>
      <c r="THV1308" s="2"/>
      <c r="THW1308" s="2"/>
      <c r="THX1308" s="2"/>
      <c r="THY1308" s="2"/>
      <c r="THZ1308" s="2"/>
      <c r="TIA1308" s="2"/>
      <c r="TIB1308" s="2"/>
      <c r="TIC1308" s="2"/>
      <c r="TID1308" s="2"/>
      <c r="TIE1308" s="2"/>
      <c r="TIF1308" s="2"/>
      <c r="TIG1308" s="2"/>
      <c r="TIH1308" s="2"/>
      <c r="TII1308" s="2"/>
      <c r="TIJ1308" s="2"/>
      <c r="TIK1308" s="2"/>
      <c r="TIL1308" s="2"/>
      <c r="TIM1308" s="2"/>
      <c r="TIN1308" s="2"/>
      <c r="TIO1308" s="2"/>
      <c r="TIP1308" s="2"/>
      <c r="TIQ1308" s="2"/>
      <c r="TIR1308" s="2"/>
      <c r="TIS1308" s="2"/>
      <c r="TIT1308" s="2"/>
      <c r="TIU1308" s="2"/>
      <c r="TIV1308" s="2"/>
      <c r="TIW1308" s="2"/>
      <c r="TIX1308" s="2"/>
      <c r="TIY1308" s="2"/>
      <c r="TIZ1308" s="2"/>
      <c r="TJA1308" s="2"/>
      <c r="TJB1308" s="2"/>
      <c r="TJC1308" s="2"/>
      <c r="TJD1308" s="2"/>
      <c r="TJE1308" s="2"/>
      <c r="TJF1308" s="2"/>
      <c r="TJG1308" s="2"/>
      <c r="TJH1308" s="2"/>
      <c r="TJI1308" s="2"/>
      <c r="TJJ1308" s="2"/>
      <c r="TJK1308" s="2"/>
      <c r="TJL1308" s="2"/>
      <c r="TJM1308" s="2"/>
      <c r="TJN1308" s="2"/>
      <c r="TJO1308" s="2"/>
      <c r="TJP1308" s="2"/>
      <c r="TJQ1308" s="2"/>
      <c r="TJR1308" s="2"/>
      <c r="TJS1308" s="2"/>
      <c r="TJT1308" s="2"/>
      <c r="TJU1308" s="2"/>
      <c r="TJV1308" s="2"/>
      <c r="TJW1308" s="2"/>
      <c r="TJX1308" s="2"/>
      <c r="TJY1308" s="2"/>
      <c r="TJZ1308" s="2"/>
      <c r="TKA1308" s="2"/>
      <c r="TKB1308" s="2"/>
      <c r="TKC1308" s="2"/>
      <c r="TKD1308" s="2"/>
      <c r="TKE1308" s="2"/>
      <c r="TKF1308" s="2"/>
      <c r="TKG1308" s="2"/>
      <c r="TKH1308" s="2"/>
      <c r="TKI1308" s="2"/>
      <c r="TKJ1308" s="2"/>
      <c r="TKK1308" s="2"/>
      <c r="TKL1308" s="2"/>
      <c r="TKM1308" s="2"/>
      <c r="TKN1308" s="2"/>
      <c r="TKO1308" s="2"/>
      <c r="TKP1308" s="2"/>
      <c r="TKQ1308" s="2"/>
      <c r="TKR1308" s="2"/>
      <c r="TKS1308" s="2"/>
      <c r="TKT1308" s="2"/>
      <c r="TKU1308" s="2"/>
      <c r="TKV1308" s="2"/>
      <c r="TKW1308" s="2"/>
      <c r="TKX1308" s="2"/>
      <c r="TKY1308" s="2"/>
      <c r="TKZ1308" s="2"/>
      <c r="TLA1308" s="2"/>
      <c r="TLB1308" s="2"/>
      <c r="TLC1308" s="2"/>
      <c r="TLD1308" s="2"/>
      <c r="TLE1308" s="2"/>
      <c r="TLF1308" s="2"/>
      <c r="TLG1308" s="2"/>
      <c r="TLH1308" s="2"/>
      <c r="TLI1308" s="2"/>
      <c r="TLJ1308" s="2"/>
      <c r="TLK1308" s="2"/>
      <c r="TLL1308" s="2"/>
      <c r="TLM1308" s="2"/>
      <c r="TLN1308" s="2"/>
      <c r="TLO1308" s="2"/>
      <c r="TLP1308" s="2"/>
      <c r="TLQ1308" s="2"/>
      <c r="TLR1308" s="2"/>
      <c r="TLS1308" s="2"/>
      <c r="TLT1308" s="2"/>
      <c r="TLU1308" s="2"/>
      <c r="TLV1308" s="2"/>
      <c r="TLW1308" s="2"/>
      <c r="TLX1308" s="2"/>
      <c r="TLY1308" s="2"/>
      <c r="TLZ1308" s="2"/>
      <c r="TMA1308" s="2"/>
      <c r="TMB1308" s="2"/>
      <c r="TMC1308" s="2"/>
      <c r="TMD1308" s="2"/>
      <c r="TME1308" s="2"/>
      <c r="TMF1308" s="2"/>
      <c r="TMG1308" s="2"/>
      <c r="TMH1308" s="2"/>
      <c r="TMI1308" s="2"/>
      <c r="TMJ1308" s="2"/>
      <c r="TMK1308" s="2"/>
      <c r="TML1308" s="2"/>
      <c r="TMM1308" s="2"/>
      <c r="TMN1308" s="2"/>
      <c r="TMO1308" s="2"/>
      <c r="TMP1308" s="2"/>
      <c r="TMQ1308" s="2"/>
      <c r="TMR1308" s="2"/>
      <c r="TMS1308" s="2"/>
      <c r="TMT1308" s="2"/>
      <c r="TMU1308" s="2"/>
      <c r="TMV1308" s="2"/>
      <c r="TMW1308" s="2"/>
      <c r="TMX1308" s="2"/>
      <c r="TMY1308" s="2"/>
      <c r="TMZ1308" s="2"/>
      <c r="TNA1308" s="2"/>
      <c r="TNB1308" s="2"/>
      <c r="TNC1308" s="2"/>
      <c r="TND1308" s="2"/>
      <c r="TNE1308" s="2"/>
      <c r="TNF1308" s="2"/>
      <c r="TNG1308" s="2"/>
      <c r="TNH1308" s="2"/>
      <c r="TNI1308" s="2"/>
      <c r="TNJ1308" s="2"/>
      <c r="TNK1308" s="2"/>
      <c r="TNL1308" s="2"/>
      <c r="TNM1308" s="2"/>
      <c r="TNN1308" s="2"/>
      <c r="TNO1308" s="2"/>
      <c r="TNP1308" s="2"/>
      <c r="TNQ1308" s="2"/>
      <c r="TNR1308" s="2"/>
      <c r="TNS1308" s="2"/>
      <c r="TNT1308" s="2"/>
      <c r="TNU1308" s="2"/>
      <c r="TNV1308" s="2"/>
      <c r="TNW1308" s="2"/>
      <c r="TNX1308" s="2"/>
      <c r="TNY1308" s="2"/>
      <c r="TNZ1308" s="2"/>
      <c r="TOA1308" s="2"/>
      <c r="TOB1308" s="2"/>
      <c r="TOC1308" s="2"/>
      <c r="TOD1308" s="2"/>
      <c r="TOE1308" s="2"/>
      <c r="TOF1308" s="2"/>
      <c r="TOG1308" s="2"/>
      <c r="TOH1308" s="2"/>
      <c r="TOI1308" s="2"/>
      <c r="TOJ1308" s="2"/>
      <c r="TOK1308" s="2"/>
      <c r="TOL1308" s="2"/>
      <c r="TOM1308" s="2"/>
      <c r="TON1308" s="2"/>
      <c r="TOO1308" s="2"/>
      <c r="TOP1308" s="2"/>
      <c r="TOQ1308" s="2"/>
      <c r="TOR1308" s="2"/>
      <c r="TOS1308" s="2"/>
      <c r="TOT1308" s="2"/>
      <c r="TOU1308" s="2"/>
      <c r="TOV1308" s="2"/>
      <c r="TOW1308" s="2"/>
      <c r="TOX1308" s="2"/>
      <c r="TOY1308" s="2"/>
      <c r="TOZ1308" s="2"/>
      <c r="TPA1308" s="2"/>
      <c r="TPB1308" s="2"/>
      <c r="TPC1308" s="2"/>
      <c r="TPD1308" s="2"/>
      <c r="TPE1308" s="2"/>
      <c r="TPF1308" s="2"/>
      <c r="TPG1308" s="2"/>
      <c r="TPH1308" s="2"/>
      <c r="TPI1308" s="2"/>
      <c r="TPJ1308" s="2"/>
      <c r="TPK1308" s="2"/>
      <c r="TPL1308" s="2"/>
      <c r="TPM1308" s="2"/>
      <c r="TPN1308" s="2"/>
      <c r="TPO1308" s="2"/>
      <c r="TPP1308" s="2"/>
      <c r="TPQ1308" s="2"/>
      <c r="TPR1308" s="2"/>
      <c r="TPS1308" s="2"/>
      <c r="TPT1308" s="2"/>
      <c r="TPU1308" s="2"/>
      <c r="TPV1308" s="2"/>
      <c r="TPW1308" s="2"/>
      <c r="TPX1308" s="2"/>
      <c r="TPY1308" s="2"/>
      <c r="TPZ1308" s="2"/>
      <c r="TQA1308" s="2"/>
      <c r="TQB1308" s="2"/>
      <c r="TQC1308" s="2"/>
      <c r="TQD1308" s="2"/>
      <c r="TQE1308" s="2"/>
      <c r="TQF1308" s="2"/>
      <c r="TQG1308" s="2"/>
      <c r="TQH1308" s="2"/>
      <c r="TQI1308" s="2"/>
      <c r="TQJ1308" s="2"/>
      <c r="TQK1308" s="2"/>
      <c r="TQL1308" s="2"/>
      <c r="TQM1308" s="2"/>
      <c r="TQN1308" s="2"/>
      <c r="TQO1308" s="2"/>
      <c r="TQP1308" s="2"/>
      <c r="TQQ1308" s="2"/>
      <c r="TQR1308" s="2"/>
      <c r="TQS1308" s="2"/>
      <c r="TQT1308" s="2"/>
      <c r="TQU1308" s="2"/>
      <c r="TQV1308" s="2"/>
      <c r="TQW1308" s="2"/>
      <c r="TQX1308" s="2"/>
      <c r="TQY1308" s="2"/>
      <c r="TQZ1308" s="2"/>
      <c r="TRA1308" s="2"/>
      <c r="TRB1308" s="2"/>
      <c r="TRC1308" s="2"/>
      <c r="TRD1308" s="2"/>
      <c r="TRE1308" s="2"/>
      <c r="TRF1308" s="2"/>
      <c r="TRG1308" s="2"/>
      <c r="TRH1308" s="2"/>
      <c r="TRI1308" s="2"/>
      <c r="TRJ1308" s="2"/>
      <c r="TRK1308" s="2"/>
      <c r="TRL1308" s="2"/>
      <c r="TRM1308" s="2"/>
      <c r="TRN1308" s="2"/>
      <c r="TRO1308" s="2"/>
      <c r="TRP1308" s="2"/>
      <c r="TRQ1308" s="2"/>
      <c r="TRR1308" s="2"/>
      <c r="TRS1308" s="2"/>
      <c r="TRT1308" s="2"/>
      <c r="TRU1308" s="2"/>
      <c r="TRV1308" s="2"/>
      <c r="TRW1308" s="2"/>
      <c r="TRX1308" s="2"/>
      <c r="TRY1308" s="2"/>
      <c r="TRZ1308" s="2"/>
      <c r="TSA1308" s="2"/>
      <c r="TSB1308" s="2"/>
      <c r="TSC1308" s="2"/>
      <c r="TSD1308" s="2"/>
      <c r="TSE1308" s="2"/>
      <c r="TSF1308" s="2"/>
      <c r="TSG1308" s="2"/>
      <c r="TSH1308" s="2"/>
      <c r="TSI1308" s="2"/>
      <c r="TSJ1308" s="2"/>
      <c r="TSK1308" s="2"/>
      <c r="TSL1308" s="2"/>
      <c r="TSM1308" s="2"/>
      <c r="TSN1308" s="2"/>
      <c r="TSO1308" s="2"/>
      <c r="TSP1308" s="2"/>
      <c r="TSQ1308" s="2"/>
      <c r="TSR1308" s="2"/>
      <c r="TSS1308" s="2"/>
      <c r="TST1308" s="2"/>
      <c r="TSU1308" s="2"/>
      <c r="TSV1308" s="2"/>
      <c r="TSW1308" s="2"/>
      <c r="TSX1308" s="2"/>
      <c r="TSY1308" s="2"/>
      <c r="TSZ1308" s="2"/>
      <c r="TTA1308" s="2"/>
      <c r="TTB1308" s="2"/>
      <c r="TTC1308" s="2"/>
      <c r="TTD1308" s="2"/>
      <c r="TTE1308" s="2"/>
      <c r="TTF1308" s="2"/>
      <c r="TTG1308" s="2"/>
      <c r="TTH1308" s="2"/>
      <c r="TTI1308" s="2"/>
      <c r="TTJ1308" s="2"/>
      <c r="TTK1308" s="2"/>
      <c r="TTL1308" s="2"/>
      <c r="TTM1308" s="2"/>
      <c r="TTN1308" s="2"/>
      <c r="TTO1308" s="2"/>
      <c r="TTP1308" s="2"/>
      <c r="TTQ1308" s="2"/>
      <c r="TTR1308" s="2"/>
      <c r="TTS1308" s="2"/>
      <c r="TTT1308" s="2"/>
      <c r="TTU1308" s="2"/>
      <c r="TTV1308" s="2"/>
      <c r="TTW1308" s="2"/>
      <c r="TTX1308" s="2"/>
      <c r="TTY1308" s="2"/>
      <c r="TTZ1308" s="2"/>
      <c r="TUA1308" s="2"/>
      <c r="TUB1308" s="2"/>
      <c r="TUC1308" s="2"/>
      <c r="TUD1308" s="2"/>
      <c r="TUE1308" s="2"/>
      <c r="TUF1308" s="2"/>
      <c r="TUG1308" s="2"/>
      <c r="TUH1308" s="2"/>
      <c r="TUI1308" s="2"/>
      <c r="TUJ1308" s="2"/>
      <c r="TUK1308" s="2"/>
      <c r="TUL1308" s="2"/>
      <c r="TUM1308" s="2"/>
      <c r="TUN1308" s="2"/>
      <c r="TUO1308" s="2"/>
      <c r="TUP1308" s="2"/>
      <c r="TUQ1308" s="2"/>
      <c r="TUR1308" s="2"/>
      <c r="TUS1308" s="2"/>
      <c r="TUT1308" s="2"/>
      <c r="TUU1308" s="2"/>
      <c r="TUV1308" s="2"/>
      <c r="TUW1308" s="2"/>
      <c r="TUX1308" s="2"/>
      <c r="TUY1308" s="2"/>
      <c r="TUZ1308" s="2"/>
      <c r="TVA1308" s="2"/>
      <c r="TVB1308" s="2"/>
      <c r="TVC1308" s="2"/>
      <c r="TVD1308" s="2"/>
      <c r="TVE1308" s="2"/>
      <c r="TVF1308" s="2"/>
      <c r="TVG1308" s="2"/>
      <c r="TVH1308" s="2"/>
      <c r="TVI1308" s="2"/>
      <c r="TVJ1308" s="2"/>
      <c r="TVK1308" s="2"/>
      <c r="TVL1308" s="2"/>
      <c r="TVM1308" s="2"/>
      <c r="TVN1308" s="2"/>
      <c r="TVO1308" s="2"/>
      <c r="TVP1308" s="2"/>
      <c r="TVQ1308" s="2"/>
      <c r="TVR1308" s="2"/>
      <c r="TVS1308" s="2"/>
      <c r="TVT1308" s="2"/>
      <c r="TVU1308" s="2"/>
      <c r="TVV1308" s="2"/>
      <c r="TVW1308" s="2"/>
      <c r="TVX1308" s="2"/>
      <c r="TVY1308" s="2"/>
      <c r="TVZ1308" s="2"/>
      <c r="TWA1308" s="2"/>
      <c r="TWB1308" s="2"/>
      <c r="TWC1308" s="2"/>
      <c r="TWD1308" s="2"/>
      <c r="TWE1308" s="2"/>
      <c r="TWF1308" s="2"/>
      <c r="TWG1308" s="2"/>
      <c r="TWH1308" s="2"/>
      <c r="TWI1308" s="2"/>
      <c r="TWJ1308" s="2"/>
      <c r="TWK1308" s="2"/>
      <c r="TWL1308" s="2"/>
      <c r="TWM1308" s="2"/>
      <c r="TWN1308" s="2"/>
      <c r="TWO1308" s="2"/>
      <c r="TWP1308" s="2"/>
      <c r="TWQ1308" s="2"/>
      <c r="TWR1308" s="2"/>
      <c r="TWS1308" s="2"/>
      <c r="TWT1308" s="2"/>
      <c r="TWU1308" s="2"/>
      <c r="TWV1308" s="2"/>
      <c r="TWW1308" s="2"/>
      <c r="TWX1308" s="2"/>
      <c r="TWY1308" s="2"/>
      <c r="TWZ1308" s="2"/>
      <c r="TXA1308" s="2"/>
      <c r="TXB1308" s="2"/>
      <c r="TXC1308" s="2"/>
      <c r="TXD1308" s="2"/>
      <c r="TXE1308" s="2"/>
      <c r="TXF1308" s="2"/>
      <c r="TXG1308" s="2"/>
      <c r="TXH1308" s="2"/>
      <c r="TXI1308" s="2"/>
      <c r="TXJ1308" s="2"/>
      <c r="TXK1308" s="2"/>
      <c r="TXL1308" s="2"/>
      <c r="TXM1308" s="2"/>
      <c r="TXN1308" s="2"/>
      <c r="TXO1308" s="2"/>
      <c r="TXP1308" s="2"/>
      <c r="TXQ1308" s="2"/>
      <c r="TXR1308" s="2"/>
      <c r="TXS1308" s="2"/>
      <c r="TXT1308" s="2"/>
      <c r="TXU1308" s="2"/>
      <c r="TXV1308" s="2"/>
      <c r="TXW1308" s="2"/>
      <c r="TXX1308" s="2"/>
      <c r="TXY1308" s="2"/>
      <c r="TXZ1308" s="2"/>
      <c r="TYA1308" s="2"/>
      <c r="TYB1308" s="2"/>
      <c r="TYC1308" s="2"/>
      <c r="TYD1308" s="2"/>
      <c r="TYE1308" s="2"/>
      <c r="TYF1308" s="2"/>
      <c r="TYG1308" s="2"/>
      <c r="TYH1308" s="2"/>
      <c r="TYI1308" s="2"/>
      <c r="TYJ1308" s="2"/>
      <c r="TYK1308" s="2"/>
      <c r="TYL1308" s="2"/>
      <c r="TYM1308" s="2"/>
      <c r="TYN1308" s="2"/>
      <c r="TYO1308" s="2"/>
      <c r="TYP1308" s="2"/>
      <c r="TYQ1308" s="2"/>
      <c r="TYR1308" s="2"/>
      <c r="TYS1308" s="2"/>
      <c r="TYT1308" s="2"/>
      <c r="TYU1308" s="2"/>
      <c r="TYV1308" s="2"/>
      <c r="TYW1308" s="2"/>
      <c r="TYX1308" s="2"/>
      <c r="TYY1308" s="2"/>
      <c r="TYZ1308" s="2"/>
      <c r="TZA1308" s="2"/>
      <c r="TZB1308" s="2"/>
      <c r="TZC1308" s="2"/>
      <c r="TZD1308" s="2"/>
      <c r="TZE1308" s="2"/>
      <c r="TZF1308" s="2"/>
      <c r="TZG1308" s="2"/>
      <c r="TZH1308" s="2"/>
      <c r="TZI1308" s="2"/>
      <c r="TZJ1308" s="2"/>
      <c r="TZK1308" s="2"/>
      <c r="TZL1308" s="2"/>
      <c r="TZM1308" s="2"/>
      <c r="TZN1308" s="2"/>
      <c r="TZO1308" s="2"/>
      <c r="TZP1308" s="2"/>
      <c r="TZQ1308" s="2"/>
      <c r="TZR1308" s="2"/>
      <c r="TZS1308" s="2"/>
      <c r="TZT1308" s="2"/>
      <c r="TZU1308" s="2"/>
      <c r="TZV1308" s="2"/>
      <c r="TZW1308" s="2"/>
      <c r="TZX1308" s="2"/>
      <c r="TZY1308" s="2"/>
      <c r="TZZ1308" s="2"/>
      <c r="UAA1308" s="2"/>
      <c r="UAB1308" s="2"/>
      <c r="UAC1308" s="2"/>
      <c r="UAD1308" s="2"/>
      <c r="UAE1308" s="2"/>
      <c r="UAF1308" s="2"/>
      <c r="UAG1308" s="2"/>
      <c r="UAH1308" s="2"/>
      <c r="UAI1308" s="2"/>
      <c r="UAJ1308" s="2"/>
      <c r="UAK1308" s="2"/>
      <c r="UAL1308" s="2"/>
      <c r="UAM1308" s="2"/>
      <c r="UAN1308" s="2"/>
      <c r="UAO1308" s="2"/>
      <c r="UAP1308" s="2"/>
      <c r="UAQ1308" s="2"/>
      <c r="UAR1308" s="2"/>
      <c r="UAS1308" s="2"/>
      <c r="UAT1308" s="2"/>
      <c r="UAU1308" s="2"/>
      <c r="UAV1308" s="2"/>
      <c r="UAW1308" s="2"/>
      <c r="UAX1308" s="2"/>
      <c r="UAY1308" s="2"/>
      <c r="UAZ1308" s="2"/>
      <c r="UBA1308" s="2"/>
      <c r="UBB1308" s="2"/>
      <c r="UBC1308" s="2"/>
      <c r="UBD1308" s="2"/>
      <c r="UBE1308" s="2"/>
      <c r="UBF1308" s="2"/>
      <c r="UBG1308" s="2"/>
      <c r="UBH1308" s="2"/>
      <c r="UBI1308" s="2"/>
      <c r="UBJ1308" s="2"/>
      <c r="UBK1308" s="2"/>
      <c r="UBL1308" s="2"/>
      <c r="UBM1308" s="2"/>
      <c r="UBN1308" s="2"/>
      <c r="UBO1308" s="2"/>
      <c r="UBP1308" s="2"/>
      <c r="UBQ1308" s="2"/>
      <c r="UBR1308" s="2"/>
      <c r="UBS1308" s="2"/>
      <c r="UBT1308" s="2"/>
      <c r="UBU1308" s="2"/>
      <c r="UBV1308" s="2"/>
      <c r="UBW1308" s="2"/>
      <c r="UBX1308" s="2"/>
      <c r="UBY1308" s="2"/>
      <c r="UBZ1308" s="2"/>
      <c r="UCA1308" s="2"/>
      <c r="UCB1308" s="2"/>
      <c r="UCC1308" s="2"/>
      <c r="UCD1308" s="2"/>
      <c r="UCE1308" s="2"/>
      <c r="UCF1308" s="2"/>
      <c r="UCG1308" s="2"/>
      <c r="UCH1308" s="2"/>
      <c r="UCI1308" s="2"/>
      <c r="UCJ1308" s="2"/>
      <c r="UCK1308" s="2"/>
      <c r="UCL1308" s="2"/>
      <c r="UCM1308" s="2"/>
      <c r="UCN1308" s="2"/>
      <c r="UCO1308" s="2"/>
      <c r="UCP1308" s="2"/>
      <c r="UCQ1308" s="2"/>
      <c r="UCR1308" s="2"/>
      <c r="UCS1308" s="2"/>
      <c r="UCT1308" s="2"/>
      <c r="UCU1308" s="2"/>
      <c r="UCV1308" s="2"/>
      <c r="UCW1308" s="2"/>
      <c r="UCX1308" s="2"/>
      <c r="UCY1308" s="2"/>
      <c r="UCZ1308" s="2"/>
      <c r="UDA1308" s="2"/>
      <c r="UDB1308" s="2"/>
      <c r="UDC1308" s="2"/>
      <c r="UDD1308" s="2"/>
      <c r="UDE1308" s="2"/>
      <c r="UDF1308" s="2"/>
      <c r="UDG1308" s="2"/>
      <c r="UDH1308" s="2"/>
      <c r="UDI1308" s="2"/>
      <c r="UDJ1308" s="2"/>
      <c r="UDK1308" s="2"/>
      <c r="UDL1308" s="2"/>
      <c r="UDM1308" s="2"/>
      <c r="UDN1308" s="2"/>
      <c r="UDO1308" s="2"/>
      <c r="UDP1308" s="2"/>
      <c r="UDQ1308" s="2"/>
      <c r="UDR1308" s="2"/>
      <c r="UDS1308" s="2"/>
      <c r="UDT1308" s="2"/>
      <c r="UDU1308" s="2"/>
      <c r="UDV1308" s="2"/>
      <c r="UDW1308" s="2"/>
      <c r="UDX1308" s="2"/>
      <c r="UDY1308" s="2"/>
      <c r="UDZ1308" s="2"/>
      <c r="UEA1308" s="2"/>
      <c r="UEB1308" s="2"/>
      <c r="UEC1308" s="2"/>
      <c r="UED1308" s="2"/>
      <c r="UEE1308" s="2"/>
      <c r="UEF1308" s="2"/>
      <c r="UEG1308" s="2"/>
      <c r="UEH1308" s="2"/>
      <c r="UEI1308" s="2"/>
      <c r="UEJ1308" s="2"/>
      <c r="UEK1308" s="2"/>
      <c r="UEL1308" s="2"/>
      <c r="UEM1308" s="2"/>
      <c r="UEN1308" s="2"/>
      <c r="UEO1308" s="2"/>
      <c r="UEP1308" s="2"/>
      <c r="UEQ1308" s="2"/>
      <c r="UER1308" s="2"/>
      <c r="UES1308" s="2"/>
      <c r="UET1308" s="2"/>
      <c r="UEU1308" s="2"/>
      <c r="UEV1308" s="2"/>
      <c r="UEW1308" s="2"/>
      <c r="UEX1308" s="2"/>
      <c r="UEY1308" s="2"/>
      <c r="UEZ1308" s="2"/>
      <c r="UFA1308" s="2"/>
      <c r="UFB1308" s="2"/>
      <c r="UFC1308" s="2"/>
      <c r="UFD1308" s="2"/>
      <c r="UFE1308" s="2"/>
      <c r="UFF1308" s="2"/>
      <c r="UFG1308" s="2"/>
      <c r="UFH1308" s="2"/>
      <c r="UFI1308" s="2"/>
      <c r="UFJ1308" s="2"/>
      <c r="UFK1308" s="2"/>
      <c r="UFL1308" s="2"/>
      <c r="UFM1308" s="2"/>
      <c r="UFN1308" s="2"/>
      <c r="UFO1308" s="2"/>
      <c r="UFP1308" s="2"/>
      <c r="UFQ1308" s="2"/>
      <c r="UFR1308" s="2"/>
      <c r="UFS1308" s="2"/>
      <c r="UFT1308" s="2"/>
      <c r="UFU1308" s="2"/>
      <c r="UFV1308" s="2"/>
      <c r="UFW1308" s="2"/>
      <c r="UFX1308" s="2"/>
      <c r="UFY1308" s="2"/>
      <c r="UFZ1308" s="2"/>
      <c r="UGA1308" s="2"/>
      <c r="UGB1308" s="2"/>
      <c r="UGC1308" s="2"/>
      <c r="UGD1308" s="2"/>
      <c r="UGE1308" s="2"/>
      <c r="UGF1308" s="2"/>
      <c r="UGG1308" s="2"/>
      <c r="UGH1308" s="2"/>
      <c r="UGI1308" s="2"/>
      <c r="UGJ1308" s="2"/>
      <c r="UGK1308" s="2"/>
      <c r="UGL1308" s="2"/>
      <c r="UGM1308" s="2"/>
      <c r="UGN1308" s="2"/>
      <c r="UGO1308" s="2"/>
      <c r="UGP1308" s="2"/>
      <c r="UGQ1308" s="2"/>
      <c r="UGR1308" s="2"/>
      <c r="UGS1308" s="2"/>
      <c r="UGT1308" s="2"/>
      <c r="UGU1308" s="2"/>
      <c r="UGV1308" s="2"/>
      <c r="UGW1308" s="2"/>
      <c r="UGX1308" s="2"/>
      <c r="UGY1308" s="2"/>
      <c r="UGZ1308" s="2"/>
      <c r="UHA1308" s="2"/>
      <c r="UHB1308" s="2"/>
      <c r="UHC1308" s="2"/>
      <c r="UHD1308" s="2"/>
      <c r="UHE1308" s="2"/>
      <c r="UHF1308" s="2"/>
      <c r="UHG1308" s="2"/>
      <c r="UHH1308" s="2"/>
      <c r="UHI1308" s="2"/>
      <c r="UHJ1308" s="2"/>
      <c r="UHK1308" s="2"/>
      <c r="UHL1308" s="2"/>
      <c r="UHM1308" s="2"/>
      <c r="UHN1308" s="2"/>
      <c r="UHO1308" s="2"/>
      <c r="UHP1308" s="2"/>
      <c r="UHQ1308" s="2"/>
      <c r="UHR1308" s="2"/>
      <c r="UHS1308" s="2"/>
      <c r="UHT1308" s="2"/>
      <c r="UHU1308" s="2"/>
      <c r="UHV1308" s="2"/>
      <c r="UHW1308" s="2"/>
      <c r="UHX1308" s="2"/>
      <c r="UHY1308" s="2"/>
      <c r="UHZ1308" s="2"/>
      <c r="UIA1308" s="2"/>
      <c r="UIB1308" s="2"/>
      <c r="UIC1308" s="2"/>
      <c r="UID1308" s="2"/>
      <c r="UIE1308" s="2"/>
      <c r="UIF1308" s="2"/>
      <c r="UIG1308" s="2"/>
      <c r="UIH1308" s="2"/>
      <c r="UII1308" s="2"/>
      <c r="UIJ1308" s="2"/>
      <c r="UIK1308" s="2"/>
      <c r="UIL1308" s="2"/>
      <c r="UIM1308" s="2"/>
      <c r="UIN1308" s="2"/>
      <c r="UIO1308" s="2"/>
      <c r="UIP1308" s="2"/>
      <c r="UIQ1308" s="2"/>
      <c r="UIR1308" s="2"/>
      <c r="UIS1308" s="2"/>
      <c r="UIT1308" s="2"/>
      <c r="UIU1308" s="2"/>
      <c r="UIV1308" s="2"/>
      <c r="UIW1308" s="2"/>
      <c r="UIX1308" s="2"/>
      <c r="UIY1308" s="2"/>
      <c r="UIZ1308" s="2"/>
      <c r="UJA1308" s="2"/>
      <c r="UJB1308" s="2"/>
      <c r="UJC1308" s="2"/>
      <c r="UJD1308" s="2"/>
      <c r="UJE1308" s="2"/>
      <c r="UJF1308" s="2"/>
      <c r="UJG1308" s="2"/>
      <c r="UJH1308" s="2"/>
      <c r="UJI1308" s="2"/>
      <c r="UJJ1308" s="2"/>
      <c r="UJK1308" s="2"/>
      <c r="UJL1308" s="2"/>
      <c r="UJM1308" s="2"/>
      <c r="UJN1308" s="2"/>
      <c r="UJO1308" s="2"/>
      <c r="UJP1308" s="2"/>
      <c r="UJQ1308" s="2"/>
      <c r="UJR1308" s="2"/>
      <c r="UJS1308" s="2"/>
      <c r="UJT1308" s="2"/>
      <c r="UJU1308" s="2"/>
      <c r="UJV1308" s="2"/>
      <c r="UJW1308" s="2"/>
      <c r="UJX1308" s="2"/>
      <c r="UJY1308" s="2"/>
      <c r="UJZ1308" s="2"/>
      <c r="UKA1308" s="2"/>
      <c r="UKB1308" s="2"/>
      <c r="UKC1308" s="2"/>
      <c r="UKD1308" s="2"/>
      <c r="UKE1308" s="2"/>
      <c r="UKF1308" s="2"/>
      <c r="UKG1308" s="2"/>
      <c r="UKH1308" s="2"/>
      <c r="UKI1308" s="2"/>
      <c r="UKJ1308" s="2"/>
      <c r="UKK1308" s="2"/>
      <c r="UKL1308" s="2"/>
      <c r="UKM1308" s="2"/>
      <c r="UKN1308" s="2"/>
      <c r="UKO1308" s="2"/>
      <c r="UKP1308" s="2"/>
      <c r="UKQ1308" s="2"/>
      <c r="UKR1308" s="2"/>
      <c r="UKS1308" s="2"/>
      <c r="UKT1308" s="2"/>
      <c r="UKU1308" s="2"/>
      <c r="UKV1308" s="2"/>
      <c r="UKW1308" s="2"/>
      <c r="UKX1308" s="2"/>
      <c r="UKY1308" s="2"/>
      <c r="UKZ1308" s="2"/>
      <c r="ULA1308" s="2"/>
      <c r="ULB1308" s="2"/>
      <c r="ULC1308" s="2"/>
      <c r="ULD1308" s="2"/>
      <c r="ULE1308" s="2"/>
      <c r="ULF1308" s="2"/>
      <c r="ULG1308" s="2"/>
      <c r="ULH1308" s="2"/>
      <c r="ULI1308" s="2"/>
      <c r="ULJ1308" s="2"/>
      <c r="ULK1308" s="2"/>
      <c r="ULL1308" s="2"/>
      <c r="ULM1308" s="2"/>
      <c r="ULN1308" s="2"/>
      <c r="ULO1308" s="2"/>
      <c r="ULP1308" s="2"/>
      <c r="ULQ1308" s="2"/>
      <c r="ULR1308" s="2"/>
      <c r="ULS1308" s="2"/>
      <c r="ULT1308" s="2"/>
      <c r="ULU1308" s="2"/>
      <c r="ULV1308" s="2"/>
      <c r="ULW1308" s="2"/>
      <c r="ULX1308" s="2"/>
      <c r="ULY1308" s="2"/>
      <c r="ULZ1308" s="2"/>
      <c r="UMA1308" s="2"/>
      <c r="UMB1308" s="2"/>
      <c r="UMC1308" s="2"/>
      <c r="UMD1308" s="2"/>
      <c r="UME1308" s="2"/>
      <c r="UMF1308" s="2"/>
      <c r="UMG1308" s="2"/>
      <c r="UMH1308" s="2"/>
      <c r="UMI1308" s="2"/>
      <c r="UMJ1308" s="2"/>
      <c r="UMK1308" s="2"/>
      <c r="UML1308" s="2"/>
      <c r="UMM1308" s="2"/>
      <c r="UMN1308" s="2"/>
      <c r="UMO1308" s="2"/>
      <c r="UMP1308" s="2"/>
      <c r="UMQ1308" s="2"/>
      <c r="UMR1308" s="2"/>
      <c r="UMS1308" s="2"/>
      <c r="UMT1308" s="2"/>
      <c r="UMU1308" s="2"/>
      <c r="UMV1308" s="2"/>
      <c r="UMW1308" s="2"/>
      <c r="UMX1308" s="2"/>
      <c r="UMY1308" s="2"/>
      <c r="UMZ1308" s="2"/>
      <c r="UNA1308" s="2"/>
      <c r="UNB1308" s="2"/>
      <c r="UNC1308" s="2"/>
      <c r="UND1308" s="2"/>
      <c r="UNE1308" s="2"/>
      <c r="UNF1308" s="2"/>
      <c r="UNG1308" s="2"/>
      <c r="UNH1308" s="2"/>
      <c r="UNI1308" s="2"/>
      <c r="UNJ1308" s="2"/>
      <c r="UNK1308" s="2"/>
      <c r="UNL1308" s="2"/>
      <c r="UNM1308" s="2"/>
      <c r="UNN1308" s="2"/>
      <c r="UNO1308" s="2"/>
      <c r="UNP1308" s="2"/>
      <c r="UNQ1308" s="2"/>
      <c r="UNR1308" s="2"/>
      <c r="UNS1308" s="2"/>
      <c r="UNT1308" s="2"/>
      <c r="UNU1308" s="2"/>
      <c r="UNV1308" s="2"/>
      <c r="UNW1308" s="2"/>
      <c r="UNX1308" s="2"/>
      <c r="UNY1308" s="2"/>
      <c r="UNZ1308" s="2"/>
      <c r="UOA1308" s="2"/>
      <c r="UOB1308" s="2"/>
      <c r="UOC1308" s="2"/>
      <c r="UOD1308" s="2"/>
      <c r="UOE1308" s="2"/>
      <c r="UOF1308" s="2"/>
      <c r="UOG1308" s="2"/>
      <c r="UOH1308" s="2"/>
      <c r="UOI1308" s="2"/>
      <c r="UOJ1308" s="2"/>
      <c r="UOK1308" s="2"/>
      <c r="UOL1308" s="2"/>
      <c r="UOM1308" s="2"/>
      <c r="UON1308" s="2"/>
      <c r="UOO1308" s="2"/>
      <c r="UOP1308" s="2"/>
      <c r="UOQ1308" s="2"/>
      <c r="UOR1308" s="2"/>
      <c r="UOS1308" s="2"/>
      <c r="UOT1308" s="2"/>
      <c r="UOU1308" s="2"/>
      <c r="UOV1308" s="2"/>
      <c r="UOW1308" s="2"/>
      <c r="UOX1308" s="2"/>
      <c r="UOY1308" s="2"/>
      <c r="UOZ1308" s="2"/>
      <c r="UPA1308" s="2"/>
      <c r="UPB1308" s="2"/>
      <c r="UPC1308" s="2"/>
      <c r="UPD1308" s="2"/>
      <c r="UPE1308" s="2"/>
      <c r="UPF1308" s="2"/>
      <c r="UPG1308" s="2"/>
      <c r="UPH1308" s="2"/>
      <c r="UPI1308" s="2"/>
      <c r="UPJ1308" s="2"/>
      <c r="UPK1308" s="2"/>
      <c r="UPL1308" s="2"/>
      <c r="UPM1308" s="2"/>
      <c r="UPN1308" s="2"/>
      <c r="UPO1308" s="2"/>
      <c r="UPP1308" s="2"/>
      <c r="UPQ1308" s="2"/>
      <c r="UPR1308" s="2"/>
      <c r="UPS1308" s="2"/>
      <c r="UPT1308" s="2"/>
      <c r="UPU1308" s="2"/>
      <c r="UPV1308" s="2"/>
      <c r="UPW1308" s="2"/>
      <c r="UPX1308" s="2"/>
      <c r="UPY1308" s="2"/>
      <c r="UPZ1308" s="2"/>
      <c r="UQA1308" s="2"/>
      <c r="UQB1308" s="2"/>
      <c r="UQC1308" s="2"/>
      <c r="UQD1308" s="2"/>
      <c r="UQE1308" s="2"/>
      <c r="UQF1308" s="2"/>
      <c r="UQG1308" s="2"/>
      <c r="UQH1308" s="2"/>
      <c r="UQI1308" s="2"/>
      <c r="UQJ1308" s="2"/>
      <c r="UQK1308" s="2"/>
      <c r="UQL1308" s="2"/>
      <c r="UQM1308" s="2"/>
      <c r="UQN1308" s="2"/>
      <c r="UQO1308" s="2"/>
      <c r="UQP1308" s="2"/>
      <c r="UQQ1308" s="2"/>
      <c r="UQR1308" s="2"/>
      <c r="UQS1308" s="2"/>
      <c r="UQT1308" s="2"/>
      <c r="UQU1308" s="2"/>
      <c r="UQV1308" s="2"/>
      <c r="UQW1308" s="2"/>
      <c r="UQX1308" s="2"/>
      <c r="UQY1308" s="2"/>
      <c r="UQZ1308" s="2"/>
      <c r="URA1308" s="2"/>
      <c r="URB1308" s="2"/>
      <c r="URC1308" s="2"/>
      <c r="URD1308" s="2"/>
      <c r="URE1308" s="2"/>
      <c r="URF1308" s="2"/>
      <c r="URG1308" s="2"/>
      <c r="URH1308" s="2"/>
      <c r="URI1308" s="2"/>
      <c r="URJ1308" s="2"/>
      <c r="URK1308" s="2"/>
      <c r="URL1308" s="2"/>
      <c r="URM1308" s="2"/>
      <c r="URN1308" s="2"/>
      <c r="URO1308" s="2"/>
      <c r="URP1308" s="2"/>
      <c r="URQ1308" s="2"/>
      <c r="URR1308" s="2"/>
      <c r="URS1308" s="2"/>
      <c r="URT1308" s="2"/>
      <c r="URU1308" s="2"/>
      <c r="URV1308" s="2"/>
      <c r="URW1308" s="2"/>
      <c r="URX1308" s="2"/>
      <c r="URY1308" s="2"/>
      <c r="URZ1308" s="2"/>
      <c r="USA1308" s="2"/>
      <c r="USB1308" s="2"/>
      <c r="USC1308" s="2"/>
      <c r="USD1308" s="2"/>
      <c r="USE1308" s="2"/>
      <c r="USF1308" s="2"/>
      <c r="USG1308" s="2"/>
      <c r="USH1308" s="2"/>
      <c r="USI1308" s="2"/>
      <c r="USJ1308" s="2"/>
      <c r="USK1308" s="2"/>
      <c r="USL1308" s="2"/>
      <c r="USM1308" s="2"/>
      <c r="USN1308" s="2"/>
      <c r="USO1308" s="2"/>
      <c r="USP1308" s="2"/>
      <c r="USQ1308" s="2"/>
      <c r="USR1308" s="2"/>
      <c r="USS1308" s="2"/>
      <c r="UST1308" s="2"/>
      <c r="USU1308" s="2"/>
      <c r="USV1308" s="2"/>
      <c r="USW1308" s="2"/>
      <c r="USX1308" s="2"/>
      <c r="USY1308" s="2"/>
      <c r="USZ1308" s="2"/>
      <c r="UTA1308" s="2"/>
      <c r="UTB1308" s="2"/>
      <c r="UTC1308" s="2"/>
      <c r="UTD1308" s="2"/>
      <c r="UTE1308" s="2"/>
      <c r="UTF1308" s="2"/>
      <c r="UTG1308" s="2"/>
      <c r="UTH1308" s="2"/>
      <c r="UTI1308" s="2"/>
      <c r="UTJ1308" s="2"/>
      <c r="UTK1308" s="2"/>
      <c r="UTL1308" s="2"/>
      <c r="UTM1308" s="2"/>
      <c r="UTN1308" s="2"/>
      <c r="UTO1308" s="2"/>
      <c r="UTP1308" s="2"/>
      <c r="UTQ1308" s="2"/>
      <c r="UTR1308" s="2"/>
      <c r="UTS1308" s="2"/>
      <c r="UTT1308" s="2"/>
      <c r="UTU1308" s="2"/>
      <c r="UTV1308" s="2"/>
      <c r="UTW1308" s="2"/>
      <c r="UTX1308" s="2"/>
      <c r="UTY1308" s="2"/>
      <c r="UTZ1308" s="2"/>
      <c r="UUA1308" s="2"/>
      <c r="UUB1308" s="2"/>
      <c r="UUC1308" s="2"/>
      <c r="UUD1308" s="2"/>
      <c r="UUE1308" s="2"/>
      <c r="UUF1308" s="2"/>
      <c r="UUG1308" s="2"/>
      <c r="UUH1308" s="2"/>
      <c r="UUI1308" s="2"/>
      <c r="UUJ1308" s="2"/>
      <c r="UUK1308" s="2"/>
      <c r="UUL1308" s="2"/>
      <c r="UUM1308" s="2"/>
      <c r="UUN1308" s="2"/>
      <c r="UUO1308" s="2"/>
      <c r="UUP1308" s="2"/>
      <c r="UUQ1308" s="2"/>
      <c r="UUR1308" s="2"/>
      <c r="UUS1308" s="2"/>
      <c r="UUT1308" s="2"/>
      <c r="UUU1308" s="2"/>
      <c r="UUV1308" s="2"/>
      <c r="UUW1308" s="2"/>
      <c r="UUX1308" s="2"/>
      <c r="UUY1308" s="2"/>
      <c r="UUZ1308" s="2"/>
      <c r="UVA1308" s="2"/>
      <c r="UVB1308" s="2"/>
      <c r="UVC1308" s="2"/>
      <c r="UVD1308" s="2"/>
      <c r="UVE1308" s="2"/>
      <c r="UVF1308" s="2"/>
      <c r="UVG1308" s="2"/>
      <c r="UVH1308" s="2"/>
      <c r="UVI1308" s="2"/>
      <c r="UVJ1308" s="2"/>
      <c r="UVK1308" s="2"/>
      <c r="UVL1308" s="2"/>
      <c r="UVM1308" s="2"/>
      <c r="UVN1308" s="2"/>
      <c r="UVO1308" s="2"/>
      <c r="UVP1308" s="2"/>
      <c r="UVQ1308" s="2"/>
      <c r="UVR1308" s="2"/>
      <c r="UVS1308" s="2"/>
      <c r="UVT1308" s="2"/>
      <c r="UVU1308" s="2"/>
      <c r="UVV1308" s="2"/>
      <c r="UVW1308" s="2"/>
      <c r="UVX1308" s="2"/>
      <c r="UVY1308" s="2"/>
      <c r="UVZ1308" s="2"/>
      <c r="UWA1308" s="2"/>
      <c r="UWB1308" s="2"/>
      <c r="UWC1308" s="2"/>
      <c r="UWD1308" s="2"/>
      <c r="UWE1308" s="2"/>
      <c r="UWF1308" s="2"/>
      <c r="UWG1308" s="2"/>
      <c r="UWH1308" s="2"/>
      <c r="UWI1308" s="2"/>
      <c r="UWJ1308" s="2"/>
      <c r="UWK1308" s="2"/>
      <c r="UWL1308" s="2"/>
      <c r="UWM1308" s="2"/>
      <c r="UWN1308" s="2"/>
      <c r="UWO1308" s="2"/>
      <c r="UWP1308" s="2"/>
      <c r="UWQ1308" s="2"/>
      <c r="UWR1308" s="2"/>
      <c r="UWS1308" s="2"/>
      <c r="UWT1308" s="2"/>
      <c r="UWU1308" s="2"/>
      <c r="UWV1308" s="2"/>
      <c r="UWW1308" s="2"/>
      <c r="UWX1308" s="2"/>
      <c r="UWY1308" s="2"/>
      <c r="UWZ1308" s="2"/>
      <c r="UXA1308" s="2"/>
      <c r="UXB1308" s="2"/>
      <c r="UXC1308" s="2"/>
      <c r="UXD1308" s="2"/>
      <c r="UXE1308" s="2"/>
      <c r="UXF1308" s="2"/>
      <c r="UXG1308" s="2"/>
      <c r="UXH1308" s="2"/>
      <c r="UXI1308" s="2"/>
      <c r="UXJ1308" s="2"/>
      <c r="UXK1308" s="2"/>
      <c r="UXL1308" s="2"/>
      <c r="UXM1308" s="2"/>
      <c r="UXN1308" s="2"/>
      <c r="UXO1308" s="2"/>
      <c r="UXP1308" s="2"/>
      <c r="UXQ1308" s="2"/>
      <c r="UXR1308" s="2"/>
      <c r="UXS1308" s="2"/>
      <c r="UXT1308" s="2"/>
      <c r="UXU1308" s="2"/>
      <c r="UXV1308" s="2"/>
      <c r="UXW1308" s="2"/>
      <c r="UXX1308" s="2"/>
      <c r="UXY1308" s="2"/>
      <c r="UXZ1308" s="2"/>
      <c r="UYA1308" s="2"/>
      <c r="UYB1308" s="2"/>
      <c r="UYC1308" s="2"/>
      <c r="UYD1308" s="2"/>
      <c r="UYE1308" s="2"/>
      <c r="UYF1308" s="2"/>
      <c r="UYG1308" s="2"/>
      <c r="UYH1308" s="2"/>
      <c r="UYI1308" s="2"/>
      <c r="UYJ1308" s="2"/>
      <c r="UYK1308" s="2"/>
      <c r="UYL1308" s="2"/>
      <c r="UYM1308" s="2"/>
      <c r="UYN1308" s="2"/>
      <c r="UYO1308" s="2"/>
      <c r="UYP1308" s="2"/>
      <c r="UYQ1308" s="2"/>
      <c r="UYR1308" s="2"/>
      <c r="UYS1308" s="2"/>
      <c r="UYT1308" s="2"/>
      <c r="UYU1308" s="2"/>
      <c r="UYV1308" s="2"/>
      <c r="UYW1308" s="2"/>
      <c r="UYX1308" s="2"/>
      <c r="UYY1308" s="2"/>
      <c r="UYZ1308" s="2"/>
      <c r="UZA1308" s="2"/>
      <c r="UZB1308" s="2"/>
      <c r="UZC1308" s="2"/>
      <c r="UZD1308" s="2"/>
      <c r="UZE1308" s="2"/>
      <c r="UZF1308" s="2"/>
      <c r="UZG1308" s="2"/>
      <c r="UZH1308" s="2"/>
      <c r="UZI1308" s="2"/>
      <c r="UZJ1308" s="2"/>
      <c r="UZK1308" s="2"/>
      <c r="UZL1308" s="2"/>
      <c r="UZM1308" s="2"/>
      <c r="UZN1308" s="2"/>
      <c r="UZO1308" s="2"/>
      <c r="UZP1308" s="2"/>
      <c r="UZQ1308" s="2"/>
      <c r="UZR1308" s="2"/>
      <c r="UZS1308" s="2"/>
      <c r="UZT1308" s="2"/>
      <c r="UZU1308" s="2"/>
      <c r="UZV1308" s="2"/>
      <c r="UZW1308" s="2"/>
      <c r="UZX1308" s="2"/>
      <c r="UZY1308" s="2"/>
      <c r="UZZ1308" s="2"/>
      <c r="VAA1308" s="2"/>
      <c r="VAB1308" s="2"/>
      <c r="VAC1308" s="2"/>
      <c r="VAD1308" s="2"/>
      <c r="VAE1308" s="2"/>
      <c r="VAF1308" s="2"/>
      <c r="VAG1308" s="2"/>
      <c r="VAH1308" s="2"/>
      <c r="VAI1308" s="2"/>
      <c r="VAJ1308" s="2"/>
      <c r="VAK1308" s="2"/>
      <c r="VAL1308" s="2"/>
      <c r="VAM1308" s="2"/>
      <c r="VAN1308" s="2"/>
      <c r="VAO1308" s="2"/>
      <c r="VAP1308" s="2"/>
      <c r="VAQ1308" s="2"/>
      <c r="VAR1308" s="2"/>
      <c r="VAS1308" s="2"/>
      <c r="VAT1308" s="2"/>
      <c r="VAU1308" s="2"/>
      <c r="VAV1308" s="2"/>
      <c r="VAW1308" s="2"/>
      <c r="VAX1308" s="2"/>
      <c r="VAY1308" s="2"/>
      <c r="VAZ1308" s="2"/>
      <c r="VBA1308" s="2"/>
      <c r="VBB1308" s="2"/>
      <c r="VBC1308" s="2"/>
      <c r="VBD1308" s="2"/>
      <c r="VBE1308" s="2"/>
      <c r="VBF1308" s="2"/>
      <c r="VBG1308" s="2"/>
      <c r="VBH1308" s="2"/>
      <c r="VBI1308" s="2"/>
      <c r="VBJ1308" s="2"/>
      <c r="VBK1308" s="2"/>
      <c r="VBL1308" s="2"/>
      <c r="VBM1308" s="2"/>
      <c r="VBN1308" s="2"/>
      <c r="VBO1308" s="2"/>
      <c r="VBP1308" s="2"/>
      <c r="VBQ1308" s="2"/>
      <c r="VBR1308" s="2"/>
      <c r="VBS1308" s="2"/>
      <c r="VBT1308" s="2"/>
      <c r="VBU1308" s="2"/>
      <c r="VBV1308" s="2"/>
      <c r="VBW1308" s="2"/>
      <c r="VBX1308" s="2"/>
      <c r="VBY1308" s="2"/>
      <c r="VBZ1308" s="2"/>
      <c r="VCA1308" s="2"/>
      <c r="VCB1308" s="2"/>
      <c r="VCC1308" s="2"/>
      <c r="VCD1308" s="2"/>
      <c r="VCE1308" s="2"/>
      <c r="VCF1308" s="2"/>
      <c r="VCG1308" s="2"/>
      <c r="VCH1308" s="2"/>
      <c r="VCI1308" s="2"/>
      <c r="VCJ1308" s="2"/>
      <c r="VCK1308" s="2"/>
      <c r="VCL1308" s="2"/>
      <c r="VCM1308" s="2"/>
      <c r="VCN1308" s="2"/>
      <c r="VCO1308" s="2"/>
      <c r="VCP1308" s="2"/>
      <c r="VCQ1308" s="2"/>
      <c r="VCR1308" s="2"/>
      <c r="VCS1308" s="2"/>
      <c r="VCT1308" s="2"/>
      <c r="VCU1308" s="2"/>
      <c r="VCV1308" s="2"/>
      <c r="VCW1308" s="2"/>
      <c r="VCX1308" s="2"/>
      <c r="VCY1308" s="2"/>
      <c r="VCZ1308" s="2"/>
      <c r="VDA1308" s="2"/>
      <c r="VDB1308" s="2"/>
      <c r="VDC1308" s="2"/>
      <c r="VDD1308" s="2"/>
      <c r="VDE1308" s="2"/>
      <c r="VDF1308" s="2"/>
      <c r="VDG1308" s="2"/>
      <c r="VDH1308" s="2"/>
      <c r="VDI1308" s="2"/>
      <c r="VDJ1308" s="2"/>
      <c r="VDK1308" s="2"/>
      <c r="VDL1308" s="2"/>
      <c r="VDM1308" s="2"/>
      <c r="VDN1308" s="2"/>
      <c r="VDO1308" s="2"/>
      <c r="VDP1308" s="2"/>
      <c r="VDQ1308" s="2"/>
      <c r="VDR1308" s="2"/>
      <c r="VDS1308" s="2"/>
      <c r="VDT1308" s="2"/>
      <c r="VDU1308" s="2"/>
      <c r="VDV1308" s="2"/>
      <c r="VDW1308" s="2"/>
      <c r="VDX1308" s="2"/>
      <c r="VDY1308" s="2"/>
      <c r="VDZ1308" s="2"/>
      <c r="VEA1308" s="2"/>
      <c r="VEB1308" s="2"/>
      <c r="VEC1308" s="2"/>
      <c r="VED1308" s="2"/>
      <c r="VEE1308" s="2"/>
      <c r="VEF1308" s="2"/>
      <c r="VEG1308" s="2"/>
      <c r="VEH1308" s="2"/>
      <c r="VEI1308" s="2"/>
      <c r="VEJ1308" s="2"/>
      <c r="VEK1308" s="2"/>
      <c r="VEL1308" s="2"/>
      <c r="VEM1308" s="2"/>
      <c r="VEN1308" s="2"/>
      <c r="VEO1308" s="2"/>
      <c r="VEP1308" s="2"/>
      <c r="VEQ1308" s="2"/>
      <c r="VER1308" s="2"/>
      <c r="VES1308" s="2"/>
      <c r="VET1308" s="2"/>
      <c r="VEU1308" s="2"/>
      <c r="VEV1308" s="2"/>
      <c r="VEW1308" s="2"/>
      <c r="VEX1308" s="2"/>
      <c r="VEY1308" s="2"/>
      <c r="VEZ1308" s="2"/>
      <c r="VFA1308" s="2"/>
      <c r="VFB1308" s="2"/>
      <c r="VFC1308" s="2"/>
      <c r="VFD1308" s="2"/>
      <c r="VFE1308" s="2"/>
      <c r="VFF1308" s="2"/>
      <c r="VFG1308" s="2"/>
      <c r="VFH1308" s="2"/>
      <c r="VFI1308" s="2"/>
      <c r="VFJ1308" s="2"/>
      <c r="VFK1308" s="2"/>
      <c r="VFL1308" s="2"/>
      <c r="VFM1308" s="2"/>
      <c r="VFN1308" s="2"/>
      <c r="VFO1308" s="2"/>
      <c r="VFP1308" s="2"/>
      <c r="VFQ1308" s="2"/>
      <c r="VFR1308" s="2"/>
      <c r="VFS1308" s="2"/>
      <c r="VFT1308" s="2"/>
      <c r="VFU1308" s="2"/>
      <c r="VFV1308" s="2"/>
      <c r="VFW1308" s="2"/>
      <c r="VFX1308" s="2"/>
      <c r="VFY1308" s="2"/>
      <c r="VFZ1308" s="2"/>
      <c r="VGA1308" s="2"/>
      <c r="VGB1308" s="2"/>
      <c r="VGC1308" s="2"/>
      <c r="VGD1308" s="2"/>
      <c r="VGE1308" s="2"/>
      <c r="VGF1308" s="2"/>
      <c r="VGG1308" s="2"/>
      <c r="VGH1308" s="2"/>
      <c r="VGI1308" s="2"/>
      <c r="VGJ1308" s="2"/>
      <c r="VGK1308" s="2"/>
      <c r="VGL1308" s="2"/>
      <c r="VGM1308" s="2"/>
      <c r="VGN1308" s="2"/>
      <c r="VGO1308" s="2"/>
      <c r="VGP1308" s="2"/>
      <c r="VGQ1308" s="2"/>
      <c r="VGR1308" s="2"/>
      <c r="VGS1308" s="2"/>
      <c r="VGT1308" s="2"/>
      <c r="VGU1308" s="2"/>
      <c r="VGV1308" s="2"/>
      <c r="VGW1308" s="2"/>
      <c r="VGX1308" s="2"/>
      <c r="VGY1308" s="2"/>
      <c r="VGZ1308" s="2"/>
      <c r="VHA1308" s="2"/>
      <c r="VHB1308" s="2"/>
      <c r="VHC1308" s="2"/>
      <c r="VHD1308" s="2"/>
      <c r="VHE1308" s="2"/>
      <c r="VHF1308" s="2"/>
      <c r="VHG1308" s="2"/>
      <c r="VHH1308" s="2"/>
      <c r="VHI1308" s="2"/>
      <c r="VHJ1308" s="2"/>
      <c r="VHK1308" s="2"/>
      <c r="VHL1308" s="2"/>
      <c r="VHM1308" s="2"/>
      <c r="VHN1308" s="2"/>
      <c r="VHO1308" s="2"/>
      <c r="VHP1308" s="2"/>
      <c r="VHQ1308" s="2"/>
      <c r="VHR1308" s="2"/>
      <c r="VHS1308" s="2"/>
      <c r="VHT1308" s="2"/>
      <c r="VHU1308" s="2"/>
      <c r="VHV1308" s="2"/>
      <c r="VHW1308" s="2"/>
      <c r="VHX1308" s="2"/>
      <c r="VHY1308" s="2"/>
      <c r="VHZ1308" s="2"/>
      <c r="VIA1308" s="2"/>
      <c r="VIB1308" s="2"/>
      <c r="VIC1308" s="2"/>
      <c r="VID1308" s="2"/>
      <c r="VIE1308" s="2"/>
      <c r="VIF1308" s="2"/>
      <c r="VIG1308" s="2"/>
      <c r="VIH1308" s="2"/>
      <c r="VII1308" s="2"/>
      <c r="VIJ1308" s="2"/>
      <c r="VIK1308" s="2"/>
      <c r="VIL1308" s="2"/>
      <c r="VIM1308" s="2"/>
      <c r="VIN1308" s="2"/>
      <c r="VIO1308" s="2"/>
      <c r="VIP1308" s="2"/>
      <c r="VIQ1308" s="2"/>
      <c r="VIR1308" s="2"/>
      <c r="VIS1308" s="2"/>
      <c r="VIT1308" s="2"/>
      <c r="VIU1308" s="2"/>
      <c r="VIV1308" s="2"/>
      <c r="VIW1308" s="2"/>
      <c r="VIX1308" s="2"/>
      <c r="VIY1308" s="2"/>
      <c r="VIZ1308" s="2"/>
      <c r="VJA1308" s="2"/>
      <c r="VJB1308" s="2"/>
      <c r="VJC1308" s="2"/>
      <c r="VJD1308" s="2"/>
      <c r="VJE1308" s="2"/>
      <c r="VJF1308" s="2"/>
      <c r="VJG1308" s="2"/>
      <c r="VJH1308" s="2"/>
      <c r="VJI1308" s="2"/>
      <c r="VJJ1308" s="2"/>
      <c r="VJK1308" s="2"/>
      <c r="VJL1308" s="2"/>
      <c r="VJM1308" s="2"/>
      <c r="VJN1308" s="2"/>
      <c r="VJO1308" s="2"/>
      <c r="VJP1308" s="2"/>
      <c r="VJQ1308" s="2"/>
      <c r="VJR1308" s="2"/>
      <c r="VJS1308" s="2"/>
      <c r="VJT1308" s="2"/>
      <c r="VJU1308" s="2"/>
      <c r="VJV1308" s="2"/>
      <c r="VJW1308" s="2"/>
      <c r="VJX1308" s="2"/>
      <c r="VJY1308" s="2"/>
      <c r="VJZ1308" s="2"/>
      <c r="VKA1308" s="2"/>
      <c r="VKB1308" s="2"/>
      <c r="VKC1308" s="2"/>
      <c r="VKD1308" s="2"/>
      <c r="VKE1308" s="2"/>
      <c r="VKF1308" s="2"/>
      <c r="VKG1308" s="2"/>
      <c r="VKH1308" s="2"/>
      <c r="VKI1308" s="2"/>
      <c r="VKJ1308" s="2"/>
      <c r="VKK1308" s="2"/>
      <c r="VKL1308" s="2"/>
      <c r="VKM1308" s="2"/>
      <c r="VKN1308" s="2"/>
      <c r="VKO1308" s="2"/>
      <c r="VKP1308" s="2"/>
      <c r="VKQ1308" s="2"/>
      <c r="VKR1308" s="2"/>
      <c r="VKS1308" s="2"/>
      <c r="VKT1308" s="2"/>
      <c r="VKU1308" s="2"/>
      <c r="VKV1308" s="2"/>
      <c r="VKW1308" s="2"/>
      <c r="VKX1308" s="2"/>
      <c r="VKY1308" s="2"/>
      <c r="VKZ1308" s="2"/>
      <c r="VLA1308" s="2"/>
      <c r="VLB1308" s="2"/>
      <c r="VLC1308" s="2"/>
      <c r="VLD1308" s="2"/>
      <c r="VLE1308" s="2"/>
      <c r="VLF1308" s="2"/>
      <c r="VLG1308" s="2"/>
      <c r="VLH1308" s="2"/>
      <c r="VLI1308" s="2"/>
      <c r="VLJ1308" s="2"/>
      <c r="VLK1308" s="2"/>
      <c r="VLL1308" s="2"/>
      <c r="VLM1308" s="2"/>
      <c r="VLN1308" s="2"/>
      <c r="VLO1308" s="2"/>
      <c r="VLP1308" s="2"/>
      <c r="VLQ1308" s="2"/>
      <c r="VLR1308" s="2"/>
      <c r="VLS1308" s="2"/>
      <c r="VLT1308" s="2"/>
      <c r="VLU1308" s="2"/>
      <c r="VLV1308" s="2"/>
      <c r="VLW1308" s="2"/>
      <c r="VLX1308" s="2"/>
      <c r="VLY1308" s="2"/>
      <c r="VLZ1308" s="2"/>
      <c r="VMA1308" s="2"/>
      <c r="VMB1308" s="2"/>
      <c r="VMC1308" s="2"/>
      <c r="VMD1308" s="2"/>
      <c r="VME1308" s="2"/>
      <c r="VMF1308" s="2"/>
      <c r="VMG1308" s="2"/>
      <c r="VMH1308" s="2"/>
      <c r="VMI1308" s="2"/>
      <c r="VMJ1308" s="2"/>
      <c r="VMK1308" s="2"/>
      <c r="VML1308" s="2"/>
      <c r="VMM1308" s="2"/>
      <c r="VMN1308" s="2"/>
      <c r="VMO1308" s="2"/>
      <c r="VMP1308" s="2"/>
      <c r="VMQ1308" s="2"/>
      <c r="VMR1308" s="2"/>
      <c r="VMS1308" s="2"/>
      <c r="VMT1308" s="2"/>
      <c r="VMU1308" s="2"/>
      <c r="VMV1308" s="2"/>
      <c r="VMW1308" s="2"/>
      <c r="VMX1308" s="2"/>
      <c r="VMY1308" s="2"/>
      <c r="VMZ1308" s="2"/>
      <c r="VNA1308" s="2"/>
      <c r="VNB1308" s="2"/>
      <c r="VNC1308" s="2"/>
      <c r="VND1308" s="2"/>
      <c r="VNE1308" s="2"/>
      <c r="VNF1308" s="2"/>
      <c r="VNG1308" s="2"/>
      <c r="VNH1308" s="2"/>
      <c r="VNI1308" s="2"/>
      <c r="VNJ1308" s="2"/>
      <c r="VNK1308" s="2"/>
      <c r="VNL1308" s="2"/>
      <c r="VNM1308" s="2"/>
      <c r="VNN1308" s="2"/>
      <c r="VNO1308" s="2"/>
      <c r="VNP1308" s="2"/>
      <c r="VNQ1308" s="2"/>
      <c r="VNR1308" s="2"/>
      <c r="VNS1308" s="2"/>
      <c r="VNT1308" s="2"/>
      <c r="VNU1308" s="2"/>
      <c r="VNV1308" s="2"/>
      <c r="VNW1308" s="2"/>
      <c r="VNX1308" s="2"/>
      <c r="VNY1308" s="2"/>
      <c r="VNZ1308" s="2"/>
      <c r="VOA1308" s="2"/>
      <c r="VOB1308" s="2"/>
      <c r="VOC1308" s="2"/>
      <c r="VOD1308" s="2"/>
      <c r="VOE1308" s="2"/>
      <c r="VOF1308" s="2"/>
      <c r="VOG1308" s="2"/>
      <c r="VOH1308" s="2"/>
      <c r="VOI1308" s="2"/>
      <c r="VOJ1308" s="2"/>
      <c r="VOK1308" s="2"/>
      <c r="VOL1308" s="2"/>
      <c r="VOM1308" s="2"/>
      <c r="VON1308" s="2"/>
      <c r="VOO1308" s="2"/>
      <c r="VOP1308" s="2"/>
      <c r="VOQ1308" s="2"/>
      <c r="VOR1308" s="2"/>
      <c r="VOS1308" s="2"/>
      <c r="VOT1308" s="2"/>
      <c r="VOU1308" s="2"/>
      <c r="VOV1308" s="2"/>
      <c r="VOW1308" s="2"/>
      <c r="VOX1308" s="2"/>
      <c r="VOY1308" s="2"/>
      <c r="VOZ1308" s="2"/>
      <c r="VPA1308" s="2"/>
      <c r="VPB1308" s="2"/>
      <c r="VPC1308" s="2"/>
      <c r="VPD1308" s="2"/>
      <c r="VPE1308" s="2"/>
      <c r="VPF1308" s="2"/>
      <c r="VPG1308" s="2"/>
      <c r="VPH1308" s="2"/>
      <c r="VPI1308" s="2"/>
      <c r="VPJ1308" s="2"/>
      <c r="VPK1308" s="2"/>
      <c r="VPL1308" s="2"/>
      <c r="VPM1308" s="2"/>
      <c r="VPN1308" s="2"/>
      <c r="VPO1308" s="2"/>
      <c r="VPP1308" s="2"/>
      <c r="VPQ1308" s="2"/>
      <c r="VPR1308" s="2"/>
      <c r="VPS1308" s="2"/>
      <c r="VPT1308" s="2"/>
      <c r="VPU1308" s="2"/>
      <c r="VPV1308" s="2"/>
      <c r="VPW1308" s="2"/>
      <c r="VPX1308" s="2"/>
      <c r="VPY1308" s="2"/>
      <c r="VPZ1308" s="2"/>
      <c r="VQA1308" s="2"/>
      <c r="VQB1308" s="2"/>
      <c r="VQC1308" s="2"/>
      <c r="VQD1308" s="2"/>
      <c r="VQE1308" s="2"/>
      <c r="VQF1308" s="2"/>
      <c r="VQG1308" s="2"/>
      <c r="VQH1308" s="2"/>
      <c r="VQI1308" s="2"/>
      <c r="VQJ1308" s="2"/>
      <c r="VQK1308" s="2"/>
      <c r="VQL1308" s="2"/>
      <c r="VQM1308" s="2"/>
      <c r="VQN1308" s="2"/>
      <c r="VQO1308" s="2"/>
      <c r="VQP1308" s="2"/>
      <c r="VQQ1308" s="2"/>
      <c r="VQR1308" s="2"/>
      <c r="VQS1308" s="2"/>
      <c r="VQT1308" s="2"/>
      <c r="VQU1308" s="2"/>
      <c r="VQV1308" s="2"/>
      <c r="VQW1308" s="2"/>
      <c r="VQX1308" s="2"/>
      <c r="VQY1308" s="2"/>
      <c r="VQZ1308" s="2"/>
      <c r="VRA1308" s="2"/>
      <c r="VRB1308" s="2"/>
      <c r="VRC1308" s="2"/>
      <c r="VRD1308" s="2"/>
      <c r="VRE1308" s="2"/>
      <c r="VRF1308" s="2"/>
      <c r="VRG1308" s="2"/>
      <c r="VRH1308" s="2"/>
      <c r="VRI1308" s="2"/>
      <c r="VRJ1308" s="2"/>
      <c r="VRK1308" s="2"/>
      <c r="VRL1308" s="2"/>
      <c r="VRM1308" s="2"/>
      <c r="VRN1308" s="2"/>
      <c r="VRO1308" s="2"/>
      <c r="VRP1308" s="2"/>
      <c r="VRQ1308" s="2"/>
      <c r="VRR1308" s="2"/>
      <c r="VRS1308" s="2"/>
      <c r="VRT1308" s="2"/>
      <c r="VRU1308" s="2"/>
      <c r="VRV1308" s="2"/>
      <c r="VRW1308" s="2"/>
      <c r="VRX1308" s="2"/>
      <c r="VRY1308" s="2"/>
      <c r="VRZ1308" s="2"/>
      <c r="VSA1308" s="2"/>
      <c r="VSB1308" s="2"/>
      <c r="VSC1308" s="2"/>
      <c r="VSD1308" s="2"/>
      <c r="VSE1308" s="2"/>
      <c r="VSF1308" s="2"/>
      <c r="VSG1308" s="2"/>
      <c r="VSH1308" s="2"/>
      <c r="VSI1308" s="2"/>
      <c r="VSJ1308" s="2"/>
      <c r="VSK1308" s="2"/>
      <c r="VSL1308" s="2"/>
      <c r="VSM1308" s="2"/>
      <c r="VSN1308" s="2"/>
      <c r="VSO1308" s="2"/>
      <c r="VSP1308" s="2"/>
      <c r="VSQ1308" s="2"/>
      <c r="VSR1308" s="2"/>
      <c r="VSS1308" s="2"/>
      <c r="VST1308" s="2"/>
      <c r="VSU1308" s="2"/>
      <c r="VSV1308" s="2"/>
      <c r="VSW1308" s="2"/>
      <c r="VSX1308" s="2"/>
      <c r="VSY1308" s="2"/>
      <c r="VSZ1308" s="2"/>
      <c r="VTA1308" s="2"/>
      <c r="VTB1308" s="2"/>
      <c r="VTC1308" s="2"/>
      <c r="VTD1308" s="2"/>
      <c r="VTE1308" s="2"/>
      <c r="VTF1308" s="2"/>
      <c r="VTG1308" s="2"/>
      <c r="VTH1308" s="2"/>
      <c r="VTI1308" s="2"/>
      <c r="VTJ1308" s="2"/>
      <c r="VTK1308" s="2"/>
      <c r="VTL1308" s="2"/>
      <c r="VTM1308" s="2"/>
      <c r="VTN1308" s="2"/>
      <c r="VTO1308" s="2"/>
      <c r="VTP1308" s="2"/>
      <c r="VTQ1308" s="2"/>
      <c r="VTR1308" s="2"/>
      <c r="VTS1308" s="2"/>
      <c r="VTT1308" s="2"/>
      <c r="VTU1308" s="2"/>
      <c r="VTV1308" s="2"/>
      <c r="VTW1308" s="2"/>
      <c r="VTX1308" s="2"/>
      <c r="VTY1308" s="2"/>
      <c r="VTZ1308" s="2"/>
      <c r="VUA1308" s="2"/>
      <c r="VUB1308" s="2"/>
      <c r="VUC1308" s="2"/>
      <c r="VUD1308" s="2"/>
      <c r="VUE1308" s="2"/>
      <c r="VUF1308" s="2"/>
      <c r="VUG1308" s="2"/>
      <c r="VUH1308" s="2"/>
      <c r="VUI1308" s="2"/>
      <c r="VUJ1308" s="2"/>
      <c r="VUK1308" s="2"/>
      <c r="VUL1308" s="2"/>
      <c r="VUM1308" s="2"/>
      <c r="VUN1308" s="2"/>
      <c r="VUO1308" s="2"/>
      <c r="VUP1308" s="2"/>
      <c r="VUQ1308" s="2"/>
      <c r="VUR1308" s="2"/>
      <c r="VUS1308" s="2"/>
      <c r="VUT1308" s="2"/>
      <c r="VUU1308" s="2"/>
      <c r="VUV1308" s="2"/>
      <c r="VUW1308" s="2"/>
      <c r="VUX1308" s="2"/>
      <c r="VUY1308" s="2"/>
      <c r="VUZ1308" s="2"/>
      <c r="VVA1308" s="2"/>
      <c r="VVB1308" s="2"/>
      <c r="VVC1308" s="2"/>
      <c r="VVD1308" s="2"/>
      <c r="VVE1308" s="2"/>
      <c r="VVF1308" s="2"/>
      <c r="VVG1308" s="2"/>
      <c r="VVH1308" s="2"/>
      <c r="VVI1308" s="2"/>
      <c r="VVJ1308" s="2"/>
      <c r="VVK1308" s="2"/>
      <c r="VVL1308" s="2"/>
      <c r="VVM1308" s="2"/>
      <c r="VVN1308" s="2"/>
      <c r="VVO1308" s="2"/>
      <c r="VVP1308" s="2"/>
      <c r="VVQ1308" s="2"/>
      <c r="VVR1308" s="2"/>
      <c r="VVS1308" s="2"/>
      <c r="VVT1308" s="2"/>
      <c r="VVU1308" s="2"/>
      <c r="VVV1308" s="2"/>
      <c r="VVW1308" s="2"/>
      <c r="VVX1308" s="2"/>
      <c r="VVY1308" s="2"/>
      <c r="VVZ1308" s="2"/>
      <c r="VWA1308" s="2"/>
      <c r="VWB1308" s="2"/>
      <c r="VWC1308" s="2"/>
      <c r="VWD1308" s="2"/>
      <c r="VWE1308" s="2"/>
      <c r="VWF1308" s="2"/>
      <c r="VWG1308" s="2"/>
      <c r="VWH1308" s="2"/>
      <c r="VWI1308" s="2"/>
      <c r="VWJ1308" s="2"/>
      <c r="VWK1308" s="2"/>
      <c r="VWL1308" s="2"/>
      <c r="VWM1308" s="2"/>
      <c r="VWN1308" s="2"/>
      <c r="VWO1308" s="2"/>
      <c r="VWP1308" s="2"/>
      <c r="VWQ1308" s="2"/>
      <c r="VWR1308" s="2"/>
      <c r="VWS1308" s="2"/>
      <c r="VWT1308" s="2"/>
      <c r="VWU1308" s="2"/>
      <c r="VWV1308" s="2"/>
      <c r="VWW1308" s="2"/>
      <c r="VWX1308" s="2"/>
      <c r="VWY1308" s="2"/>
      <c r="VWZ1308" s="2"/>
      <c r="VXA1308" s="2"/>
      <c r="VXB1308" s="2"/>
      <c r="VXC1308" s="2"/>
      <c r="VXD1308" s="2"/>
      <c r="VXE1308" s="2"/>
      <c r="VXF1308" s="2"/>
      <c r="VXG1308" s="2"/>
      <c r="VXH1308" s="2"/>
      <c r="VXI1308" s="2"/>
      <c r="VXJ1308" s="2"/>
      <c r="VXK1308" s="2"/>
      <c r="VXL1308" s="2"/>
      <c r="VXM1308" s="2"/>
      <c r="VXN1308" s="2"/>
      <c r="VXO1308" s="2"/>
      <c r="VXP1308" s="2"/>
      <c r="VXQ1308" s="2"/>
      <c r="VXR1308" s="2"/>
      <c r="VXS1308" s="2"/>
      <c r="VXT1308" s="2"/>
      <c r="VXU1308" s="2"/>
      <c r="VXV1308" s="2"/>
      <c r="VXW1308" s="2"/>
      <c r="VXX1308" s="2"/>
      <c r="VXY1308" s="2"/>
      <c r="VXZ1308" s="2"/>
      <c r="VYA1308" s="2"/>
      <c r="VYB1308" s="2"/>
      <c r="VYC1308" s="2"/>
      <c r="VYD1308" s="2"/>
      <c r="VYE1308" s="2"/>
      <c r="VYF1308" s="2"/>
      <c r="VYG1308" s="2"/>
      <c r="VYH1308" s="2"/>
      <c r="VYI1308" s="2"/>
      <c r="VYJ1308" s="2"/>
      <c r="VYK1308" s="2"/>
      <c r="VYL1308" s="2"/>
      <c r="VYM1308" s="2"/>
      <c r="VYN1308" s="2"/>
      <c r="VYO1308" s="2"/>
      <c r="VYP1308" s="2"/>
      <c r="VYQ1308" s="2"/>
      <c r="VYR1308" s="2"/>
      <c r="VYS1308" s="2"/>
      <c r="VYT1308" s="2"/>
      <c r="VYU1308" s="2"/>
      <c r="VYV1308" s="2"/>
      <c r="VYW1308" s="2"/>
      <c r="VYX1308" s="2"/>
      <c r="VYY1308" s="2"/>
      <c r="VYZ1308" s="2"/>
      <c r="VZA1308" s="2"/>
      <c r="VZB1308" s="2"/>
      <c r="VZC1308" s="2"/>
      <c r="VZD1308" s="2"/>
      <c r="VZE1308" s="2"/>
      <c r="VZF1308" s="2"/>
      <c r="VZG1308" s="2"/>
      <c r="VZH1308" s="2"/>
      <c r="VZI1308" s="2"/>
      <c r="VZJ1308" s="2"/>
      <c r="VZK1308" s="2"/>
      <c r="VZL1308" s="2"/>
      <c r="VZM1308" s="2"/>
      <c r="VZN1308" s="2"/>
      <c r="VZO1308" s="2"/>
      <c r="VZP1308" s="2"/>
      <c r="VZQ1308" s="2"/>
      <c r="VZR1308" s="2"/>
      <c r="VZS1308" s="2"/>
      <c r="VZT1308" s="2"/>
      <c r="VZU1308" s="2"/>
      <c r="VZV1308" s="2"/>
      <c r="VZW1308" s="2"/>
      <c r="VZX1308" s="2"/>
      <c r="VZY1308" s="2"/>
      <c r="VZZ1308" s="2"/>
      <c r="WAA1308" s="2"/>
      <c r="WAB1308" s="2"/>
      <c r="WAC1308" s="2"/>
      <c r="WAD1308" s="2"/>
      <c r="WAE1308" s="2"/>
      <c r="WAF1308" s="2"/>
      <c r="WAG1308" s="2"/>
      <c r="WAH1308" s="2"/>
      <c r="WAI1308" s="2"/>
      <c r="WAJ1308" s="2"/>
      <c r="WAK1308" s="2"/>
      <c r="WAL1308" s="2"/>
      <c r="WAM1308" s="2"/>
      <c r="WAN1308" s="2"/>
      <c r="WAO1308" s="2"/>
      <c r="WAP1308" s="2"/>
      <c r="WAQ1308" s="2"/>
      <c r="WAR1308" s="2"/>
      <c r="WAS1308" s="2"/>
      <c r="WAT1308" s="2"/>
      <c r="WAU1308" s="2"/>
      <c r="WAV1308" s="2"/>
      <c r="WAW1308" s="2"/>
      <c r="WAX1308" s="2"/>
      <c r="WAY1308" s="2"/>
      <c r="WAZ1308" s="2"/>
      <c r="WBA1308" s="2"/>
      <c r="WBB1308" s="2"/>
      <c r="WBC1308" s="2"/>
      <c r="WBD1308" s="2"/>
      <c r="WBE1308" s="2"/>
      <c r="WBF1308" s="2"/>
      <c r="WBG1308" s="2"/>
      <c r="WBH1308" s="2"/>
      <c r="WBI1308" s="2"/>
      <c r="WBJ1308" s="2"/>
      <c r="WBK1308" s="2"/>
      <c r="WBL1308" s="2"/>
      <c r="WBM1308" s="2"/>
      <c r="WBN1308" s="2"/>
      <c r="WBO1308" s="2"/>
      <c r="WBP1308" s="2"/>
      <c r="WBQ1308" s="2"/>
      <c r="WBR1308" s="2"/>
      <c r="WBS1308" s="2"/>
      <c r="WBT1308" s="2"/>
      <c r="WBU1308" s="2"/>
      <c r="WBV1308" s="2"/>
      <c r="WBW1308" s="2"/>
      <c r="WBX1308" s="2"/>
      <c r="WBY1308" s="2"/>
      <c r="WBZ1308" s="2"/>
      <c r="WCA1308" s="2"/>
      <c r="WCB1308" s="2"/>
      <c r="WCC1308" s="2"/>
      <c r="WCD1308" s="2"/>
      <c r="WCE1308" s="2"/>
      <c r="WCF1308" s="2"/>
      <c r="WCG1308" s="2"/>
      <c r="WCH1308" s="2"/>
      <c r="WCI1308" s="2"/>
      <c r="WCJ1308" s="2"/>
      <c r="WCK1308" s="2"/>
      <c r="WCL1308" s="2"/>
      <c r="WCM1308" s="2"/>
      <c r="WCN1308" s="2"/>
      <c r="WCO1308" s="2"/>
      <c r="WCP1308" s="2"/>
      <c r="WCQ1308" s="2"/>
      <c r="WCR1308" s="2"/>
      <c r="WCS1308" s="2"/>
      <c r="WCT1308" s="2"/>
      <c r="WCU1308" s="2"/>
      <c r="WCV1308" s="2"/>
      <c r="WCW1308" s="2"/>
      <c r="WCX1308" s="2"/>
      <c r="WCY1308" s="2"/>
      <c r="WCZ1308" s="2"/>
      <c r="WDA1308" s="2"/>
      <c r="WDB1308" s="2"/>
      <c r="WDC1308" s="2"/>
      <c r="WDD1308" s="2"/>
      <c r="WDE1308" s="2"/>
      <c r="WDF1308" s="2"/>
      <c r="WDG1308" s="2"/>
      <c r="WDH1308" s="2"/>
      <c r="WDI1308" s="2"/>
      <c r="WDJ1308" s="2"/>
      <c r="WDK1308" s="2"/>
      <c r="WDL1308" s="2"/>
      <c r="WDM1308" s="2"/>
      <c r="WDN1308" s="2"/>
      <c r="WDO1308" s="2"/>
      <c r="WDP1308" s="2"/>
      <c r="WDQ1308" s="2"/>
      <c r="WDR1308" s="2"/>
      <c r="WDS1308" s="2"/>
      <c r="WDT1308" s="2"/>
      <c r="WDU1308" s="2"/>
      <c r="WDV1308" s="2"/>
      <c r="WDW1308" s="2"/>
      <c r="WDX1308" s="2"/>
      <c r="WDY1308" s="2"/>
      <c r="WDZ1308" s="2"/>
      <c r="WEA1308" s="2"/>
      <c r="WEB1308" s="2"/>
      <c r="WEC1308" s="2"/>
      <c r="WED1308" s="2"/>
      <c r="WEE1308" s="2"/>
      <c r="WEF1308" s="2"/>
      <c r="WEG1308" s="2"/>
      <c r="WEH1308" s="2"/>
      <c r="WEI1308" s="2"/>
      <c r="WEJ1308" s="2"/>
      <c r="WEK1308" s="2"/>
      <c r="WEL1308" s="2"/>
      <c r="WEM1308" s="2"/>
      <c r="WEN1308" s="2"/>
      <c r="WEO1308" s="2"/>
      <c r="WEP1308" s="2"/>
      <c r="WEQ1308" s="2"/>
      <c r="WER1308" s="2"/>
      <c r="WES1308" s="2"/>
      <c r="WET1308" s="2"/>
      <c r="WEU1308" s="2"/>
      <c r="WEV1308" s="2"/>
      <c r="WEW1308" s="2"/>
      <c r="WEX1308" s="2"/>
      <c r="WEY1308" s="2"/>
      <c r="WEZ1308" s="2"/>
      <c r="WFA1308" s="2"/>
      <c r="WFB1308" s="2"/>
      <c r="WFC1308" s="2"/>
      <c r="WFD1308" s="2"/>
      <c r="WFE1308" s="2"/>
      <c r="WFF1308" s="2"/>
      <c r="WFG1308" s="2"/>
      <c r="WFH1308" s="2"/>
      <c r="WFI1308" s="2"/>
      <c r="WFJ1308" s="2"/>
      <c r="WFK1308" s="2"/>
      <c r="WFL1308" s="2"/>
      <c r="WFM1308" s="2"/>
      <c r="WFN1308" s="2"/>
      <c r="WFO1308" s="2"/>
      <c r="WFP1308" s="2"/>
      <c r="WFQ1308" s="2"/>
      <c r="WFR1308" s="2"/>
      <c r="WFS1308" s="2"/>
      <c r="WFT1308" s="2"/>
      <c r="WFU1308" s="2"/>
      <c r="WFV1308" s="2"/>
      <c r="WFW1308" s="2"/>
      <c r="WFX1308" s="2"/>
      <c r="WFY1308" s="2"/>
      <c r="WFZ1308" s="2"/>
      <c r="WGA1308" s="2"/>
      <c r="WGB1308" s="2"/>
      <c r="WGC1308" s="2"/>
      <c r="WGD1308" s="2"/>
      <c r="WGE1308" s="2"/>
      <c r="WGF1308" s="2"/>
      <c r="WGG1308" s="2"/>
      <c r="WGH1308" s="2"/>
      <c r="WGI1308" s="2"/>
      <c r="WGJ1308" s="2"/>
      <c r="WGK1308" s="2"/>
      <c r="WGL1308" s="2"/>
      <c r="WGM1308" s="2"/>
      <c r="WGN1308" s="2"/>
      <c r="WGO1308" s="2"/>
      <c r="WGP1308" s="2"/>
      <c r="WGQ1308" s="2"/>
      <c r="WGR1308" s="2"/>
      <c r="WGS1308" s="2"/>
      <c r="WGT1308" s="2"/>
      <c r="WGU1308" s="2"/>
      <c r="WGV1308" s="2"/>
      <c r="WGW1308" s="2"/>
      <c r="WGX1308" s="2"/>
      <c r="WGY1308" s="2"/>
      <c r="WGZ1308" s="2"/>
      <c r="WHA1308" s="2"/>
      <c r="WHB1308" s="2"/>
      <c r="WHC1308" s="2"/>
      <c r="WHD1308" s="2"/>
      <c r="WHE1308" s="2"/>
      <c r="WHF1308" s="2"/>
      <c r="WHG1308" s="2"/>
      <c r="WHH1308" s="2"/>
      <c r="WHI1308" s="2"/>
      <c r="WHJ1308" s="2"/>
      <c r="WHK1308" s="2"/>
      <c r="WHL1308" s="2"/>
      <c r="WHM1308" s="2"/>
      <c r="WHN1308" s="2"/>
      <c r="WHO1308" s="2"/>
      <c r="WHP1308" s="2"/>
      <c r="WHQ1308" s="2"/>
      <c r="WHR1308" s="2"/>
      <c r="WHS1308" s="2"/>
      <c r="WHT1308" s="2"/>
      <c r="WHU1308" s="2"/>
      <c r="WHV1308" s="2"/>
      <c r="WHW1308" s="2"/>
      <c r="WHX1308" s="2"/>
      <c r="WHY1308" s="2"/>
      <c r="WHZ1308" s="2"/>
      <c r="WIA1308" s="2"/>
      <c r="WIB1308" s="2"/>
      <c r="WIC1308" s="2"/>
      <c r="WID1308" s="2"/>
      <c r="WIE1308" s="2"/>
      <c r="WIF1308" s="2"/>
      <c r="WIG1308" s="2"/>
      <c r="WIH1308" s="2"/>
      <c r="WII1308" s="2"/>
      <c r="WIJ1308" s="2"/>
      <c r="WIK1308" s="2"/>
      <c r="WIL1308" s="2"/>
      <c r="WIM1308" s="2"/>
      <c r="WIN1308" s="2"/>
      <c r="WIO1308" s="2"/>
      <c r="WIP1308" s="2"/>
      <c r="WIQ1308" s="2"/>
      <c r="WIR1308" s="2"/>
      <c r="WIS1308" s="2"/>
      <c r="WIT1308" s="2"/>
      <c r="WIU1308" s="2"/>
      <c r="WIV1308" s="2"/>
      <c r="WIW1308" s="2"/>
      <c r="WIX1308" s="2"/>
      <c r="WIY1308" s="2"/>
      <c r="WIZ1308" s="2"/>
      <c r="WJA1308" s="2"/>
      <c r="WJB1308" s="2"/>
      <c r="WJC1308" s="2"/>
      <c r="WJD1308" s="2"/>
      <c r="WJE1308" s="2"/>
      <c r="WJF1308" s="2"/>
      <c r="WJG1308" s="2"/>
      <c r="WJH1308" s="2"/>
      <c r="WJI1308" s="2"/>
      <c r="WJJ1308" s="2"/>
      <c r="WJK1308" s="2"/>
      <c r="WJL1308" s="2"/>
      <c r="WJM1308" s="2"/>
      <c r="WJN1308" s="2"/>
      <c r="WJO1308" s="2"/>
      <c r="WJP1308" s="2"/>
      <c r="WJQ1308" s="2"/>
      <c r="WJR1308" s="2"/>
      <c r="WJS1308" s="2"/>
      <c r="WJT1308" s="2"/>
      <c r="WJU1308" s="2"/>
      <c r="WJV1308" s="2"/>
      <c r="WJW1308" s="2"/>
      <c r="WJX1308" s="2"/>
      <c r="WJY1308" s="2"/>
      <c r="WJZ1308" s="2"/>
      <c r="WKA1308" s="2"/>
      <c r="WKB1308" s="2"/>
      <c r="WKC1308" s="2"/>
      <c r="WKD1308" s="2"/>
      <c r="WKE1308" s="2"/>
      <c r="WKF1308" s="2"/>
      <c r="WKG1308" s="2"/>
      <c r="WKH1308" s="2"/>
      <c r="WKI1308" s="2"/>
      <c r="WKJ1308" s="2"/>
      <c r="WKK1308" s="2"/>
      <c r="WKL1308" s="2"/>
      <c r="WKM1308" s="2"/>
      <c r="WKN1308" s="2"/>
      <c r="WKO1308" s="2"/>
      <c r="WKP1308" s="2"/>
      <c r="WKQ1308" s="2"/>
      <c r="WKR1308" s="2"/>
      <c r="WKS1308" s="2"/>
      <c r="WKT1308" s="2"/>
      <c r="WKU1308" s="2"/>
      <c r="WKV1308" s="2"/>
      <c r="WKW1308" s="2"/>
      <c r="WKX1308" s="2"/>
      <c r="WKY1308" s="2"/>
      <c r="WKZ1308" s="2"/>
      <c r="WLA1308" s="2"/>
      <c r="WLB1308" s="2"/>
      <c r="WLC1308" s="2"/>
      <c r="WLD1308" s="2"/>
      <c r="WLE1308" s="2"/>
      <c r="WLF1308" s="2"/>
      <c r="WLG1308" s="2"/>
      <c r="WLH1308" s="2"/>
      <c r="WLI1308" s="2"/>
      <c r="WLJ1308" s="2"/>
      <c r="WLK1308" s="2"/>
      <c r="WLL1308" s="2"/>
      <c r="WLM1308" s="2"/>
      <c r="WLN1308" s="2"/>
      <c r="WLO1308" s="2"/>
      <c r="WLP1308" s="2"/>
      <c r="WLQ1308" s="2"/>
      <c r="WLR1308" s="2"/>
      <c r="WLS1308" s="2"/>
      <c r="WLT1308" s="2"/>
      <c r="WLU1308" s="2"/>
      <c r="WLV1308" s="2"/>
      <c r="WLW1308" s="2"/>
      <c r="WLX1308" s="2"/>
      <c r="WLY1308" s="2"/>
      <c r="WLZ1308" s="2"/>
      <c r="WMA1308" s="2"/>
      <c r="WMB1308" s="2"/>
      <c r="WMC1308" s="2"/>
      <c r="WMD1308" s="2"/>
      <c r="WME1308" s="2"/>
      <c r="WMF1308" s="2"/>
      <c r="WMG1308" s="2"/>
      <c r="WMH1308" s="2"/>
      <c r="WMI1308" s="2"/>
      <c r="WMJ1308" s="2"/>
      <c r="WMK1308" s="2"/>
      <c r="WML1308" s="2"/>
      <c r="WMM1308" s="2"/>
      <c r="WMN1308" s="2"/>
      <c r="WMO1308" s="2"/>
      <c r="WMP1308" s="2"/>
      <c r="WMQ1308" s="2"/>
      <c r="WMR1308" s="2"/>
      <c r="WMS1308" s="2"/>
      <c r="WMT1308" s="2"/>
      <c r="WMU1308" s="2"/>
      <c r="WMV1308" s="2"/>
      <c r="WMW1308" s="2"/>
      <c r="WMX1308" s="2"/>
      <c r="WMY1308" s="2"/>
      <c r="WMZ1308" s="2"/>
      <c r="WNA1308" s="2"/>
      <c r="WNB1308" s="2"/>
      <c r="WNC1308" s="2"/>
      <c r="WND1308" s="2"/>
      <c r="WNE1308" s="2"/>
      <c r="WNF1308" s="2"/>
      <c r="WNG1308" s="2"/>
      <c r="WNH1308" s="2"/>
      <c r="WNI1308" s="2"/>
      <c r="WNJ1308" s="2"/>
      <c r="WNK1308" s="2"/>
      <c r="WNL1308" s="2"/>
      <c r="WNM1308" s="2"/>
      <c r="WNN1308" s="2"/>
      <c r="WNO1308" s="2"/>
      <c r="WNP1308" s="2"/>
      <c r="WNQ1308" s="2"/>
      <c r="WNR1308" s="2"/>
      <c r="WNS1308" s="2"/>
      <c r="WNT1308" s="2"/>
      <c r="WNU1308" s="2"/>
      <c r="WNV1308" s="2"/>
      <c r="WNW1308" s="2"/>
      <c r="WNX1308" s="2"/>
      <c r="WNY1308" s="2"/>
      <c r="WNZ1308" s="2"/>
      <c r="WOA1308" s="2"/>
      <c r="WOB1308" s="2"/>
      <c r="WOC1308" s="2"/>
      <c r="WOD1308" s="2"/>
      <c r="WOE1308" s="2"/>
      <c r="WOF1308" s="2"/>
      <c r="WOG1308" s="2"/>
      <c r="WOH1308" s="2"/>
      <c r="WOI1308" s="2"/>
      <c r="WOJ1308" s="2"/>
      <c r="WOK1308" s="2"/>
      <c r="WOL1308" s="2"/>
      <c r="WOM1308" s="2"/>
      <c r="WON1308" s="2"/>
      <c r="WOO1308" s="2"/>
      <c r="WOP1308" s="2"/>
      <c r="WOQ1308" s="2"/>
      <c r="WOR1308" s="2"/>
      <c r="WOS1308" s="2"/>
      <c r="WOT1308" s="2"/>
      <c r="WOU1308" s="2"/>
      <c r="WOV1308" s="2"/>
      <c r="WOW1308" s="2"/>
      <c r="WOX1308" s="2"/>
      <c r="WOY1308" s="2"/>
      <c r="WOZ1308" s="2"/>
      <c r="WPA1308" s="2"/>
      <c r="WPB1308" s="2"/>
      <c r="WPC1308" s="2"/>
      <c r="WPD1308" s="2"/>
      <c r="WPE1308" s="2"/>
      <c r="WPF1308" s="2"/>
      <c r="WPG1308" s="2"/>
      <c r="WPH1308" s="2"/>
      <c r="WPI1308" s="2"/>
      <c r="WPJ1308" s="2"/>
      <c r="WPK1308" s="2"/>
      <c r="WPL1308" s="2"/>
      <c r="WPM1308" s="2"/>
      <c r="WPN1308" s="2"/>
      <c r="WPO1308" s="2"/>
      <c r="WPP1308" s="2"/>
      <c r="WPQ1308" s="2"/>
      <c r="WPR1308" s="2"/>
      <c r="WPS1308" s="2"/>
      <c r="WPT1308" s="2"/>
      <c r="WPU1308" s="2"/>
      <c r="WPV1308" s="2"/>
      <c r="WPW1308" s="2"/>
      <c r="WPX1308" s="2"/>
      <c r="WPY1308" s="2"/>
      <c r="WPZ1308" s="2"/>
      <c r="WQA1308" s="2"/>
      <c r="WQB1308" s="2"/>
      <c r="WQC1308" s="2"/>
      <c r="WQD1308" s="2"/>
      <c r="WQE1308" s="2"/>
      <c r="WQF1308" s="2"/>
      <c r="WQG1308" s="2"/>
      <c r="WQH1308" s="2"/>
      <c r="WQI1308" s="2"/>
      <c r="WQJ1308" s="2"/>
      <c r="WQK1308" s="2"/>
      <c r="WQL1308" s="2"/>
      <c r="WQM1308" s="2"/>
      <c r="WQN1308" s="2"/>
      <c r="WQO1308" s="2"/>
      <c r="WQP1308" s="2"/>
      <c r="WQQ1308" s="2"/>
      <c r="WQR1308" s="2"/>
      <c r="WQS1308" s="2"/>
      <c r="WQT1308" s="2"/>
      <c r="WQU1308" s="2"/>
      <c r="WQV1308" s="2"/>
      <c r="WQW1308" s="2"/>
      <c r="WQX1308" s="2"/>
      <c r="WQY1308" s="2"/>
      <c r="WQZ1308" s="2"/>
      <c r="WRA1308" s="2"/>
      <c r="WRB1308" s="2"/>
      <c r="WRC1308" s="2"/>
      <c r="WRD1308" s="2"/>
      <c r="WRE1308" s="2"/>
      <c r="WRF1308" s="2"/>
      <c r="WRG1308" s="2"/>
      <c r="WRH1308" s="2"/>
      <c r="WRI1308" s="2"/>
      <c r="WRJ1308" s="2"/>
      <c r="WRK1308" s="2"/>
      <c r="WRL1308" s="2"/>
      <c r="WRM1308" s="2"/>
      <c r="WRN1308" s="2"/>
      <c r="WRO1308" s="2"/>
      <c r="WRP1308" s="2"/>
      <c r="WRQ1308" s="2"/>
      <c r="WRR1308" s="2"/>
      <c r="WRS1308" s="2"/>
      <c r="WRT1308" s="2"/>
      <c r="WRU1308" s="2"/>
      <c r="WRV1308" s="2"/>
      <c r="WRW1308" s="2"/>
      <c r="WRX1308" s="2"/>
      <c r="WRY1308" s="2"/>
      <c r="WRZ1308" s="2"/>
      <c r="WSA1308" s="2"/>
      <c r="WSB1308" s="2"/>
      <c r="WSC1308" s="2"/>
      <c r="WSD1308" s="2"/>
      <c r="WSE1308" s="2"/>
      <c r="WSF1308" s="2"/>
      <c r="WSG1308" s="2"/>
      <c r="WSH1308" s="2"/>
      <c r="WSI1308" s="2"/>
      <c r="WSJ1308" s="2"/>
      <c r="WSK1308" s="2"/>
      <c r="WSL1308" s="2"/>
      <c r="WSM1308" s="2"/>
      <c r="WSN1308" s="2"/>
      <c r="WSO1308" s="2"/>
      <c r="WSP1308" s="2"/>
      <c r="WSQ1308" s="2"/>
      <c r="WSR1308" s="2"/>
      <c r="WSS1308" s="2"/>
      <c r="WST1308" s="2"/>
      <c r="WSU1308" s="2"/>
      <c r="WSV1308" s="2"/>
      <c r="WSW1308" s="2"/>
      <c r="WSX1308" s="2"/>
      <c r="WSY1308" s="2"/>
      <c r="WSZ1308" s="2"/>
      <c r="WTA1308" s="2"/>
      <c r="WTB1308" s="2"/>
      <c r="WTC1308" s="2"/>
      <c r="WTD1308" s="2"/>
      <c r="WTE1308" s="2"/>
      <c r="WTF1308" s="2"/>
      <c r="WTG1308" s="2"/>
      <c r="WTH1308" s="2"/>
      <c r="WTI1308" s="2"/>
      <c r="WTJ1308" s="2"/>
      <c r="WTK1308" s="2"/>
      <c r="WTL1308" s="2"/>
      <c r="WTM1308" s="2"/>
      <c r="WTN1308" s="2"/>
      <c r="WTO1308" s="2"/>
      <c r="WTP1308" s="2"/>
      <c r="WTQ1308" s="2"/>
      <c r="WTR1308" s="2"/>
      <c r="WTS1308" s="2"/>
      <c r="WTT1308" s="2"/>
      <c r="WTU1308" s="2"/>
      <c r="WTV1308" s="2"/>
      <c r="WTW1308" s="2"/>
      <c r="WTX1308" s="2"/>
      <c r="WTY1308" s="2"/>
      <c r="WTZ1308" s="2"/>
      <c r="WUA1308" s="2"/>
      <c r="WUB1308" s="2"/>
      <c r="WUC1308" s="2"/>
      <c r="WUD1308" s="2"/>
      <c r="WUE1308" s="2"/>
      <c r="WUF1308" s="2"/>
      <c r="WUG1308" s="2"/>
      <c r="WUH1308" s="2"/>
      <c r="WUI1308" s="2"/>
      <c r="WUJ1308" s="2"/>
      <c r="WUK1308" s="2"/>
      <c r="WUL1308" s="2"/>
      <c r="WUM1308" s="2"/>
      <c r="WUN1308" s="2"/>
      <c r="WUO1308" s="2"/>
      <c r="WUP1308" s="2"/>
      <c r="WUQ1308" s="2"/>
      <c r="WUR1308" s="2"/>
      <c r="WUS1308" s="2"/>
      <c r="WUT1308" s="2"/>
      <c r="WUU1308" s="2"/>
      <c r="WUV1308" s="2"/>
      <c r="WUW1308" s="2"/>
      <c r="WUX1308" s="2"/>
      <c r="WUY1308" s="2"/>
      <c r="WUZ1308" s="2"/>
      <c r="WVA1308" s="2"/>
      <c r="WVB1308" s="2"/>
      <c r="WVC1308" s="2"/>
      <c r="WVD1308" s="2"/>
      <c r="WVE1308" s="2"/>
      <c r="WVF1308" s="2"/>
      <c r="WVG1308" s="2"/>
      <c r="WVH1308" s="2"/>
      <c r="WVI1308" s="2"/>
      <c r="WVJ1308" s="2"/>
      <c r="WVK1308" s="2"/>
      <c r="WVL1308" s="2"/>
      <c r="WVM1308" s="2"/>
      <c r="WVN1308" s="2"/>
      <c r="WVO1308" s="2"/>
      <c r="WVP1308" s="2"/>
      <c r="WVQ1308" s="2"/>
      <c r="WVR1308" s="2"/>
      <c r="WVS1308" s="2"/>
      <c r="WVT1308" s="2"/>
      <c r="WVU1308" s="2"/>
      <c r="WVV1308" s="2"/>
      <c r="WVW1308" s="2"/>
      <c r="WVX1308" s="2"/>
      <c r="WVY1308" s="2"/>
      <c r="WVZ1308" s="2"/>
      <c r="WWA1308" s="2"/>
      <c r="WWB1308" s="2"/>
      <c r="WWC1308" s="2"/>
      <c r="WWD1308" s="2"/>
      <c r="WWE1308" s="2"/>
      <c r="WWF1308" s="2"/>
      <c r="WWG1308" s="2"/>
      <c r="WWH1308" s="2"/>
      <c r="WWI1308" s="2"/>
      <c r="WWJ1308" s="2"/>
      <c r="WWK1308" s="2"/>
      <c r="WWL1308" s="2"/>
      <c r="WWM1308" s="2"/>
      <c r="WWN1308" s="2"/>
      <c r="WWO1308" s="2"/>
      <c r="WWP1308" s="2"/>
      <c r="WWQ1308" s="2"/>
      <c r="WWR1308" s="2"/>
      <c r="WWS1308" s="2"/>
      <c r="WWT1308" s="2"/>
      <c r="WWU1308" s="2"/>
      <c r="WWV1308" s="2"/>
      <c r="WWW1308" s="2"/>
      <c r="WWX1308" s="2"/>
      <c r="WWY1308" s="2"/>
      <c r="WWZ1308" s="2"/>
      <c r="WXA1308" s="2"/>
      <c r="WXB1308" s="2"/>
      <c r="WXC1308" s="2"/>
      <c r="WXD1308" s="2"/>
      <c r="WXE1308" s="2"/>
      <c r="WXF1308" s="2"/>
      <c r="WXG1308" s="2"/>
      <c r="WXH1308" s="2"/>
      <c r="WXI1308" s="2"/>
      <c r="WXJ1308" s="2"/>
      <c r="WXK1308" s="2"/>
      <c r="WXL1308" s="2"/>
      <c r="WXM1308" s="2"/>
      <c r="WXN1308" s="2"/>
      <c r="WXO1308" s="2"/>
      <c r="WXP1308" s="2"/>
      <c r="WXQ1308" s="2"/>
      <c r="WXR1308" s="2"/>
      <c r="WXS1308" s="2"/>
      <c r="WXT1308" s="2"/>
      <c r="WXU1308" s="2"/>
      <c r="WXV1308" s="2"/>
      <c r="WXW1308" s="2"/>
      <c r="WXX1308" s="2"/>
      <c r="WXY1308" s="2"/>
      <c r="WXZ1308" s="2"/>
      <c r="WYA1308" s="2"/>
      <c r="WYB1308" s="2"/>
      <c r="WYC1308" s="2"/>
      <c r="WYD1308" s="2"/>
      <c r="WYE1308" s="2"/>
      <c r="WYF1308" s="2"/>
      <c r="WYG1308" s="2"/>
      <c r="WYH1308" s="2"/>
      <c r="WYI1308" s="2"/>
      <c r="WYJ1308" s="2"/>
      <c r="WYK1308" s="2"/>
      <c r="WYL1308" s="2"/>
      <c r="WYM1308" s="2"/>
      <c r="WYN1308" s="2"/>
      <c r="WYO1308" s="2"/>
      <c r="WYP1308" s="2"/>
      <c r="WYQ1308" s="2"/>
      <c r="WYR1308" s="2"/>
      <c r="WYS1308" s="2"/>
      <c r="WYT1308" s="2"/>
      <c r="WYU1308" s="2"/>
      <c r="WYV1308" s="2"/>
      <c r="WYW1308" s="2"/>
      <c r="WYX1308" s="2"/>
      <c r="WYY1308" s="2"/>
      <c r="WYZ1308" s="2"/>
      <c r="WZA1308" s="2"/>
      <c r="WZB1308" s="2"/>
      <c r="WZC1308" s="2"/>
      <c r="WZD1308" s="2"/>
      <c r="WZE1308" s="2"/>
      <c r="WZF1308" s="2"/>
      <c r="WZG1308" s="2"/>
      <c r="WZH1308" s="2"/>
      <c r="WZI1308" s="2"/>
      <c r="WZJ1308" s="2"/>
      <c r="WZK1308" s="2"/>
      <c r="WZL1308" s="2"/>
      <c r="WZM1308" s="2"/>
      <c r="WZN1308" s="2"/>
      <c r="WZO1308" s="2"/>
      <c r="WZP1308" s="2"/>
      <c r="WZQ1308" s="2"/>
      <c r="WZR1308" s="2"/>
      <c r="WZS1308" s="2"/>
      <c r="WZT1308" s="2"/>
      <c r="WZU1308" s="2"/>
      <c r="WZV1308" s="2"/>
      <c r="WZW1308" s="2"/>
      <c r="WZX1308" s="2"/>
      <c r="WZY1308" s="2"/>
      <c r="WZZ1308" s="2"/>
      <c r="XAA1308" s="2"/>
      <c r="XAB1308" s="2"/>
      <c r="XAC1308" s="2"/>
      <c r="XAD1308" s="2"/>
      <c r="XAE1308" s="2"/>
      <c r="XAF1308" s="2"/>
      <c r="XAG1308" s="2"/>
      <c r="XAH1308" s="2"/>
      <c r="XAI1308" s="2"/>
      <c r="XAJ1308" s="2"/>
      <c r="XAK1308" s="2"/>
      <c r="XAL1308" s="2"/>
      <c r="XAM1308" s="2"/>
      <c r="XAN1308" s="2"/>
      <c r="XAO1308" s="2"/>
      <c r="XAP1308" s="2"/>
      <c r="XAQ1308" s="2"/>
      <c r="XAR1308" s="2"/>
      <c r="XAS1308" s="2"/>
      <c r="XAT1308" s="2"/>
      <c r="XAU1308" s="2"/>
      <c r="XAV1308" s="2"/>
      <c r="XAW1308" s="2"/>
      <c r="XAX1308" s="2"/>
      <c r="XAY1308" s="2"/>
      <c r="XAZ1308" s="2"/>
      <c r="XBA1308" s="2"/>
      <c r="XBB1308" s="2"/>
      <c r="XBC1308" s="2"/>
      <c r="XBD1308" s="2"/>
      <c r="XBE1308" s="2"/>
      <c r="XBF1308" s="2"/>
      <c r="XBG1308" s="2"/>
      <c r="XBH1308" s="2"/>
      <c r="XBI1308" s="2"/>
      <c r="XBJ1308" s="2"/>
      <c r="XBK1308" s="2"/>
      <c r="XBL1308" s="2"/>
      <c r="XBM1308" s="2"/>
      <c r="XBN1308" s="2"/>
      <c r="XBO1308" s="2"/>
      <c r="XBP1308" s="2"/>
      <c r="XBQ1308" s="2"/>
      <c r="XBR1308" s="2"/>
      <c r="XBS1308" s="2"/>
      <c r="XBT1308" s="2"/>
      <c r="XBU1308" s="2"/>
      <c r="XBV1308" s="2"/>
      <c r="XBW1308" s="2"/>
      <c r="XBX1308" s="2"/>
      <c r="XBY1308" s="2"/>
      <c r="XBZ1308" s="2"/>
      <c r="XCA1308" s="2"/>
      <c r="XCB1308" s="2"/>
      <c r="XCC1308" s="2"/>
      <c r="XCD1308" s="2"/>
      <c r="XCE1308" s="2"/>
      <c r="XCF1308" s="2"/>
      <c r="XCG1308" s="2"/>
      <c r="XCH1308" s="2"/>
      <c r="XCI1308" s="2"/>
      <c r="XCJ1308" s="2"/>
      <c r="XCK1308" s="2"/>
      <c r="XCL1308" s="2"/>
      <c r="XCM1308" s="2"/>
      <c r="XCN1308" s="2"/>
      <c r="XCO1308" s="2"/>
      <c r="XCP1308" s="2"/>
      <c r="XCQ1308" s="2"/>
      <c r="XCR1308" s="2"/>
      <c r="XCS1308" s="2"/>
      <c r="XCT1308" s="2"/>
      <c r="XCU1308" s="2"/>
      <c r="XCV1308" s="2"/>
      <c r="XCW1308" s="2"/>
      <c r="XCX1308" s="2"/>
      <c r="XCY1308" s="2"/>
      <c r="XCZ1308" s="2"/>
      <c r="XDA1308" s="2"/>
      <c r="XDB1308" s="2"/>
      <c r="XDC1308" s="2"/>
      <c r="XDD1308" s="2"/>
      <c r="XDE1308" s="2"/>
      <c r="XDF1308" s="2"/>
      <c r="XDG1308" s="2"/>
      <c r="XDH1308" s="2"/>
      <c r="XDI1308" s="2"/>
      <c r="XDJ1308" s="2"/>
      <c r="XDK1308" s="2"/>
      <c r="XDL1308" s="2"/>
      <c r="XDM1308" s="2"/>
      <c r="XDN1308" s="2"/>
      <c r="XDO1308" s="2"/>
      <c r="XDP1308" s="2"/>
      <c r="XDQ1308" s="2"/>
      <c r="XDR1308" s="2"/>
      <c r="XDS1308" s="2"/>
      <c r="XDT1308" s="2"/>
      <c r="XDU1308" s="2"/>
      <c r="XDV1308" s="2"/>
      <c r="XDW1308" s="2"/>
      <c r="XDX1308" s="2"/>
      <c r="XDY1308" s="2"/>
      <c r="XDZ1308" s="2"/>
      <c r="XEA1308" s="2"/>
      <c r="XEB1308" s="2"/>
      <c r="XEC1308" s="2"/>
      <c r="XED1308" s="2"/>
      <c r="XEE1308" s="2"/>
      <c r="XEF1308" s="2"/>
      <c r="XEG1308" s="2"/>
      <c r="XEH1308" s="2"/>
      <c r="XEI1308" s="2"/>
      <c r="XEJ1308" s="2"/>
      <c r="XEK1308" s="2"/>
      <c r="XEL1308" s="2"/>
      <c r="XEM1308" s="2"/>
      <c r="XEN1308" s="2"/>
      <c r="XEO1308" s="2"/>
      <c r="XEP1308" s="2"/>
      <c r="XEQ1308" s="2"/>
      <c r="XER1308" s="2"/>
      <c r="XES1308" s="126"/>
      <c r="XET1308" s="115"/>
      <c r="XEU1308" s="120"/>
      <c r="XEV1308" s="138"/>
    </row>
    <row r="1309" spans="1:16376" s="14" customFormat="1" ht="15.75" x14ac:dyDescent="0.25">
      <c r="A1309" s="47" t="s">
        <v>419</v>
      </c>
      <c r="B1309" s="81" t="s">
        <v>420</v>
      </c>
      <c r="C1309" s="35"/>
      <c r="D1309" s="57">
        <f>D1310</f>
        <v>200</v>
      </c>
    </row>
    <row r="1310" spans="1:16376" s="14" customFormat="1" ht="15.75" x14ac:dyDescent="0.25">
      <c r="A1310" s="82" t="s">
        <v>22</v>
      </c>
      <c r="B1310" s="62" t="s">
        <v>420</v>
      </c>
      <c r="C1310" s="25">
        <v>200</v>
      </c>
      <c r="D1310" s="64">
        <f>D1311</f>
        <v>200</v>
      </c>
    </row>
    <row r="1311" spans="1:16376" s="14" customFormat="1" ht="15.75" x14ac:dyDescent="0.25">
      <c r="A1311" s="82" t="s">
        <v>17</v>
      </c>
      <c r="B1311" s="62" t="s">
        <v>420</v>
      </c>
      <c r="C1311" s="25">
        <v>240</v>
      </c>
      <c r="D1311" s="64">
        <f>D1312</f>
        <v>200</v>
      </c>
    </row>
    <row r="1312" spans="1:16376" s="14" customFormat="1" ht="31.5" x14ac:dyDescent="0.25">
      <c r="A1312" s="82" t="s">
        <v>81</v>
      </c>
      <c r="B1312" s="62" t="s">
        <v>420</v>
      </c>
      <c r="C1312" s="25" t="s">
        <v>82</v>
      </c>
      <c r="D1312" s="64">
        <v>200</v>
      </c>
    </row>
    <row r="1313" spans="1:4" s="14" customFormat="1" ht="15.75" x14ac:dyDescent="0.25">
      <c r="A1313" s="47" t="s">
        <v>1</v>
      </c>
      <c r="B1313" s="81" t="s">
        <v>218</v>
      </c>
      <c r="C1313" s="35"/>
      <c r="D1313" s="57">
        <f>D1314+D1320+D1324</f>
        <v>21372</v>
      </c>
    </row>
    <row r="1314" spans="1:4" s="14" customFormat="1" ht="47.25" x14ac:dyDescent="0.25">
      <c r="A1314" s="82" t="s">
        <v>39</v>
      </c>
      <c r="B1314" s="62" t="s">
        <v>218</v>
      </c>
      <c r="C1314" s="25">
        <v>100</v>
      </c>
      <c r="D1314" s="64">
        <f>D1315</f>
        <v>18430</v>
      </c>
    </row>
    <row r="1315" spans="1:4" s="14" customFormat="1" ht="15.75" x14ac:dyDescent="0.25">
      <c r="A1315" s="82" t="s">
        <v>8</v>
      </c>
      <c r="B1315" s="62" t="s">
        <v>218</v>
      </c>
      <c r="C1315" s="25">
        <v>120</v>
      </c>
      <c r="D1315" s="64">
        <f>D1316+D1317+D1318+D1319</f>
        <v>18430</v>
      </c>
    </row>
    <row r="1316" spans="1:4" s="14" customFormat="1" ht="15.75" x14ac:dyDescent="0.25">
      <c r="A1316" s="82" t="s">
        <v>310</v>
      </c>
      <c r="B1316" s="62" t="s">
        <v>218</v>
      </c>
      <c r="C1316" s="25" t="s">
        <v>78</v>
      </c>
      <c r="D1316" s="64">
        <f>10302+682</f>
        <v>10984</v>
      </c>
    </row>
    <row r="1317" spans="1:4" s="14" customFormat="1" ht="31.5" x14ac:dyDescent="0.25">
      <c r="A1317" s="82" t="s">
        <v>79</v>
      </c>
      <c r="B1317" s="62" t="s">
        <v>218</v>
      </c>
      <c r="C1317" s="25" t="s">
        <v>80</v>
      </c>
      <c r="D1317" s="64">
        <f>2998-440</f>
        <v>2558</v>
      </c>
    </row>
    <row r="1318" spans="1:4" s="14" customFormat="1" ht="31.5" x14ac:dyDescent="0.25">
      <c r="A1318" s="31" t="s">
        <v>183</v>
      </c>
      <c r="B1318" s="62" t="s">
        <v>218</v>
      </c>
      <c r="C1318" s="25" t="s">
        <v>418</v>
      </c>
      <c r="D1318" s="64">
        <v>964</v>
      </c>
    </row>
    <row r="1319" spans="1:4" s="14" customFormat="1" ht="31.5" x14ac:dyDescent="0.25">
      <c r="A1319" s="31" t="s">
        <v>183</v>
      </c>
      <c r="B1319" s="62" t="s">
        <v>218</v>
      </c>
      <c r="C1319" s="25" t="s">
        <v>182</v>
      </c>
      <c r="D1319" s="64">
        <f>4016-92</f>
        <v>3924</v>
      </c>
    </row>
    <row r="1320" spans="1:4" s="14" customFormat="1" ht="15.75" x14ac:dyDescent="0.25">
      <c r="A1320" s="82" t="s">
        <v>22</v>
      </c>
      <c r="B1320" s="62" t="s">
        <v>218</v>
      </c>
      <c r="C1320" s="25">
        <v>200</v>
      </c>
      <c r="D1320" s="64">
        <f>D1321</f>
        <v>2783</v>
      </c>
    </row>
    <row r="1321" spans="1:4" s="14" customFormat="1" ht="15.75" x14ac:dyDescent="0.25">
      <c r="A1321" s="82" t="s">
        <v>17</v>
      </c>
      <c r="B1321" s="62" t="s">
        <v>218</v>
      </c>
      <c r="C1321" s="25">
        <v>240</v>
      </c>
      <c r="D1321" s="64">
        <f>D1322+D1323</f>
        <v>2783</v>
      </c>
    </row>
    <row r="1322" spans="1:4" s="14" customFormat="1" ht="15.75" x14ac:dyDescent="0.25">
      <c r="A1322" s="61" t="s">
        <v>516</v>
      </c>
      <c r="B1322" s="62" t="s">
        <v>218</v>
      </c>
      <c r="C1322" s="25" t="s">
        <v>517</v>
      </c>
      <c r="D1322" s="64">
        <f>1727-12</f>
        <v>1715</v>
      </c>
    </row>
    <row r="1323" spans="1:4" s="14" customFormat="1" ht="31.5" x14ac:dyDescent="0.25">
      <c r="A1323" s="82" t="s">
        <v>81</v>
      </c>
      <c r="B1323" s="62" t="s">
        <v>218</v>
      </c>
      <c r="C1323" s="25" t="s">
        <v>82</v>
      </c>
      <c r="D1323" s="64">
        <f>1106-38</f>
        <v>1068</v>
      </c>
    </row>
    <row r="1324" spans="1:4" s="14" customFormat="1" ht="15.75" x14ac:dyDescent="0.25">
      <c r="A1324" s="82" t="s">
        <v>13</v>
      </c>
      <c r="B1324" s="62" t="s">
        <v>218</v>
      </c>
      <c r="C1324" s="25">
        <v>800</v>
      </c>
      <c r="D1324" s="64">
        <f>D1325</f>
        <v>159</v>
      </c>
    </row>
    <row r="1325" spans="1:4" s="14" customFormat="1" ht="15.75" x14ac:dyDescent="0.25">
      <c r="A1325" s="31" t="s">
        <v>35</v>
      </c>
      <c r="B1325" s="62" t="s">
        <v>218</v>
      </c>
      <c r="C1325" s="25">
        <v>850</v>
      </c>
      <c r="D1325" s="64">
        <f>D1326+D1327</f>
        <v>159</v>
      </c>
    </row>
    <row r="1326" spans="1:4" s="14" customFormat="1" ht="15.75" x14ac:dyDescent="0.25">
      <c r="A1326" s="31" t="s">
        <v>83</v>
      </c>
      <c r="B1326" s="62" t="s">
        <v>218</v>
      </c>
      <c r="C1326" s="25" t="s">
        <v>84</v>
      </c>
      <c r="D1326" s="64">
        <v>157</v>
      </c>
    </row>
    <row r="1327" spans="1:4" s="14" customFormat="1" ht="15.75" x14ac:dyDescent="0.25">
      <c r="A1327" s="31" t="s">
        <v>85</v>
      </c>
      <c r="B1327" s="62" t="s">
        <v>218</v>
      </c>
      <c r="C1327" s="25" t="s">
        <v>86</v>
      </c>
      <c r="D1327" s="64">
        <v>2</v>
      </c>
    </row>
    <row r="1328" spans="1:4" s="14" customFormat="1" ht="15.75" x14ac:dyDescent="0.25">
      <c r="A1328" s="47" t="s">
        <v>50</v>
      </c>
      <c r="B1328" s="81" t="s">
        <v>219</v>
      </c>
      <c r="C1328" s="35"/>
      <c r="D1328" s="57">
        <f>D1329</f>
        <v>1945</v>
      </c>
    </row>
    <row r="1329" spans="1:16376" s="94" customFormat="1" ht="47.25" x14ac:dyDescent="0.25">
      <c r="A1329" s="82" t="s">
        <v>39</v>
      </c>
      <c r="B1329" s="62" t="s">
        <v>219</v>
      </c>
      <c r="C1329" s="25">
        <v>100</v>
      </c>
      <c r="D1329" s="64">
        <f>D1330</f>
        <v>1945</v>
      </c>
    </row>
    <row r="1330" spans="1:16376" s="94" customFormat="1" ht="15.75" x14ac:dyDescent="0.25">
      <c r="A1330" s="82" t="s">
        <v>8</v>
      </c>
      <c r="B1330" s="62" t="s">
        <v>219</v>
      </c>
      <c r="C1330" s="25">
        <v>120</v>
      </c>
      <c r="D1330" s="64">
        <f>D1331+D1332</f>
        <v>1945</v>
      </c>
    </row>
    <row r="1331" spans="1:16376" s="94" customFormat="1" ht="15.75" x14ac:dyDescent="0.25">
      <c r="A1331" s="31" t="s">
        <v>310</v>
      </c>
      <c r="B1331" s="62" t="s">
        <v>219</v>
      </c>
      <c r="C1331" s="25" t="s">
        <v>78</v>
      </c>
      <c r="D1331" s="64">
        <v>1571</v>
      </c>
    </row>
    <row r="1332" spans="1:16376" s="94" customFormat="1" ht="31.5" x14ac:dyDescent="0.25">
      <c r="A1332" s="31" t="s">
        <v>183</v>
      </c>
      <c r="B1332" s="62" t="s">
        <v>219</v>
      </c>
      <c r="C1332" s="25" t="s">
        <v>182</v>
      </c>
      <c r="D1332" s="64">
        <v>374</v>
      </c>
    </row>
    <row r="1333" spans="1:16376" s="94" customFormat="1" ht="15.75" x14ac:dyDescent="0.25">
      <c r="A1333" s="135" t="s">
        <v>75</v>
      </c>
      <c r="B1333" s="81" t="s">
        <v>220</v>
      </c>
      <c r="C1333" s="35"/>
      <c r="D1333" s="57">
        <f>D1334</f>
        <v>1810</v>
      </c>
    </row>
    <row r="1334" spans="1:16376" s="94" customFormat="1" ht="47.25" x14ac:dyDescent="0.25">
      <c r="A1334" s="82" t="s">
        <v>39</v>
      </c>
      <c r="B1334" s="62" t="s">
        <v>220</v>
      </c>
      <c r="C1334" s="25">
        <v>100</v>
      </c>
      <c r="D1334" s="64">
        <f>D1335</f>
        <v>1810</v>
      </c>
    </row>
    <row r="1335" spans="1:16376" s="94" customFormat="1" ht="15.75" x14ac:dyDescent="0.25">
      <c r="A1335" s="82" t="s">
        <v>8</v>
      </c>
      <c r="B1335" s="62" t="s">
        <v>220</v>
      </c>
      <c r="C1335" s="25">
        <v>120</v>
      </c>
      <c r="D1335" s="64">
        <f>D1336+D1337</f>
        <v>1810</v>
      </c>
    </row>
    <row r="1336" spans="1:16376" s="94" customFormat="1" ht="15.75" x14ac:dyDescent="0.25">
      <c r="A1336" s="31" t="s">
        <v>310</v>
      </c>
      <c r="B1336" s="62" t="s">
        <v>220</v>
      </c>
      <c r="C1336" s="25" t="s">
        <v>78</v>
      </c>
      <c r="D1336" s="64">
        <f>1390+54</f>
        <v>1444</v>
      </c>
    </row>
    <row r="1337" spans="1:16376" s="94" customFormat="1" ht="31.5" x14ac:dyDescent="0.25">
      <c r="A1337" s="31" t="s">
        <v>183</v>
      </c>
      <c r="B1337" s="62" t="s">
        <v>220</v>
      </c>
      <c r="C1337" s="25" t="s">
        <v>182</v>
      </c>
      <c r="D1337" s="64">
        <f>420-54</f>
        <v>366</v>
      </c>
    </row>
    <row r="1338" spans="1:16376" s="94" customFormat="1" ht="18.75" x14ac:dyDescent="0.3">
      <c r="A1338" s="126" t="s">
        <v>64</v>
      </c>
      <c r="B1338" s="115" t="s">
        <v>221</v>
      </c>
      <c r="C1338" s="120"/>
      <c r="D1338" s="118">
        <f>D1339+D1358+D1362</f>
        <v>26986</v>
      </c>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c r="AS1338" s="2"/>
      <c r="AT1338" s="2"/>
      <c r="AU1338" s="2"/>
      <c r="AV1338" s="2"/>
      <c r="AW1338" s="2"/>
      <c r="AX1338" s="2"/>
      <c r="AY1338" s="2"/>
      <c r="AZ1338" s="2"/>
      <c r="BA1338" s="2"/>
      <c r="BB1338" s="2"/>
      <c r="BC1338" s="2"/>
      <c r="BD1338" s="2"/>
      <c r="BE1338" s="2"/>
      <c r="BF1338" s="2"/>
      <c r="BG1338" s="2"/>
      <c r="BH1338" s="2"/>
      <c r="BI1338" s="2"/>
      <c r="BJ1338" s="2"/>
      <c r="BK1338" s="2"/>
      <c r="BL1338" s="2"/>
      <c r="BM1338" s="2"/>
      <c r="BN1338" s="2"/>
      <c r="BO1338" s="2"/>
      <c r="BP1338" s="2"/>
      <c r="BQ1338" s="2"/>
      <c r="BR1338" s="2"/>
      <c r="BS1338" s="2"/>
      <c r="BT1338" s="2"/>
      <c r="BU1338" s="2"/>
      <c r="BV1338" s="2"/>
      <c r="BW1338" s="2"/>
      <c r="BX1338" s="2"/>
      <c r="BY1338" s="2"/>
      <c r="BZ1338" s="2"/>
      <c r="CA1338" s="2"/>
      <c r="CB1338" s="2"/>
      <c r="CC1338" s="2"/>
      <c r="CD1338" s="2"/>
      <c r="CE1338" s="2"/>
      <c r="CF1338" s="2"/>
      <c r="CG1338" s="2"/>
      <c r="CH1338" s="2"/>
      <c r="CI1338" s="2"/>
      <c r="CJ1338" s="2"/>
      <c r="CK1338" s="2"/>
      <c r="CL1338" s="2"/>
      <c r="CM1338" s="2"/>
      <c r="CN1338" s="2"/>
      <c r="CO1338" s="2"/>
      <c r="CP1338" s="2"/>
      <c r="CQ1338" s="2"/>
      <c r="CR1338" s="2"/>
      <c r="CS1338" s="2"/>
      <c r="CT1338" s="2"/>
      <c r="CU1338" s="2"/>
      <c r="CV1338" s="2"/>
      <c r="CW1338" s="2"/>
      <c r="CX1338" s="2"/>
      <c r="CY1338" s="2"/>
      <c r="CZ1338" s="2"/>
      <c r="DA1338" s="2"/>
      <c r="DB1338" s="2"/>
      <c r="DC1338" s="2"/>
      <c r="DD1338" s="2"/>
      <c r="DE1338" s="2"/>
      <c r="DF1338" s="2"/>
      <c r="DG1338" s="2"/>
      <c r="DH1338" s="2"/>
      <c r="DI1338" s="2"/>
      <c r="DJ1338" s="2"/>
      <c r="DK1338" s="2"/>
      <c r="DL1338" s="2"/>
      <c r="DM1338" s="2"/>
      <c r="DN1338" s="2"/>
      <c r="DO1338" s="2"/>
      <c r="DP1338" s="2"/>
      <c r="DQ1338" s="2"/>
      <c r="DR1338" s="2"/>
      <c r="DS1338" s="2"/>
      <c r="DT1338" s="2"/>
      <c r="DU1338" s="2"/>
      <c r="DV1338" s="2"/>
      <c r="DW1338" s="2"/>
      <c r="DX1338" s="2"/>
      <c r="DY1338" s="2"/>
      <c r="DZ1338" s="2"/>
      <c r="EA1338" s="2"/>
      <c r="EB1338" s="2"/>
      <c r="EC1338" s="2"/>
      <c r="ED1338" s="2"/>
      <c r="EE1338" s="2"/>
      <c r="EF1338" s="2"/>
      <c r="EG1338" s="2"/>
      <c r="EH1338" s="2"/>
      <c r="EI1338" s="2"/>
      <c r="EJ1338" s="2"/>
      <c r="EK1338" s="2"/>
      <c r="EL1338" s="2"/>
      <c r="EM1338" s="2"/>
      <c r="EN1338" s="2"/>
      <c r="EO1338" s="2"/>
      <c r="EP1338" s="2"/>
      <c r="EQ1338" s="2"/>
      <c r="ER1338" s="2"/>
      <c r="ES1338" s="2"/>
      <c r="ET1338" s="2"/>
      <c r="EU1338" s="2"/>
      <c r="EV1338" s="2"/>
      <c r="EW1338" s="2"/>
      <c r="EX1338" s="2"/>
      <c r="EY1338" s="2"/>
      <c r="EZ1338" s="2"/>
      <c r="FA1338" s="2"/>
      <c r="FB1338" s="2"/>
      <c r="FC1338" s="2"/>
      <c r="FD1338" s="2"/>
      <c r="FE1338" s="2"/>
      <c r="FF1338" s="2"/>
      <c r="FG1338" s="2"/>
      <c r="FH1338" s="2"/>
      <c r="FI1338" s="2"/>
      <c r="FJ1338" s="2"/>
      <c r="FK1338" s="2"/>
      <c r="FL1338" s="2"/>
      <c r="FM1338" s="2"/>
      <c r="FN1338" s="2"/>
      <c r="FO1338" s="2"/>
      <c r="FP1338" s="2"/>
      <c r="FQ1338" s="2"/>
      <c r="FR1338" s="2"/>
      <c r="FS1338" s="2"/>
      <c r="FT1338" s="2"/>
      <c r="FU1338" s="2"/>
      <c r="FV1338" s="2"/>
      <c r="FW1338" s="2"/>
      <c r="FX1338" s="2"/>
      <c r="FY1338" s="2"/>
      <c r="FZ1338" s="2"/>
      <c r="GA1338" s="2"/>
      <c r="GB1338" s="2"/>
      <c r="GC1338" s="2"/>
      <c r="GD1338" s="2"/>
      <c r="GE1338" s="2"/>
      <c r="GF1338" s="2"/>
      <c r="GG1338" s="2"/>
      <c r="GH1338" s="2"/>
      <c r="GI1338" s="2"/>
      <c r="GJ1338" s="2"/>
      <c r="GK1338" s="2"/>
      <c r="GL1338" s="2"/>
      <c r="GM1338" s="2"/>
      <c r="GN1338" s="2"/>
      <c r="GO1338" s="2"/>
      <c r="GP1338" s="2"/>
      <c r="GQ1338" s="2"/>
      <c r="GR1338" s="2"/>
      <c r="GS1338" s="2"/>
      <c r="GT1338" s="2"/>
      <c r="GU1338" s="2"/>
      <c r="GV1338" s="2"/>
      <c r="GW1338" s="2"/>
      <c r="GX1338" s="2"/>
      <c r="GY1338" s="2"/>
      <c r="GZ1338" s="2"/>
      <c r="HA1338" s="2"/>
      <c r="HB1338" s="2"/>
      <c r="HC1338" s="2"/>
      <c r="HD1338" s="2"/>
      <c r="HE1338" s="2"/>
      <c r="HF1338" s="2"/>
      <c r="HG1338" s="2"/>
      <c r="HH1338" s="2"/>
      <c r="HI1338" s="2"/>
      <c r="HJ1338" s="2"/>
      <c r="HK1338" s="2"/>
      <c r="HL1338" s="2"/>
      <c r="HM1338" s="2"/>
      <c r="HN1338" s="2"/>
      <c r="HO1338" s="2"/>
      <c r="HP1338" s="2"/>
      <c r="HQ1338" s="2"/>
      <c r="HR1338" s="2"/>
      <c r="HS1338" s="2"/>
      <c r="HT1338" s="2"/>
      <c r="HU1338" s="2"/>
      <c r="HV1338" s="2"/>
      <c r="HW1338" s="2"/>
      <c r="HX1338" s="2"/>
      <c r="HY1338" s="2"/>
      <c r="HZ1338" s="2"/>
      <c r="IA1338" s="2"/>
      <c r="IB1338" s="2"/>
      <c r="IC1338" s="2"/>
      <c r="ID1338" s="2"/>
      <c r="IE1338" s="2"/>
      <c r="IF1338" s="2"/>
      <c r="IG1338" s="2"/>
      <c r="IH1338" s="2"/>
      <c r="II1338" s="2"/>
      <c r="IJ1338" s="2"/>
      <c r="IK1338" s="2"/>
      <c r="IL1338" s="2"/>
      <c r="IM1338" s="2"/>
      <c r="IN1338" s="2"/>
      <c r="IO1338" s="2"/>
      <c r="IP1338" s="2"/>
      <c r="IQ1338" s="2"/>
      <c r="IR1338" s="2"/>
      <c r="IS1338" s="2"/>
      <c r="IT1338" s="2"/>
      <c r="IU1338" s="2"/>
      <c r="IV1338" s="2"/>
      <c r="IW1338" s="2"/>
      <c r="IX1338" s="2"/>
      <c r="IY1338" s="2"/>
      <c r="IZ1338" s="2"/>
      <c r="JA1338" s="2"/>
      <c r="JB1338" s="2"/>
      <c r="JC1338" s="2"/>
      <c r="JD1338" s="2"/>
      <c r="JE1338" s="2"/>
      <c r="JF1338" s="2"/>
      <c r="JG1338" s="2"/>
      <c r="JH1338" s="2"/>
      <c r="JI1338" s="2"/>
      <c r="JJ1338" s="2"/>
      <c r="JK1338" s="2"/>
      <c r="JL1338" s="2"/>
      <c r="JM1338" s="2"/>
      <c r="JN1338" s="2"/>
      <c r="JO1338" s="2"/>
      <c r="JP1338" s="2"/>
      <c r="JQ1338" s="2"/>
      <c r="JR1338" s="2"/>
      <c r="JS1338" s="2"/>
      <c r="JT1338" s="2"/>
      <c r="JU1338" s="2"/>
      <c r="JV1338" s="2"/>
      <c r="JW1338" s="2"/>
      <c r="JX1338" s="2"/>
      <c r="JY1338" s="2"/>
      <c r="JZ1338" s="2"/>
      <c r="KA1338" s="2"/>
      <c r="KB1338" s="2"/>
      <c r="KC1338" s="2"/>
      <c r="KD1338" s="2"/>
      <c r="KE1338" s="2"/>
      <c r="KF1338" s="2"/>
      <c r="KG1338" s="2"/>
      <c r="KH1338" s="2"/>
      <c r="KI1338" s="2"/>
      <c r="KJ1338" s="2"/>
      <c r="KK1338" s="2"/>
      <c r="KL1338" s="2"/>
      <c r="KM1338" s="2"/>
      <c r="KN1338" s="2"/>
      <c r="KO1338" s="2"/>
      <c r="KP1338" s="2"/>
      <c r="KQ1338" s="2"/>
      <c r="KR1338" s="2"/>
      <c r="KS1338" s="2"/>
      <c r="KT1338" s="2"/>
      <c r="KU1338" s="2"/>
      <c r="KV1338" s="2"/>
      <c r="KW1338" s="2"/>
      <c r="KX1338" s="2"/>
      <c r="KY1338" s="2"/>
      <c r="KZ1338" s="2"/>
      <c r="LA1338" s="2"/>
      <c r="LB1338" s="2"/>
      <c r="LC1338" s="2"/>
      <c r="LD1338" s="2"/>
      <c r="LE1338" s="2"/>
      <c r="LF1338" s="2"/>
      <c r="LG1338" s="2"/>
      <c r="LH1338" s="2"/>
      <c r="LI1338" s="2"/>
      <c r="LJ1338" s="2"/>
      <c r="LK1338" s="2"/>
      <c r="LL1338" s="2"/>
      <c r="LM1338" s="2"/>
      <c r="LN1338" s="2"/>
      <c r="LO1338" s="2"/>
      <c r="LP1338" s="2"/>
      <c r="LQ1338" s="2"/>
      <c r="LR1338" s="2"/>
      <c r="LS1338" s="2"/>
      <c r="LT1338" s="2"/>
      <c r="LU1338" s="2"/>
      <c r="LV1338" s="2"/>
      <c r="LW1338" s="2"/>
      <c r="LX1338" s="2"/>
      <c r="LY1338" s="2"/>
      <c r="LZ1338" s="2"/>
      <c r="MA1338" s="2"/>
      <c r="MB1338" s="2"/>
      <c r="MC1338" s="2"/>
      <c r="MD1338" s="2"/>
      <c r="ME1338" s="2"/>
      <c r="MF1338" s="2"/>
      <c r="MG1338" s="2"/>
      <c r="MH1338" s="2"/>
      <c r="MI1338" s="2"/>
      <c r="MJ1338" s="2"/>
      <c r="MK1338" s="2"/>
      <c r="ML1338" s="2"/>
      <c r="MM1338" s="2"/>
      <c r="MN1338" s="2"/>
      <c r="MO1338" s="2"/>
      <c r="MP1338" s="2"/>
      <c r="MQ1338" s="2"/>
      <c r="MR1338" s="2"/>
      <c r="MS1338" s="2"/>
      <c r="MT1338" s="2"/>
      <c r="MU1338" s="2"/>
      <c r="MV1338" s="2"/>
      <c r="MW1338" s="2"/>
      <c r="MX1338" s="2"/>
      <c r="MY1338" s="2"/>
      <c r="MZ1338" s="2"/>
      <c r="NA1338" s="2"/>
      <c r="NB1338" s="2"/>
      <c r="NC1338" s="2"/>
      <c r="ND1338" s="2"/>
      <c r="NE1338" s="2"/>
      <c r="NF1338" s="2"/>
      <c r="NG1338" s="2"/>
      <c r="NH1338" s="2"/>
      <c r="NI1338" s="2"/>
      <c r="NJ1338" s="2"/>
      <c r="NK1338" s="2"/>
      <c r="NL1338" s="2"/>
      <c r="NM1338" s="2"/>
      <c r="NN1338" s="2"/>
      <c r="NO1338" s="2"/>
      <c r="NP1338" s="2"/>
      <c r="NQ1338" s="2"/>
      <c r="NR1338" s="2"/>
      <c r="NS1338" s="2"/>
      <c r="NT1338" s="2"/>
      <c r="NU1338" s="2"/>
      <c r="NV1338" s="2"/>
      <c r="NW1338" s="2"/>
      <c r="NX1338" s="2"/>
      <c r="NY1338" s="2"/>
      <c r="NZ1338" s="2"/>
      <c r="OA1338" s="2"/>
      <c r="OB1338" s="2"/>
      <c r="OC1338" s="2"/>
      <c r="OD1338" s="2"/>
      <c r="OE1338" s="2"/>
      <c r="OF1338" s="2"/>
      <c r="OG1338" s="2"/>
      <c r="OH1338" s="2"/>
      <c r="OI1338" s="2"/>
      <c r="OJ1338" s="2"/>
      <c r="OK1338" s="2"/>
      <c r="OL1338" s="2"/>
      <c r="OM1338" s="2"/>
      <c r="ON1338" s="2"/>
      <c r="OO1338" s="2"/>
      <c r="OP1338" s="2"/>
      <c r="OQ1338" s="2"/>
      <c r="OR1338" s="2"/>
      <c r="OS1338" s="2"/>
      <c r="OT1338" s="2"/>
      <c r="OU1338" s="2"/>
      <c r="OV1338" s="2"/>
      <c r="OW1338" s="2"/>
      <c r="OX1338" s="2"/>
      <c r="OY1338" s="2"/>
      <c r="OZ1338" s="2"/>
      <c r="PA1338" s="2"/>
      <c r="PB1338" s="2"/>
      <c r="PC1338" s="2"/>
      <c r="PD1338" s="2"/>
      <c r="PE1338" s="2"/>
      <c r="PF1338" s="2"/>
      <c r="PG1338" s="2"/>
      <c r="PH1338" s="2"/>
      <c r="PI1338" s="2"/>
      <c r="PJ1338" s="2"/>
      <c r="PK1338" s="2"/>
      <c r="PL1338" s="2"/>
      <c r="PM1338" s="2"/>
      <c r="PN1338" s="2"/>
      <c r="PO1338" s="2"/>
      <c r="PP1338" s="2"/>
      <c r="PQ1338" s="2"/>
      <c r="PR1338" s="2"/>
      <c r="PS1338" s="2"/>
      <c r="PT1338" s="2"/>
      <c r="PU1338" s="2"/>
      <c r="PV1338" s="2"/>
      <c r="PW1338" s="2"/>
      <c r="PX1338" s="2"/>
      <c r="PY1338" s="2"/>
      <c r="PZ1338" s="2"/>
      <c r="QA1338" s="2"/>
      <c r="QB1338" s="2"/>
      <c r="QC1338" s="2"/>
      <c r="QD1338" s="2"/>
      <c r="QE1338" s="2"/>
      <c r="QF1338" s="2"/>
      <c r="QG1338" s="2"/>
      <c r="QH1338" s="2"/>
      <c r="QI1338" s="2"/>
      <c r="QJ1338" s="2"/>
      <c r="QK1338" s="2"/>
      <c r="QL1338" s="2"/>
      <c r="QM1338" s="2"/>
      <c r="QN1338" s="2"/>
      <c r="QO1338" s="2"/>
      <c r="QP1338" s="2"/>
      <c r="QQ1338" s="2"/>
      <c r="QR1338" s="2"/>
      <c r="QS1338" s="2"/>
      <c r="QT1338" s="2"/>
      <c r="QU1338" s="2"/>
      <c r="QV1338" s="2"/>
      <c r="QW1338" s="2"/>
      <c r="QX1338" s="2"/>
      <c r="QY1338" s="2"/>
      <c r="QZ1338" s="2"/>
      <c r="RA1338" s="2"/>
      <c r="RB1338" s="2"/>
      <c r="RC1338" s="2"/>
      <c r="RD1338" s="2"/>
      <c r="RE1338" s="2"/>
      <c r="RF1338" s="2"/>
      <c r="RG1338" s="2"/>
      <c r="RH1338" s="2"/>
      <c r="RI1338" s="2"/>
      <c r="RJ1338" s="2"/>
      <c r="RK1338" s="2"/>
      <c r="RL1338" s="2"/>
      <c r="RM1338" s="2"/>
      <c r="RN1338" s="2"/>
      <c r="RO1338" s="2"/>
      <c r="RP1338" s="2"/>
      <c r="RQ1338" s="2"/>
      <c r="RR1338" s="2"/>
      <c r="RS1338" s="2"/>
      <c r="RT1338" s="2"/>
      <c r="RU1338" s="2"/>
      <c r="RV1338" s="2"/>
      <c r="RW1338" s="2"/>
      <c r="RX1338" s="2"/>
      <c r="RY1338" s="2"/>
      <c r="RZ1338" s="2"/>
      <c r="SA1338" s="2"/>
      <c r="SB1338" s="2"/>
      <c r="SC1338" s="2"/>
      <c r="SD1338" s="2"/>
      <c r="SE1338" s="2"/>
      <c r="SF1338" s="2"/>
      <c r="SG1338" s="2"/>
      <c r="SH1338" s="2"/>
      <c r="SI1338" s="2"/>
      <c r="SJ1338" s="2"/>
      <c r="SK1338" s="2"/>
      <c r="SL1338" s="2"/>
      <c r="SM1338" s="2"/>
      <c r="SN1338" s="2"/>
      <c r="SO1338" s="2"/>
      <c r="SP1338" s="2"/>
      <c r="SQ1338" s="2"/>
      <c r="SR1338" s="2"/>
      <c r="SS1338" s="2"/>
      <c r="ST1338" s="2"/>
      <c r="SU1338" s="2"/>
      <c r="SV1338" s="2"/>
      <c r="SW1338" s="2"/>
      <c r="SX1338" s="2"/>
      <c r="SY1338" s="2"/>
      <c r="SZ1338" s="2"/>
      <c r="TA1338" s="2"/>
      <c r="TB1338" s="2"/>
      <c r="TC1338" s="2"/>
      <c r="TD1338" s="2"/>
      <c r="TE1338" s="2"/>
      <c r="TF1338" s="2"/>
      <c r="TG1338" s="2"/>
      <c r="TH1338" s="2"/>
      <c r="TI1338" s="2"/>
      <c r="TJ1338" s="2"/>
      <c r="TK1338" s="2"/>
      <c r="TL1338" s="2"/>
      <c r="TM1338" s="2"/>
      <c r="TN1338" s="2"/>
      <c r="TO1338" s="2"/>
      <c r="TP1338" s="2"/>
      <c r="TQ1338" s="2"/>
      <c r="TR1338" s="2"/>
      <c r="TS1338" s="2"/>
      <c r="TT1338" s="2"/>
      <c r="TU1338" s="2"/>
      <c r="TV1338" s="2"/>
      <c r="TW1338" s="2"/>
      <c r="TX1338" s="2"/>
      <c r="TY1338" s="2"/>
      <c r="TZ1338" s="2"/>
      <c r="UA1338" s="2"/>
      <c r="UB1338" s="2"/>
      <c r="UC1338" s="2"/>
      <c r="UD1338" s="2"/>
      <c r="UE1338" s="2"/>
      <c r="UF1338" s="2"/>
      <c r="UG1338" s="2"/>
      <c r="UH1338" s="2"/>
      <c r="UI1338" s="2"/>
      <c r="UJ1338" s="2"/>
      <c r="UK1338" s="2"/>
      <c r="UL1338" s="2"/>
      <c r="UM1338" s="2"/>
      <c r="UN1338" s="2"/>
      <c r="UO1338" s="2"/>
      <c r="UP1338" s="2"/>
      <c r="UQ1338" s="2"/>
      <c r="UR1338" s="2"/>
      <c r="US1338" s="2"/>
      <c r="UT1338" s="2"/>
      <c r="UU1338" s="2"/>
      <c r="UV1338" s="2"/>
      <c r="UW1338" s="2"/>
      <c r="UX1338" s="2"/>
      <c r="UY1338" s="2"/>
      <c r="UZ1338" s="2"/>
      <c r="VA1338" s="2"/>
      <c r="VB1338" s="2"/>
      <c r="VC1338" s="2"/>
      <c r="VD1338" s="2"/>
      <c r="VE1338" s="2"/>
      <c r="VF1338" s="2"/>
      <c r="VG1338" s="2"/>
      <c r="VH1338" s="2"/>
      <c r="VI1338" s="2"/>
      <c r="VJ1338" s="2"/>
      <c r="VK1338" s="2"/>
      <c r="VL1338" s="2"/>
      <c r="VM1338" s="2"/>
      <c r="VN1338" s="2"/>
      <c r="VO1338" s="2"/>
      <c r="VP1338" s="2"/>
      <c r="VQ1338" s="2"/>
      <c r="VR1338" s="2"/>
      <c r="VS1338" s="2"/>
      <c r="VT1338" s="2"/>
      <c r="VU1338" s="2"/>
      <c r="VV1338" s="2"/>
      <c r="VW1338" s="2"/>
      <c r="VX1338" s="2"/>
      <c r="VY1338" s="2"/>
      <c r="VZ1338" s="2"/>
      <c r="WA1338" s="2"/>
      <c r="WB1338" s="2"/>
      <c r="WC1338" s="2"/>
      <c r="WD1338" s="2"/>
      <c r="WE1338" s="2"/>
      <c r="WF1338" s="2"/>
      <c r="WG1338" s="2"/>
      <c r="WH1338" s="2"/>
      <c r="WI1338" s="2"/>
      <c r="WJ1338" s="2"/>
      <c r="WK1338" s="2"/>
      <c r="WL1338" s="2"/>
      <c r="WM1338" s="2"/>
      <c r="WN1338" s="2"/>
      <c r="WO1338" s="2"/>
      <c r="WP1338" s="2"/>
      <c r="WQ1338" s="2"/>
      <c r="WR1338" s="2"/>
      <c r="WS1338" s="2"/>
      <c r="WT1338" s="2"/>
      <c r="WU1338" s="2"/>
      <c r="WV1338" s="2"/>
      <c r="WW1338" s="2"/>
      <c r="WX1338" s="2"/>
      <c r="WY1338" s="2"/>
      <c r="WZ1338" s="2"/>
      <c r="XA1338" s="2"/>
      <c r="XB1338" s="2"/>
      <c r="XC1338" s="2"/>
      <c r="XD1338" s="2"/>
      <c r="XE1338" s="2"/>
      <c r="XF1338" s="2"/>
      <c r="XG1338" s="2"/>
      <c r="XH1338" s="2"/>
      <c r="XI1338" s="2"/>
      <c r="XJ1338" s="2"/>
      <c r="XK1338" s="2"/>
      <c r="XL1338" s="2"/>
      <c r="XM1338" s="2"/>
      <c r="XN1338" s="2"/>
      <c r="XO1338" s="2"/>
      <c r="XP1338" s="2"/>
      <c r="XQ1338" s="2"/>
      <c r="XR1338" s="2"/>
      <c r="XS1338" s="2"/>
      <c r="XT1338" s="2"/>
      <c r="XU1338" s="2"/>
      <c r="XV1338" s="2"/>
      <c r="XW1338" s="2"/>
      <c r="XX1338" s="2"/>
      <c r="XY1338" s="2"/>
      <c r="XZ1338" s="2"/>
      <c r="YA1338" s="2"/>
      <c r="YB1338" s="2"/>
      <c r="YC1338" s="2"/>
      <c r="YD1338" s="2"/>
      <c r="YE1338" s="2"/>
      <c r="YF1338" s="2"/>
      <c r="YG1338" s="2"/>
      <c r="YH1338" s="2"/>
      <c r="YI1338" s="2"/>
      <c r="YJ1338" s="2"/>
      <c r="YK1338" s="2"/>
      <c r="YL1338" s="2"/>
      <c r="YM1338" s="2"/>
      <c r="YN1338" s="2"/>
      <c r="YO1338" s="2"/>
      <c r="YP1338" s="2"/>
      <c r="YQ1338" s="2"/>
      <c r="YR1338" s="2"/>
      <c r="YS1338" s="2"/>
      <c r="YT1338" s="2"/>
      <c r="YU1338" s="2"/>
      <c r="YV1338" s="2"/>
      <c r="YW1338" s="2"/>
      <c r="YX1338" s="2"/>
      <c r="YY1338" s="2"/>
      <c r="YZ1338" s="2"/>
      <c r="ZA1338" s="2"/>
      <c r="ZB1338" s="2"/>
      <c r="ZC1338" s="2"/>
      <c r="ZD1338" s="2"/>
      <c r="ZE1338" s="2"/>
      <c r="ZF1338" s="2"/>
      <c r="ZG1338" s="2"/>
      <c r="ZH1338" s="2"/>
      <c r="ZI1338" s="2"/>
      <c r="ZJ1338" s="2"/>
      <c r="ZK1338" s="2"/>
      <c r="ZL1338" s="2"/>
      <c r="ZM1338" s="2"/>
      <c r="ZN1338" s="2"/>
      <c r="ZO1338" s="2"/>
      <c r="ZP1338" s="2"/>
      <c r="ZQ1338" s="2"/>
      <c r="ZR1338" s="2"/>
      <c r="ZS1338" s="2"/>
      <c r="ZT1338" s="2"/>
      <c r="ZU1338" s="2"/>
      <c r="ZV1338" s="2"/>
      <c r="ZW1338" s="2"/>
      <c r="ZX1338" s="2"/>
      <c r="ZY1338" s="2"/>
      <c r="ZZ1338" s="2"/>
      <c r="AAA1338" s="2"/>
      <c r="AAB1338" s="2"/>
      <c r="AAC1338" s="2"/>
      <c r="AAD1338" s="2"/>
      <c r="AAE1338" s="2"/>
      <c r="AAF1338" s="2"/>
      <c r="AAG1338" s="2"/>
      <c r="AAH1338" s="2"/>
      <c r="AAI1338" s="2"/>
      <c r="AAJ1338" s="2"/>
      <c r="AAK1338" s="2"/>
      <c r="AAL1338" s="2"/>
      <c r="AAM1338" s="2"/>
      <c r="AAN1338" s="2"/>
      <c r="AAO1338" s="2"/>
      <c r="AAP1338" s="2"/>
      <c r="AAQ1338" s="2"/>
      <c r="AAR1338" s="2"/>
      <c r="AAS1338" s="2"/>
      <c r="AAT1338" s="2"/>
      <c r="AAU1338" s="2"/>
      <c r="AAV1338" s="2"/>
      <c r="AAW1338" s="2"/>
      <c r="AAX1338" s="2"/>
      <c r="AAY1338" s="2"/>
      <c r="AAZ1338" s="2"/>
      <c r="ABA1338" s="2"/>
      <c r="ABB1338" s="2"/>
      <c r="ABC1338" s="2"/>
      <c r="ABD1338" s="2"/>
      <c r="ABE1338" s="2"/>
      <c r="ABF1338" s="2"/>
      <c r="ABG1338" s="2"/>
      <c r="ABH1338" s="2"/>
      <c r="ABI1338" s="2"/>
      <c r="ABJ1338" s="2"/>
      <c r="ABK1338" s="2"/>
      <c r="ABL1338" s="2"/>
      <c r="ABM1338" s="2"/>
      <c r="ABN1338" s="2"/>
      <c r="ABO1338" s="2"/>
      <c r="ABP1338" s="2"/>
      <c r="ABQ1338" s="2"/>
      <c r="ABR1338" s="2"/>
      <c r="ABS1338" s="2"/>
      <c r="ABT1338" s="2"/>
      <c r="ABU1338" s="2"/>
      <c r="ABV1338" s="2"/>
      <c r="ABW1338" s="2"/>
      <c r="ABX1338" s="2"/>
      <c r="ABY1338" s="2"/>
      <c r="ABZ1338" s="2"/>
      <c r="ACA1338" s="2"/>
      <c r="ACB1338" s="2"/>
      <c r="ACC1338" s="2"/>
      <c r="ACD1338" s="2"/>
      <c r="ACE1338" s="2"/>
      <c r="ACF1338" s="2"/>
      <c r="ACG1338" s="2"/>
      <c r="ACH1338" s="2"/>
      <c r="ACI1338" s="2"/>
      <c r="ACJ1338" s="2"/>
      <c r="ACK1338" s="2"/>
      <c r="ACL1338" s="2"/>
      <c r="ACM1338" s="2"/>
      <c r="ACN1338" s="2"/>
      <c r="ACO1338" s="2"/>
      <c r="ACP1338" s="2"/>
      <c r="ACQ1338" s="2"/>
      <c r="ACR1338" s="2"/>
      <c r="ACS1338" s="2"/>
      <c r="ACT1338" s="2"/>
      <c r="ACU1338" s="2"/>
      <c r="ACV1338" s="2"/>
      <c r="ACW1338" s="2"/>
      <c r="ACX1338" s="2"/>
      <c r="ACY1338" s="2"/>
      <c r="ACZ1338" s="2"/>
      <c r="ADA1338" s="2"/>
      <c r="ADB1338" s="2"/>
      <c r="ADC1338" s="2"/>
      <c r="ADD1338" s="2"/>
      <c r="ADE1338" s="2"/>
      <c r="ADF1338" s="2"/>
      <c r="ADG1338" s="2"/>
      <c r="ADH1338" s="2"/>
      <c r="ADI1338" s="2"/>
      <c r="ADJ1338" s="2"/>
      <c r="ADK1338" s="2"/>
      <c r="ADL1338" s="2"/>
      <c r="ADM1338" s="2"/>
      <c r="ADN1338" s="2"/>
      <c r="ADO1338" s="2"/>
      <c r="ADP1338" s="2"/>
      <c r="ADQ1338" s="2"/>
      <c r="ADR1338" s="2"/>
      <c r="ADS1338" s="2"/>
      <c r="ADT1338" s="2"/>
      <c r="ADU1338" s="2"/>
      <c r="ADV1338" s="2"/>
      <c r="ADW1338" s="2"/>
      <c r="ADX1338" s="2"/>
      <c r="ADY1338" s="2"/>
      <c r="ADZ1338" s="2"/>
      <c r="AEA1338" s="2"/>
      <c r="AEB1338" s="2"/>
      <c r="AEC1338" s="2"/>
      <c r="AED1338" s="2"/>
      <c r="AEE1338" s="2"/>
      <c r="AEF1338" s="2"/>
      <c r="AEG1338" s="2"/>
      <c r="AEH1338" s="2"/>
      <c r="AEI1338" s="2"/>
      <c r="AEJ1338" s="2"/>
      <c r="AEK1338" s="2"/>
      <c r="AEL1338" s="2"/>
      <c r="AEM1338" s="2"/>
      <c r="AEN1338" s="2"/>
      <c r="AEO1338" s="2"/>
      <c r="AEP1338" s="2"/>
      <c r="AEQ1338" s="2"/>
      <c r="AER1338" s="2"/>
      <c r="AES1338" s="2"/>
      <c r="AET1338" s="2"/>
      <c r="AEU1338" s="2"/>
      <c r="AEV1338" s="2"/>
      <c r="AEW1338" s="2"/>
      <c r="AEX1338" s="2"/>
      <c r="AEY1338" s="2"/>
      <c r="AEZ1338" s="2"/>
      <c r="AFA1338" s="2"/>
      <c r="AFB1338" s="2"/>
      <c r="AFC1338" s="2"/>
      <c r="AFD1338" s="2"/>
      <c r="AFE1338" s="2"/>
      <c r="AFF1338" s="2"/>
      <c r="AFG1338" s="2"/>
      <c r="AFH1338" s="2"/>
      <c r="AFI1338" s="2"/>
      <c r="AFJ1338" s="2"/>
      <c r="AFK1338" s="2"/>
      <c r="AFL1338" s="2"/>
      <c r="AFM1338" s="2"/>
      <c r="AFN1338" s="2"/>
      <c r="AFO1338" s="2"/>
      <c r="AFP1338" s="2"/>
      <c r="AFQ1338" s="2"/>
      <c r="AFR1338" s="2"/>
      <c r="AFS1338" s="2"/>
      <c r="AFT1338" s="2"/>
      <c r="AFU1338" s="2"/>
      <c r="AFV1338" s="2"/>
      <c r="AFW1338" s="2"/>
      <c r="AFX1338" s="2"/>
      <c r="AFY1338" s="2"/>
      <c r="AFZ1338" s="2"/>
      <c r="AGA1338" s="2"/>
      <c r="AGB1338" s="2"/>
      <c r="AGC1338" s="2"/>
      <c r="AGD1338" s="2"/>
      <c r="AGE1338" s="2"/>
      <c r="AGF1338" s="2"/>
      <c r="AGG1338" s="2"/>
      <c r="AGH1338" s="2"/>
      <c r="AGI1338" s="2"/>
      <c r="AGJ1338" s="2"/>
      <c r="AGK1338" s="2"/>
      <c r="AGL1338" s="2"/>
      <c r="AGM1338" s="2"/>
      <c r="AGN1338" s="2"/>
      <c r="AGO1338" s="2"/>
      <c r="AGP1338" s="2"/>
      <c r="AGQ1338" s="2"/>
      <c r="AGR1338" s="2"/>
      <c r="AGS1338" s="2"/>
      <c r="AGT1338" s="2"/>
      <c r="AGU1338" s="2"/>
      <c r="AGV1338" s="2"/>
      <c r="AGW1338" s="2"/>
      <c r="AGX1338" s="2"/>
      <c r="AGY1338" s="2"/>
      <c r="AGZ1338" s="2"/>
      <c r="AHA1338" s="2"/>
      <c r="AHB1338" s="2"/>
      <c r="AHC1338" s="2"/>
      <c r="AHD1338" s="2"/>
      <c r="AHE1338" s="2"/>
      <c r="AHF1338" s="2"/>
      <c r="AHG1338" s="2"/>
      <c r="AHH1338" s="2"/>
      <c r="AHI1338" s="2"/>
      <c r="AHJ1338" s="2"/>
      <c r="AHK1338" s="2"/>
      <c r="AHL1338" s="2"/>
      <c r="AHM1338" s="2"/>
      <c r="AHN1338" s="2"/>
      <c r="AHO1338" s="2"/>
      <c r="AHP1338" s="2"/>
      <c r="AHQ1338" s="2"/>
      <c r="AHR1338" s="2"/>
      <c r="AHS1338" s="2"/>
      <c r="AHT1338" s="2"/>
      <c r="AHU1338" s="2"/>
      <c r="AHV1338" s="2"/>
      <c r="AHW1338" s="2"/>
      <c r="AHX1338" s="2"/>
      <c r="AHY1338" s="2"/>
      <c r="AHZ1338" s="2"/>
      <c r="AIA1338" s="2"/>
      <c r="AIB1338" s="2"/>
      <c r="AIC1338" s="2"/>
      <c r="AID1338" s="2"/>
      <c r="AIE1338" s="2"/>
      <c r="AIF1338" s="2"/>
      <c r="AIG1338" s="2"/>
      <c r="AIH1338" s="2"/>
      <c r="AII1338" s="2"/>
      <c r="AIJ1338" s="2"/>
      <c r="AIK1338" s="2"/>
      <c r="AIL1338" s="2"/>
      <c r="AIM1338" s="2"/>
      <c r="AIN1338" s="2"/>
      <c r="AIO1338" s="2"/>
      <c r="AIP1338" s="2"/>
      <c r="AIQ1338" s="2"/>
      <c r="AIR1338" s="2"/>
      <c r="AIS1338" s="2"/>
      <c r="AIT1338" s="2"/>
      <c r="AIU1338" s="2"/>
      <c r="AIV1338" s="2"/>
      <c r="AIW1338" s="2"/>
      <c r="AIX1338" s="2"/>
      <c r="AIY1338" s="2"/>
      <c r="AIZ1338" s="2"/>
      <c r="AJA1338" s="2"/>
      <c r="AJB1338" s="2"/>
      <c r="AJC1338" s="2"/>
      <c r="AJD1338" s="2"/>
      <c r="AJE1338" s="2"/>
      <c r="AJF1338" s="2"/>
      <c r="AJG1338" s="2"/>
      <c r="AJH1338" s="2"/>
      <c r="AJI1338" s="2"/>
      <c r="AJJ1338" s="2"/>
      <c r="AJK1338" s="2"/>
      <c r="AJL1338" s="2"/>
      <c r="AJM1338" s="2"/>
      <c r="AJN1338" s="2"/>
      <c r="AJO1338" s="2"/>
      <c r="AJP1338" s="2"/>
      <c r="AJQ1338" s="2"/>
      <c r="AJR1338" s="2"/>
      <c r="AJS1338" s="2"/>
      <c r="AJT1338" s="2"/>
      <c r="AJU1338" s="2"/>
      <c r="AJV1338" s="2"/>
      <c r="AJW1338" s="2"/>
      <c r="AJX1338" s="2"/>
      <c r="AJY1338" s="2"/>
      <c r="AJZ1338" s="2"/>
      <c r="AKA1338" s="2"/>
      <c r="AKB1338" s="2"/>
      <c r="AKC1338" s="2"/>
      <c r="AKD1338" s="2"/>
      <c r="AKE1338" s="2"/>
      <c r="AKF1338" s="2"/>
      <c r="AKG1338" s="2"/>
      <c r="AKH1338" s="2"/>
      <c r="AKI1338" s="2"/>
      <c r="AKJ1338" s="2"/>
      <c r="AKK1338" s="2"/>
      <c r="AKL1338" s="2"/>
      <c r="AKM1338" s="2"/>
      <c r="AKN1338" s="2"/>
      <c r="AKO1338" s="2"/>
      <c r="AKP1338" s="2"/>
      <c r="AKQ1338" s="2"/>
      <c r="AKR1338" s="2"/>
      <c r="AKS1338" s="2"/>
      <c r="AKT1338" s="2"/>
      <c r="AKU1338" s="2"/>
      <c r="AKV1338" s="2"/>
      <c r="AKW1338" s="2"/>
      <c r="AKX1338" s="2"/>
      <c r="AKY1338" s="2"/>
      <c r="AKZ1338" s="2"/>
      <c r="ALA1338" s="2"/>
      <c r="ALB1338" s="2"/>
      <c r="ALC1338" s="2"/>
      <c r="ALD1338" s="2"/>
      <c r="ALE1338" s="2"/>
      <c r="ALF1338" s="2"/>
      <c r="ALG1338" s="2"/>
      <c r="ALH1338" s="2"/>
      <c r="ALI1338" s="2"/>
      <c r="ALJ1338" s="2"/>
      <c r="ALK1338" s="2"/>
      <c r="ALL1338" s="2"/>
      <c r="ALM1338" s="2"/>
      <c r="ALN1338" s="2"/>
      <c r="ALO1338" s="2"/>
      <c r="ALP1338" s="2"/>
      <c r="ALQ1338" s="2"/>
      <c r="ALR1338" s="2"/>
      <c r="ALS1338" s="2"/>
      <c r="ALT1338" s="2"/>
      <c r="ALU1338" s="2"/>
      <c r="ALV1338" s="2"/>
      <c r="ALW1338" s="2"/>
      <c r="ALX1338" s="2"/>
      <c r="ALY1338" s="2"/>
      <c r="ALZ1338" s="2"/>
      <c r="AMA1338" s="2"/>
      <c r="AMB1338" s="2"/>
      <c r="AMC1338" s="2"/>
      <c r="AMD1338" s="2"/>
      <c r="AME1338" s="2"/>
      <c r="AMF1338" s="2"/>
      <c r="AMG1338" s="2"/>
      <c r="AMH1338" s="2"/>
      <c r="AMI1338" s="2"/>
      <c r="AMJ1338" s="2"/>
      <c r="AMK1338" s="2"/>
      <c r="AML1338" s="2"/>
      <c r="AMM1338" s="2"/>
      <c r="AMN1338" s="2"/>
      <c r="AMO1338" s="2"/>
      <c r="AMP1338" s="2"/>
      <c r="AMQ1338" s="2"/>
      <c r="AMR1338" s="2"/>
      <c r="AMS1338" s="2"/>
      <c r="AMT1338" s="2"/>
      <c r="AMU1338" s="2"/>
      <c r="AMV1338" s="2"/>
      <c r="AMW1338" s="2"/>
      <c r="AMX1338" s="2"/>
      <c r="AMY1338" s="2"/>
      <c r="AMZ1338" s="2"/>
      <c r="ANA1338" s="2"/>
      <c r="ANB1338" s="2"/>
      <c r="ANC1338" s="2"/>
      <c r="AND1338" s="2"/>
      <c r="ANE1338" s="2"/>
      <c r="ANF1338" s="2"/>
      <c r="ANG1338" s="2"/>
      <c r="ANH1338" s="2"/>
      <c r="ANI1338" s="2"/>
      <c r="ANJ1338" s="2"/>
      <c r="ANK1338" s="2"/>
      <c r="ANL1338" s="2"/>
      <c r="ANM1338" s="2"/>
      <c r="ANN1338" s="2"/>
      <c r="ANO1338" s="2"/>
      <c r="ANP1338" s="2"/>
      <c r="ANQ1338" s="2"/>
      <c r="ANR1338" s="2"/>
      <c r="ANS1338" s="2"/>
      <c r="ANT1338" s="2"/>
      <c r="ANU1338" s="2"/>
      <c r="ANV1338" s="2"/>
      <c r="ANW1338" s="2"/>
      <c r="ANX1338" s="2"/>
      <c r="ANY1338" s="2"/>
      <c r="ANZ1338" s="2"/>
      <c r="AOA1338" s="2"/>
      <c r="AOB1338" s="2"/>
      <c r="AOC1338" s="2"/>
      <c r="AOD1338" s="2"/>
      <c r="AOE1338" s="2"/>
      <c r="AOF1338" s="2"/>
      <c r="AOG1338" s="2"/>
      <c r="AOH1338" s="2"/>
      <c r="AOI1338" s="2"/>
      <c r="AOJ1338" s="2"/>
      <c r="AOK1338" s="2"/>
      <c r="AOL1338" s="2"/>
      <c r="AOM1338" s="2"/>
      <c r="AON1338" s="2"/>
      <c r="AOO1338" s="2"/>
      <c r="AOP1338" s="2"/>
      <c r="AOQ1338" s="2"/>
      <c r="AOR1338" s="2"/>
      <c r="AOS1338" s="2"/>
      <c r="AOT1338" s="2"/>
      <c r="AOU1338" s="2"/>
      <c r="AOV1338" s="2"/>
      <c r="AOW1338" s="2"/>
      <c r="AOX1338" s="2"/>
      <c r="AOY1338" s="2"/>
      <c r="AOZ1338" s="2"/>
      <c r="APA1338" s="2"/>
      <c r="APB1338" s="2"/>
      <c r="APC1338" s="2"/>
      <c r="APD1338" s="2"/>
      <c r="APE1338" s="2"/>
      <c r="APF1338" s="2"/>
      <c r="APG1338" s="2"/>
      <c r="APH1338" s="2"/>
      <c r="API1338" s="2"/>
      <c r="APJ1338" s="2"/>
      <c r="APK1338" s="2"/>
      <c r="APL1338" s="2"/>
      <c r="APM1338" s="2"/>
      <c r="APN1338" s="2"/>
      <c r="APO1338" s="2"/>
      <c r="APP1338" s="2"/>
      <c r="APQ1338" s="2"/>
      <c r="APR1338" s="2"/>
      <c r="APS1338" s="2"/>
      <c r="APT1338" s="2"/>
      <c r="APU1338" s="2"/>
      <c r="APV1338" s="2"/>
      <c r="APW1338" s="2"/>
      <c r="APX1338" s="2"/>
      <c r="APY1338" s="2"/>
      <c r="APZ1338" s="2"/>
      <c r="AQA1338" s="2"/>
      <c r="AQB1338" s="2"/>
      <c r="AQC1338" s="2"/>
      <c r="AQD1338" s="2"/>
      <c r="AQE1338" s="2"/>
      <c r="AQF1338" s="2"/>
      <c r="AQG1338" s="2"/>
      <c r="AQH1338" s="2"/>
      <c r="AQI1338" s="2"/>
      <c r="AQJ1338" s="2"/>
      <c r="AQK1338" s="2"/>
      <c r="AQL1338" s="2"/>
      <c r="AQM1338" s="2"/>
      <c r="AQN1338" s="2"/>
      <c r="AQO1338" s="2"/>
      <c r="AQP1338" s="2"/>
      <c r="AQQ1338" s="2"/>
      <c r="AQR1338" s="2"/>
      <c r="AQS1338" s="2"/>
      <c r="AQT1338" s="2"/>
      <c r="AQU1338" s="2"/>
      <c r="AQV1338" s="2"/>
      <c r="AQW1338" s="2"/>
      <c r="AQX1338" s="2"/>
      <c r="AQY1338" s="2"/>
      <c r="AQZ1338" s="2"/>
      <c r="ARA1338" s="2"/>
      <c r="ARB1338" s="2"/>
      <c r="ARC1338" s="2"/>
      <c r="ARD1338" s="2"/>
      <c r="ARE1338" s="2"/>
      <c r="ARF1338" s="2"/>
      <c r="ARG1338" s="2"/>
      <c r="ARH1338" s="2"/>
      <c r="ARI1338" s="2"/>
      <c r="ARJ1338" s="2"/>
      <c r="ARK1338" s="2"/>
      <c r="ARL1338" s="2"/>
      <c r="ARM1338" s="2"/>
      <c r="ARN1338" s="2"/>
      <c r="ARO1338" s="2"/>
      <c r="ARP1338" s="2"/>
      <c r="ARQ1338" s="2"/>
      <c r="ARR1338" s="2"/>
      <c r="ARS1338" s="2"/>
      <c r="ART1338" s="2"/>
      <c r="ARU1338" s="2"/>
      <c r="ARV1338" s="2"/>
      <c r="ARW1338" s="2"/>
      <c r="ARX1338" s="2"/>
      <c r="ARY1338" s="2"/>
      <c r="ARZ1338" s="2"/>
      <c r="ASA1338" s="2"/>
      <c r="ASB1338" s="2"/>
      <c r="ASC1338" s="2"/>
      <c r="ASD1338" s="2"/>
      <c r="ASE1338" s="2"/>
      <c r="ASF1338" s="2"/>
      <c r="ASG1338" s="2"/>
      <c r="ASH1338" s="2"/>
      <c r="ASI1338" s="2"/>
      <c r="ASJ1338" s="2"/>
      <c r="ASK1338" s="2"/>
      <c r="ASL1338" s="2"/>
      <c r="ASM1338" s="2"/>
      <c r="ASN1338" s="2"/>
      <c r="ASO1338" s="2"/>
      <c r="ASP1338" s="2"/>
      <c r="ASQ1338" s="2"/>
      <c r="ASR1338" s="2"/>
      <c r="ASS1338" s="2"/>
      <c r="AST1338" s="2"/>
      <c r="ASU1338" s="2"/>
      <c r="ASV1338" s="2"/>
      <c r="ASW1338" s="2"/>
      <c r="ASX1338" s="2"/>
      <c r="ASY1338" s="2"/>
      <c r="ASZ1338" s="2"/>
      <c r="ATA1338" s="2"/>
      <c r="ATB1338" s="2"/>
      <c r="ATC1338" s="2"/>
      <c r="ATD1338" s="2"/>
      <c r="ATE1338" s="2"/>
      <c r="ATF1338" s="2"/>
      <c r="ATG1338" s="2"/>
      <c r="ATH1338" s="2"/>
      <c r="ATI1338" s="2"/>
      <c r="ATJ1338" s="2"/>
      <c r="ATK1338" s="2"/>
      <c r="ATL1338" s="2"/>
      <c r="ATM1338" s="2"/>
      <c r="ATN1338" s="2"/>
      <c r="ATO1338" s="2"/>
      <c r="ATP1338" s="2"/>
      <c r="ATQ1338" s="2"/>
      <c r="ATR1338" s="2"/>
      <c r="ATS1338" s="2"/>
      <c r="ATT1338" s="2"/>
      <c r="ATU1338" s="2"/>
      <c r="ATV1338" s="2"/>
      <c r="ATW1338" s="2"/>
      <c r="ATX1338" s="2"/>
      <c r="ATY1338" s="2"/>
      <c r="ATZ1338" s="2"/>
      <c r="AUA1338" s="2"/>
      <c r="AUB1338" s="2"/>
      <c r="AUC1338" s="2"/>
      <c r="AUD1338" s="2"/>
      <c r="AUE1338" s="2"/>
      <c r="AUF1338" s="2"/>
      <c r="AUG1338" s="2"/>
      <c r="AUH1338" s="2"/>
      <c r="AUI1338" s="2"/>
      <c r="AUJ1338" s="2"/>
      <c r="AUK1338" s="2"/>
      <c r="AUL1338" s="2"/>
      <c r="AUM1338" s="2"/>
      <c r="AUN1338" s="2"/>
      <c r="AUO1338" s="2"/>
      <c r="AUP1338" s="2"/>
      <c r="AUQ1338" s="2"/>
      <c r="AUR1338" s="2"/>
      <c r="AUS1338" s="2"/>
      <c r="AUT1338" s="2"/>
      <c r="AUU1338" s="2"/>
      <c r="AUV1338" s="2"/>
      <c r="AUW1338" s="2"/>
      <c r="AUX1338" s="2"/>
      <c r="AUY1338" s="2"/>
      <c r="AUZ1338" s="2"/>
      <c r="AVA1338" s="2"/>
      <c r="AVB1338" s="2"/>
      <c r="AVC1338" s="2"/>
      <c r="AVD1338" s="2"/>
      <c r="AVE1338" s="2"/>
      <c r="AVF1338" s="2"/>
      <c r="AVG1338" s="2"/>
      <c r="AVH1338" s="2"/>
      <c r="AVI1338" s="2"/>
      <c r="AVJ1338" s="2"/>
      <c r="AVK1338" s="2"/>
      <c r="AVL1338" s="2"/>
      <c r="AVM1338" s="2"/>
      <c r="AVN1338" s="2"/>
      <c r="AVO1338" s="2"/>
      <c r="AVP1338" s="2"/>
      <c r="AVQ1338" s="2"/>
      <c r="AVR1338" s="2"/>
      <c r="AVS1338" s="2"/>
      <c r="AVT1338" s="2"/>
      <c r="AVU1338" s="2"/>
      <c r="AVV1338" s="2"/>
      <c r="AVW1338" s="2"/>
      <c r="AVX1338" s="2"/>
      <c r="AVY1338" s="2"/>
      <c r="AVZ1338" s="2"/>
      <c r="AWA1338" s="2"/>
      <c r="AWB1338" s="2"/>
      <c r="AWC1338" s="2"/>
      <c r="AWD1338" s="2"/>
      <c r="AWE1338" s="2"/>
      <c r="AWF1338" s="2"/>
      <c r="AWG1338" s="2"/>
      <c r="AWH1338" s="2"/>
      <c r="AWI1338" s="2"/>
      <c r="AWJ1338" s="2"/>
      <c r="AWK1338" s="2"/>
      <c r="AWL1338" s="2"/>
      <c r="AWM1338" s="2"/>
      <c r="AWN1338" s="2"/>
      <c r="AWO1338" s="2"/>
      <c r="AWP1338" s="2"/>
      <c r="AWQ1338" s="2"/>
      <c r="AWR1338" s="2"/>
      <c r="AWS1338" s="2"/>
      <c r="AWT1338" s="2"/>
      <c r="AWU1338" s="2"/>
      <c r="AWV1338" s="2"/>
      <c r="AWW1338" s="2"/>
      <c r="AWX1338" s="2"/>
      <c r="AWY1338" s="2"/>
      <c r="AWZ1338" s="2"/>
      <c r="AXA1338" s="2"/>
      <c r="AXB1338" s="2"/>
      <c r="AXC1338" s="2"/>
      <c r="AXD1338" s="2"/>
      <c r="AXE1338" s="2"/>
      <c r="AXF1338" s="2"/>
      <c r="AXG1338" s="2"/>
      <c r="AXH1338" s="2"/>
      <c r="AXI1338" s="2"/>
      <c r="AXJ1338" s="2"/>
      <c r="AXK1338" s="2"/>
      <c r="AXL1338" s="2"/>
      <c r="AXM1338" s="2"/>
      <c r="AXN1338" s="2"/>
      <c r="AXO1338" s="2"/>
      <c r="AXP1338" s="2"/>
      <c r="AXQ1338" s="2"/>
      <c r="AXR1338" s="2"/>
      <c r="AXS1338" s="2"/>
      <c r="AXT1338" s="2"/>
      <c r="AXU1338" s="2"/>
      <c r="AXV1338" s="2"/>
      <c r="AXW1338" s="2"/>
      <c r="AXX1338" s="2"/>
      <c r="AXY1338" s="2"/>
      <c r="AXZ1338" s="2"/>
      <c r="AYA1338" s="2"/>
      <c r="AYB1338" s="2"/>
      <c r="AYC1338" s="2"/>
      <c r="AYD1338" s="2"/>
      <c r="AYE1338" s="2"/>
      <c r="AYF1338" s="2"/>
      <c r="AYG1338" s="2"/>
      <c r="AYH1338" s="2"/>
      <c r="AYI1338" s="2"/>
      <c r="AYJ1338" s="2"/>
      <c r="AYK1338" s="2"/>
      <c r="AYL1338" s="2"/>
      <c r="AYM1338" s="2"/>
      <c r="AYN1338" s="2"/>
      <c r="AYO1338" s="2"/>
      <c r="AYP1338" s="2"/>
      <c r="AYQ1338" s="2"/>
      <c r="AYR1338" s="2"/>
      <c r="AYS1338" s="2"/>
      <c r="AYT1338" s="2"/>
      <c r="AYU1338" s="2"/>
      <c r="AYV1338" s="2"/>
      <c r="AYW1338" s="2"/>
      <c r="AYX1338" s="2"/>
      <c r="AYY1338" s="2"/>
      <c r="AYZ1338" s="2"/>
      <c r="AZA1338" s="2"/>
      <c r="AZB1338" s="2"/>
      <c r="AZC1338" s="2"/>
      <c r="AZD1338" s="2"/>
      <c r="AZE1338" s="2"/>
      <c r="AZF1338" s="2"/>
      <c r="AZG1338" s="2"/>
      <c r="AZH1338" s="2"/>
      <c r="AZI1338" s="2"/>
      <c r="AZJ1338" s="2"/>
      <c r="AZK1338" s="2"/>
      <c r="AZL1338" s="2"/>
      <c r="AZM1338" s="2"/>
      <c r="AZN1338" s="2"/>
      <c r="AZO1338" s="2"/>
      <c r="AZP1338" s="2"/>
      <c r="AZQ1338" s="2"/>
      <c r="AZR1338" s="2"/>
      <c r="AZS1338" s="2"/>
      <c r="AZT1338" s="2"/>
      <c r="AZU1338" s="2"/>
      <c r="AZV1338" s="2"/>
      <c r="AZW1338" s="2"/>
      <c r="AZX1338" s="2"/>
      <c r="AZY1338" s="2"/>
      <c r="AZZ1338" s="2"/>
      <c r="BAA1338" s="2"/>
      <c r="BAB1338" s="2"/>
      <c r="BAC1338" s="2"/>
      <c r="BAD1338" s="2"/>
      <c r="BAE1338" s="2"/>
      <c r="BAF1338" s="2"/>
      <c r="BAG1338" s="2"/>
      <c r="BAH1338" s="2"/>
      <c r="BAI1338" s="2"/>
      <c r="BAJ1338" s="2"/>
      <c r="BAK1338" s="2"/>
      <c r="BAL1338" s="2"/>
      <c r="BAM1338" s="2"/>
      <c r="BAN1338" s="2"/>
      <c r="BAO1338" s="2"/>
      <c r="BAP1338" s="2"/>
      <c r="BAQ1338" s="2"/>
      <c r="BAR1338" s="2"/>
      <c r="BAS1338" s="2"/>
      <c r="BAT1338" s="2"/>
      <c r="BAU1338" s="2"/>
      <c r="BAV1338" s="2"/>
      <c r="BAW1338" s="2"/>
      <c r="BAX1338" s="2"/>
      <c r="BAY1338" s="2"/>
      <c r="BAZ1338" s="2"/>
      <c r="BBA1338" s="2"/>
      <c r="BBB1338" s="2"/>
      <c r="BBC1338" s="2"/>
      <c r="BBD1338" s="2"/>
      <c r="BBE1338" s="2"/>
      <c r="BBF1338" s="2"/>
      <c r="BBG1338" s="2"/>
      <c r="BBH1338" s="2"/>
      <c r="BBI1338" s="2"/>
      <c r="BBJ1338" s="2"/>
      <c r="BBK1338" s="2"/>
      <c r="BBL1338" s="2"/>
      <c r="BBM1338" s="2"/>
      <c r="BBN1338" s="2"/>
      <c r="BBO1338" s="2"/>
      <c r="BBP1338" s="2"/>
      <c r="BBQ1338" s="2"/>
      <c r="BBR1338" s="2"/>
      <c r="BBS1338" s="2"/>
      <c r="BBT1338" s="2"/>
      <c r="BBU1338" s="2"/>
      <c r="BBV1338" s="2"/>
      <c r="BBW1338" s="2"/>
      <c r="BBX1338" s="2"/>
      <c r="BBY1338" s="2"/>
      <c r="BBZ1338" s="2"/>
      <c r="BCA1338" s="2"/>
      <c r="BCB1338" s="2"/>
      <c r="BCC1338" s="2"/>
      <c r="BCD1338" s="2"/>
      <c r="BCE1338" s="2"/>
      <c r="BCF1338" s="2"/>
      <c r="BCG1338" s="2"/>
      <c r="BCH1338" s="2"/>
      <c r="BCI1338" s="2"/>
      <c r="BCJ1338" s="2"/>
      <c r="BCK1338" s="2"/>
      <c r="BCL1338" s="2"/>
      <c r="BCM1338" s="2"/>
      <c r="BCN1338" s="2"/>
      <c r="BCO1338" s="2"/>
      <c r="BCP1338" s="2"/>
      <c r="BCQ1338" s="2"/>
      <c r="BCR1338" s="2"/>
      <c r="BCS1338" s="2"/>
      <c r="BCT1338" s="2"/>
      <c r="BCU1338" s="2"/>
      <c r="BCV1338" s="2"/>
      <c r="BCW1338" s="2"/>
      <c r="BCX1338" s="2"/>
      <c r="BCY1338" s="2"/>
      <c r="BCZ1338" s="2"/>
      <c r="BDA1338" s="2"/>
      <c r="BDB1338" s="2"/>
      <c r="BDC1338" s="2"/>
      <c r="BDD1338" s="2"/>
      <c r="BDE1338" s="2"/>
      <c r="BDF1338" s="2"/>
      <c r="BDG1338" s="2"/>
      <c r="BDH1338" s="2"/>
      <c r="BDI1338" s="2"/>
      <c r="BDJ1338" s="2"/>
      <c r="BDK1338" s="2"/>
      <c r="BDL1338" s="2"/>
      <c r="BDM1338" s="2"/>
      <c r="BDN1338" s="2"/>
      <c r="BDO1338" s="2"/>
      <c r="BDP1338" s="2"/>
      <c r="BDQ1338" s="2"/>
      <c r="BDR1338" s="2"/>
      <c r="BDS1338" s="2"/>
      <c r="BDT1338" s="2"/>
      <c r="BDU1338" s="2"/>
      <c r="BDV1338" s="2"/>
      <c r="BDW1338" s="2"/>
      <c r="BDX1338" s="2"/>
      <c r="BDY1338" s="2"/>
      <c r="BDZ1338" s="2"/>
      <c r="BEA1338" s="2"/>
      <c r="BEB1338" s="2"/>
      <c r="BEC1338" s="2"/>
      <c r="BED1338" s="2"/>
      <c r="BEE1338" s="2"/>
      <c r="BEF1338" s="2"/>
      <c r="BEG1338" s="2"/>
      <c r="BEH1338" s="2"/>
      <c r="BEI1338" s="2"/>
      <c r="BEJ1338" s="2"/>
      <c r="BEK1338" s="2"/>
      <c r="BEL1338" s="2"/>
      <c r="BEM1338" s="2"/>
      <c r="BEN1338" s="2"/>
      <c r="BEO1338" s="2"/>
      <c r="BEP1338" s="2"/>
      <c r="BEQ1338" s="2"/>
      <c r="BER1338" s="2"/>
      <c r="BES1338" s="2"/>
      <c r="BET1338" s="2"/>
      <c r="BEU1338" s="2"/>
      <c r="BEV1338" s="2"/>
      <c r="BEW1338" s="2"/>
      <c r="BEX1338" s="2"/>
      <c r="BEY1338" s="2"/>
      <c r="BEZ1338" s="2"/>
      <c r="BFA1338" s="2"/>
      <c r="BFB1338" s="2"/>
      <c r="BFC1338" s="2"/>
      <c r="BFD1338" s="2"/>
      <c r="BFE1338" s="2"/>
      <c r="BFF1338" s="2"/>
      <c r="BFG1338" s="2"/>
      <c r="BFH1338" s="2"/>
      <c r="BFI1338" s="2"/>
      <c r="BFJ1338" s="2"/>
      <c r="BFK1338" s="2"/>
      <c r="BFL1338" s="2"/>
      <c r="BFM1338" s="2"/>
      <c r="BFN1338" s="2"/>
      <c r="BFO1338" s="2"/>
      <c r="BFP1338" s="2"/>
      <c r="BFQ1338" s="2"/>
      <c r="BFR1338" s="2"/>
      <c r="BFS1338" s="2"/>
      <c r="BFT1338" s="2"/>
      <c r="BFU1338" s="2"/>
      <c r="BFV1338" s="2"/>
      <c r="BFW1338" s="2"/>
      <c r="BFX1338" s="2"/>
      <c r="BFY1338" s="2"/>
      <c r="BFZ1338" s="2"/>
      <c r="BGA1338" s="2"/>
      <c r="BGB1338" s="2"/>
      <c r="BGC1338" s="2"/>
      <c r="BGD1338" s="2"/>
      <c r="BGE1338" s="2"/>
      <c r="BGF1338" s="2"/>
      <c r="BGG1338" s="2"/>
      <c r="BGH1338" s="2"/>
      <c r="BGI1338" s="2"/>
      <c r="BGJ1338" s="2"/>
      <c r="BGK1338" s="2"/>
      <c r="BGL1338" s="2"/>
      <c r="BGM1338" s="2"/>
      <c r="BGN1338" s="2"/>
      <c r="BGO1338" s="2"/>
      <c r="BGP1338" s="2"/>
      <c r="BGQ1338" s="2"/>
      <c r="BGR1338" s="2"/>
      <c r="BGS1338" s="2"/>
      <c r="BGT1338" s="2"/>
      <c r="BGU1338" s="2"/>
      <c r="BGV1338" s="2"/>
      <c r="BGW1338" s="2"/>
      <c r="BGX1338" s="2"/>
      <c r="BGY1338" s="2"/>
      <c r="BGZ1338" s="2"/>
      <c r="BHA1338" s="2"/>
      <c r="BHB1338" s="2"/>
      <c r="BHC1338" s="2"/>
      <c r="BHD1338" s="2"/>
      <c r="BHE1338" s="2"/>
      <c r="BHF1338" s="2"/>
      <c r="BHG1338" s="2"/>
      <c r="BHH1338" s="2"/>
      <c r="BHI1338" s="2"/>
      <c r="BHJ1338" s="2"/>
      <c r="BHK1338" s="2"/>
      <c r="BHL1338" s="2"/>
      <c r="BHM1338" s="2"/>
      <c r="BHN1338" s="2"/>
      <c r="BHO1338" s="2"/>
      <c r="BHP1338" s="2"/>
      <c r="BHQ1338" s="2"/>
      <c r="BHR1338" s="2"/>
      <c r="BHS1338" s="2"/>
      <c r="BHT1338" s="2"/>
      <c r="BHU1338" s="2"/>
      <c r="BHV1338" s="2"/>
      <c r="BHW1338" s="2"/>
      <c r="BHX1338" s="2"/>
      <c r="BHY1338" s="2"/>
      <c r="BHZ1338" s="2"/>
      <c r="BIA1338" s="2"/>
      <c r="BIB1338" s="2"/>
      <c r="BIC1338" s="2"/>
      <c r="BID1338" s="2"/>
      <c r="BIE1338" s="2"/>
      <c r="BIF1338" s="2"/>
      <c r="BIG1338" s="2"/>
      <c r="BIH1338" s="2"/>
      <c r="BII1338" s="2"/>
      <c r="BIJ1338" s="2"/>
      <c r="BIK1338" s="2"/>
      <c r="BIL1338" s="2"/>
      <c r="BIM1338" s="2"/>
      <c r="BIN1338" s="2"/>
      <c r="BIO1338" s="2"/>
      <c r="BIP1338" s="2"/>
      <c r="BIQ1338" s="2"/>
      <c r="BIR1338" s="2"/>
      <c r="BIS1338" s="2"/>
      <c r="BIT1338" s="2"/>
      <c r="BIU1338" s="2"/>
      <c r="BIV1338" s="2"/>
      <c r="BIW1338" s="2"/>
      <c r="BIX1338" s="2"/>
      <c r="BIY1338" s="2"/>
      <c r="BIZ1338" s="2"/>
      <c r="BJA1338" s="2"/>
      <c r="BJB1338" s="2"/>
      <c r="BJC1338" s="2"/>
      <c r="BJD1338" s="2"/>
      <c r="BJE1338" s="2"/>
      <c r="BJF1338" s="2"/>
      <c r="BJG1338" s="2"/>
      <c r="BJH1338" s="2"/>
      <c r="BJI1338" s="2"/>
      <c r="BJJ1338" s="2"/>
      <c r="BJK1338" s="2"/>
      <c r="BJL1338" s="2"/>
      <c r="BJM1338" s="2"/>
      <c r="BJN1338" s="2"/>
      <c r="BJO1338" s="2"/>
      <c r="BJP1338" s="2"/>
      <c r="BJQ1338" s="2"/>
      <c r="BJR1338" s="2"/>
      <c r="BJS1338" s="2"/>
      <c r="BJT1338" s="2"/>
      <c r="BJU1338" s="2"/>
      <c r="BJV1338" s="2"/>
      <c r="BJW1338" s="2"/>
      <c r="BJX1338" s="2"/>
      <c r="BJY1338" s="2"/>
      <c r="BJZ1338" s="2"/>
      <c r="BKA1338" s="2"/>
      <c r="BKB1338" s="2"/>
      <c r="BKC1338" s="2"/>
      <c r="BKD1338" s="2"/>
      <c r="BKE1338" s="2"/>
      <c r="BKF1338" s="2"/>
      <c r="BKG1338" s="2"/>
      <c r="BKH1338" s="2"/>
      <c r="BKI1338" s="2"/>
      <c r="BKJ1338" s="2"/>
      <c r="BKK1338" s="2"/>
      <c r="BKL1338" s="2"/>
      <c r="BKM1338" s="2"/>
      <c r="BKN1338" s="2"/>
      <c r="BKO1338" s="2"/>
      <c r="BKP1338" s="2"/>
      <c r="BKQ1338" s="2"/>
      <c r="BKR1338" s="2"/>
      <c r="BKS1338" s="2"/>
      <c r="BKT1338" s="2"/>
      <c r="BKU1338" s="2"/>
      <c r="BKV1338" s="2"/>
      <c r="BKW1338" s="2"/>
      <c r="BKX1338" s="2"/>
      <c r="BKY1338" s="2"/>
      <c r="BKZ1338" s="2"/>
      <c r="BLA1338" s="2"/>
      <c r="BLB1338" s="2"/>
      <c r="BLC1338" s="2"/>
      <c r="BLD1338" s="2"/>
      <c r="BLE1338" s="2"/>
      <c r="BLF1338" s="2"/>
      <c r="BLG1338" s="2"/>
      <c r="BLH1338" s="2"/>
      <c r="BLI1338" s="2"/>
      <c r="BLJ1338" s="2"/>
      <c r="BLK1338" s="2"/>
      <c r="BLL1338" s="2"/>
      <c r="BLM1338" s="2"/>
      <c r="BLN1338" s="2"/>
      <c r="BLO1338" s="2"/>
      <c r="BLP1338" s="2"/>
      <c r="BLQ1338" s="2"/>
      <c r="BLR1338" s="2"/>
      <c r="BLS1338" s="2"/>
      <c r="BLT1338" s="2"/>
      <c r="BLU1338" s="2"/>
      <c r="BLV1338" s="2"/>
      <c r="BLW1338" s="2"/>
      <c r="BLX1338" s="2"/>
      <c r="BLY1338" s="2"/>
      <c r="BLZ1338" s="2"/>
      <c r="BMA1338" s="2"/>
      <c r="BMB1338" s="2"/>
      <c r="BMC1338" s="2"/>
      <c r="BMD1338" s="2"/>
      <c r="BME1338" s="2"/>
      <c r="BMF1338" s="2"/>
      <c r="BMG1338" s="2"/>
      <c r="BMH1338" s="2"/>
      <c r="BMI1338" s="2"/>
      <c r="BMJ1338" s="2"/>
      <c r="BMK1338" s="2"/>
      <c r="BML1338" s="2"/>
      <c r="BMM1338" s="2"/>
      <c r="BMN1338" s="2"/>
      <c r="BMO1338" s="2"/>
      <c r="BMP1338" s="2"/>
      <c r="BMQ1338" s="2"/>
      <c r="BMR1338" s="2"/>
      <c r="BMS1338" s="2"/>
      <c r="BMT1338" s="2"/>
      <c r="BMU1338" s="2"/>
      <c r="BMV1338" s="2"/>
      <c r="BMW1338" s="2"/>
      <c r="BMX1338" s="2"/>
      <c r="BMY1338" s="2"/>
      <c r="BMZ1338" s="2"/>
      <c r="BNA1338" s="2"/>
      <c r="BNB1338" s="2"/>
      <c r="BNC1338" s="2"/>
      <c r="BND1338" s="2"/>
      <c r="BNE1338" s="2"/>
      <c r="BNF1338" s="2"/>
      <c r="BNG1338" s="2"/>
      <c r="BNH1338" s="2"/>
      <c r="BNI1338" s="2"/>
      <c r="BNJ1338" s="2"/>
      <c r="BNK1338" s="2"/>
      <c r="BNL1338" s="2"/>
      <c r="BNM1338" s="2"/>
      <c r="BNN1338" s="2"/>
      <c r="BNO1338" s="2"/>
      <c r="BNP1338" s="2"/>
      <c r="BNQ1338" s="2"/>
      <c r="BNR1338" s="2"/>
      <c r="BNS1338" s="2"/>
      <c r="BNT1338" s="2"/>
      <c r="BNU1338" s="2"/>
      <c r="BNV1338" s="2"/>
      <c r="BNW1338" s="2"/>
      <c r="BNX1338" s="2"/>
      <c r="BNY1338" s="2"/>
      <c r="BNZ1338" s="2"/>
      <c r="BOA1338" s="2"/>
      <c r="BOB1338" s="2"/>
      <c r="BOC1338" s="2"/>
      <c r="BOD1338" s="2"/>
      <c r="BOE1338" s="2"/>
      <c r="BOF1338" s="2"/>
      <c r="BOG1338" s="2"/>
      <c r="BOH1338" s="2"/>
      <c r="BOI1338" s="2"/>
      <c r="BOJ1338" s="2"/>
      <c r="BOK1338" s="2"/>
      <c r="BOL1338" s="2"/>
      <c r="BOM1338" s="2"/>
      <c r="BON1338" s="2"/>
      <c r="BOO1338" s="2"/>
      <c r="BOP1338" s="2"/>
      <c r="BOQ1338" s="2"/>
      <c r="BOR1338" s="2"/>
      <c r="BOS1338" s="2"/>
      <c r="BOT1338" s="2"/>
      <c r="BOU1338" s="2"/>
      <c r="BOV1338" s="2"/>
      <c r="BOW1338" s="2"/>
      <c r="BOX1338" s="2"/>
      <c r="BOY1338" s="2"/>
      <c r="BOZ1338" s="2"/>
      <c r="BPA1338" s="2"/>
      <c r="BPB1338" s="2"/>
      <c r="BPC1338" s="2"/>
      <c r="BPD1338" s="2"/>
      <c r="BPE1338" s="2"/>
      <c r="BPF1338" s="2"/>
      <c r="BPG1338" s="2"/>
      <c r="BPH1338" s="2"/>
      <c r="BPI1338" s="2"/>
      <c r="BPJ1338" s="2"/>
      <c r="BPK1338" s="2"/>
      <c r="BPL1338" s="2"/>
      <c r="BPM1338" s="2"/>
      <c r="BPN1338" s="2"/>
      <c r="BPO1338" s="2"/>
      <c r="BPP1338" s="2"/>
      <c r="BPQ1338" s="2"/>
      <c r="BPR1338" s="2"/>
      <c r="BPS1338" s="2"/>
      <c r="BPT1338" s="2"/>
      <c r="BPU1338" s="2"/>
      <c r="BPV1338" s="2"/>
      <c r="BPW1338" s="2"/>
      <c r="BPX1338" s="2"/>
      <c r="BPY1338" s="2"/>
      <c r="BPZ1338" s="2"/>
      <c r="BQA1338" s="2"/>
      <c r="BQB1338" s="2"/>
      <c r="BQC1338" s="2"/>
      <c r="BQD1338" s="2"/>
      <c r="BQE1338" s="2"/>
      <c r="BQF1338" s="2"/>
      <c r="BQG1338" s="2"/>
      <c r="BQH1338" s="2"/>
      <c r="BQI1338" s="2"/>
      <c r="BQJ1338" s="2"/>
      <c r="BQK1338" s="2"/>
      <c r="BQL1338" s="2"/>
      <c r="BQM1338" s="2"/>
      <c r="BQN1338" s="2"/>
      <c r="BQO1338" s="2"/>
      <c r="BQP1338" s="2"/>
      <c r="BQQ1338" s="2"/>
      <c r="BQR1338" s="2"/>
      <c r="BQS1338" s="2"/>
      <c r="BQT1338" s="2"/>
      <c r="BQU1338" s="2"/>
      <c r="BQV1338" s="2"/>
      <c r="BQW1338" s="2"/>
      <c r="BQX1338" s="2"/>
      <c r="BQY1338" s="2"/>
      <c r="BQZ1338" s="2"/>
      <c r="BRA1338" s="2"/>
      <c r="BRB1338" s="2"/>
      <c r="BRC1338" s="2"/>
      <c r="BRD1338" s="2"/>
      <c r="BRE1338" s="2"/>
      <c r="BRF1338" s="2"/>
      <c r="BRG1338" s="2"/>
      <c r="BRH1338" s="2"/>
      <c r="BRI1338" s="2"/>
      <c r="BRJ1338" s="2"/>
      <c r="BRK1338" s="2"/>
      <c r="BRL1338" s="2"/>
      <c r="BRM1338" s="2"/>
      <c r="BRN1338" s="2"/>
      <c r="BRO1338" s="2"/>
      <c r="BRP1338" s="2"/>
      <c r="BRQ1338" s="2"/>
      <c r="BRR1338" s="2"/>
      <c r="BRS1338" s="2"/>
      <c r="BRT1338" s="2"/>
      <c r="BRU1338" s="2"/>
      <c r="BRV1338" s="2"/>
      <c r="BRW1338" s="2"/>
      <c r="BRX1338" s="2"/>
      <c r="BRY1338" s="2"/>
      <c r="BRZ1338" s="2"/>
      <c r="BSA1338" s="2"/>
      <c r="BSB1338" s="2"/>
      <c r="BSC1338" s="2"/>
      <c r="BSD1338" s="2"/>
      <c r="BSE1338" s="2"/>
      <c r="BSF1338" s="2"/>
      <c r="BSG1338" s="2"/>
      <c r="BSH1338" s="2"/>
      <c r="BSI1338" s="2"/>
      <c r="BSJ1338" s="2"/>
      <c r="BSK1338" s="2"/>
      <c r="BSL1338" s="2"/>
      <c r="BSM1338" s="2"/>
      <c r="BSN1338" s="2"/>
      <c r="BSO1338" s="2"/>
      <c r="BSP1338" s="2"/>
      <c r="BSQ1338" s="2"/>
      <c r="BSR1338" s="2"/>
      <c r="BSS1338" s="2"/>
      <c r="BST1338" s="2"/>
      <c r="BSU1338" s="2"/>
      <c r="BSV1338" s="2"/>
      <c r="BSW1338" s="2"/>
      <c r="BSX1338" s="2"/>
      <c r="BSY1338" s="2"/>
      <c r="BSZ1338" s="2"/>
      <c r="BTA1338" s="2"/>
      <c r="BTB1338" s="2"/>
      <c r="BTC1338" s="2"/>
      <c r="BTD1338" s="2"/>
      <c r="BTE1338" s="2"/>
      <c r="BTF1338" s="2"/>
      <c r="BTG1338" s="2"/>
      <c r="BTH1338" s="2"/>
      <c r="BTI1338" s="2"/>
      <c r="BTJ1338" s="2"/>
      <c r="BTK1338" s="2"/>
      <c r="BTL1338" s="2"/>
      <c r="BTM1338" s="2"/>
      <c r="BTN1338" s="2"/>
      <c r="BTO1338" s="2"/>
      <c r="BTP1338" s="2"/>
      <c r="BTQ1338" s="2"/>
      <c r="BTR1338" s="2"/>
      <c r="BTS1338" s="2"/>
      <c r="BTT1338" s="2"/>
      <c r="BTU1338" s="2"/>
      <c r="BTV1338" s="2"/>
      <c r="BTW1338" s="2"/>
      <c r="BTX1338" s="2"/>
      <c r="BTY1338" s="2"/>
      <c r="BTZ1338" s="2"/>
      <c r="BUA1338" s="2"/>
      <c r="BUB1338" s="2"/>
      <c r="BUC1338" s="2"/>
      <c r="BUD1338" s="2"/>
      <c r="BUE1338" s="2"/>
      <c r="BUF1338" s="2"/>
      <c r="BUG1338" s="2"/>
      <c r="BUH1338" s="2"/>
      <c r="BUI1338" s="2"/>
      <c r="BUJ1338" s="2"/>
      <c r="BUK1338" s="2"/>
      <c r="BUL1338" s="2"/>
      <c r="BUM1338" s="2"/>
      <c r="BUN1338" s="2"/>
      <c r="BUO1338" s="2"/>
      <c r="BUP1338" s="2"/>
      <c r="BUQ1338" s="2"/>
      <c r="BUR1338" s="2"/>
      <c r="BUS1338" s="2"/>
      <c r="BUT1338" s="2"/>
      <c r="BUU1338" s="2"/>
      <c r="BUV1338" s="2"/>
      <c r="BUW1338" s="2"/>
      <c r="BUX1338" s="2"/>
      <c r="BUY1338" s="2"/>
      <c r="BUZ1338" s="2"/>
      <c r="BVA1338" s="2"/>
      <c r="BVB1338" s="2"/>
      <c r="BVC1338" s="2"/>
      <c r="BVD1338" s="2"/>
      <c r="BVE1338" s="2"/>
      <c r="BVF1338" s="2"/>
      <c r="BVG1338" s="2"/>
      <c r="BVH1338" s="2"/>
      <c r="BVI1338" s="2"/>
      <c r="BVJ1338" s="2"/>
      <c r="BVK1338" s="2"/>
      <c r="BVL1338" s="2"/>
      <c r="BVM1338" s="2"/>
      <c r="BVN1338" s="2"/>
      <c r="BVO1338" s="2"/>
      <c r="BVP1338" s="2"/>
      <c r="BVQ1338" s="2"/>
      <c r="BVR1338" s="2"/>
      <c r="BVS1338" s="2"/>
      <c r="BVT1338" s="2"/>
      <c r="BVU1338" s="2"/>
      <c r="BVV1338" s="2"/>
      <c r="BVW1338" s="2"/>
      <c r="BVX1338" s="2"/>
      <c r="BVY1338" s="2"/>
      <c r="BVZ1338" s="2"/>
      <c r="BWA1338" s="2"/>
      <c r="BWB1338" s="2"/>
      <c r="BWC1338" s="2"/>
      <c r="BWD1338" s="2"/>
      <c r="BWE1338" s="2"/>
      <c r="BWF1338" s="2"/>
      <c r="BWG1338" s="2"/>
      <c r="BWH1338" s="2"/>
      <c r="BWI1338" s="2"/>
      <c r="BWJ1338" s="2"/>
      <c r="BWK1338" s="2"/>
      <c r="BWL1338" s="2"/>
      <c r="BWM1338" s="2"/>
      <c r="BWN1338" s="2"/>
      <c r="BWO1338" s="2"/>
      <c r="BWP1338" s="2"/>
      <c r="BWQ1338" s="2"/>
      <c r="BWR1338" s="2"/>
      <c r="BWS1338" s="2"/>
      <c r="BWT1338" s="2"/>
      <c r="BWU1338" s="2"/>
      <c r="BWV1338" s="2"/>
      <c r="BWW1338" s="2"/>
      <c r="BWX1338" s="2"/>
      <c r="BWY1338" s="2"/>
      <c r="BWZ1338" s="2"/>
      <c r="BXA1338" s="2"/>
      <c r="BXB1338" s="2"/>
      <c r="BXC1338" s="2"/>
      <c r="BXD1338" s="2"/>
      <c r="BXE1338" s="2"/>
      <c r="BXF1338" s="2"/>
      <c r="BXG1338" s="2"/>
      <c r="BXH1338" s="2"/>
      <c r="BXI1338" s="2"/>
      <c r="BXJ1338" s="2"/>
      <c r="BXK1338" s="2"/>
      <c r="BXL1338" s="2"/>
      <c r="BXM1338" s="2"/>
      <c r="BXN1338" s="2"/>
      <c r="BXO1338" s="2"/>
      <c r="BXP1338" s="2"/>
      <c r="BXQ1338" s="2"/>
      <c r="BXR1338" s="2"/>
      <c r="BXS1338" s="2"/>
      <c r="BXT1338" s="2"/>
      <c r="BXU1338" s="2"/>
      <c r="BXV1338" s="2"/>
      <c r="BXW1338" s="2"/>
      <c r="BXX1338" s="2"/>
      <c r="BXY1338" s="2"/>
      <c r="BXZ1338" s="2"/>
      <c r="BYA1338" s="2"/>
      <c r="BYB1338" s="2"/>
      <c r="BYC1338" s="2"/>
      <c r="BYD1338" s="2"/>
      <c r="BYE1338" s="2"/>
      <c r="BYF1338" s="2"/>
      <c r="BYG1338" s="2"/>
      <c r="BYH1338" s="2"/>
      <c r="BYI1338" s="2"/>
      <c r="BYJ1338" s="2"/>
      <c r="BYK1338" s="2"/>
      <c r="BYL1338" s="2"/>
      <c r="BYM1338" s="2"/>
      <c r="BYN1338" s="2"/>
      <c r="BYO1338" s="2"/>
      <c r="BYP1338" s="2"/>
      <c r="BYQ1338" s="2"/>
      <c r="BYR1338" s="2"/>
      <c r="BYS1338" s="2"/>
      <c r="BYT1338" s="2"/>
      <c r="BYU1338" s="2"/>
      <c r="BYV1338" s="2"/>
      <c r="BYW1338" s="2"/>
      <c r="BYX1338" s="2"/>
      <c r="BYY1338" s="2"/>
      <c r="BYZ1338" s="2"/>
      <c r="BZA1338" s="2"/>
      <c r="BZB1338" s="2"/>
      <c r="BZC1338" s="2"/>
      <c r="BZD1338" s="2"/>
      <c r="BZE1338" s="2"/>
      <c r="BZF1338" s="2"/>
      <c r="BZG1338" s="2"/>
      <c r="BZH1338" s="2"/>
      <c r="BZI1338" s="2"/>
      <c r="BZJ1338" s="2"/>
      <c r="BZK1338" s="2"/>
      <c r="BZL1338" s="2"/>
      <c r="BZM1338" s="2"/>
      <c r="BZN1338" s="2"/>
      <c r="BZO1338" s="2"/>
      <c r="BZP1338" s="2"/>
      <c r="BZQ1338" s="2"/>
      <c r="BZR1338" s="2"/>
      <c r="BZS1338" s="2"/>
      <c r="BZT1338" s="2"/>
      <c r="BZU1338" s="2"/>
      <c r="BZV1338" s="2"/>
      <c r="BZW1338" s="2"/>
      <c r="BZX1338" s="2"/>
      <c r="BZY1338" s="2"/>
      <c r="BZZ1338" s="2"/>
      <c r="CAA1338" s="2"/>
      <c r="CAB1338" s="2"/>
      <c r="CAC1338" s="2"/>
      <c r="CAD1338" s="2"/>
      <c r="CAE1338" s="2"/>
      <c r="CAF1338" s="2"/>
      <c r="CAG1338" s="2"/>
      <c r="CAH1338" s="2"/>
      <c r="CAI1338" s="2"/>
      <c r="CAJ1338" s="2"/>
      <c r="CAK1338" s="2"/>
      <c r="CAL1338" s="2"/>
      <c r="CAM1338" s="2"/>
      <c r="CAN1338" s="2"/>
      <c r="CAO1338" s="2"/>
      <c r="CAP1338" s="2"/>
      <c r="CAQ1338" s="2"/>
      <c r="CAR1338" s="2"/>
      <c r="CAS1338" s="2"/>
      <c r="CAT1338" s="2"/>
      <c r="CAU1338" s="2"/>
      <c r="CAV1338" s="2"/>
      <c r="CAW1338" s="2"/>
      <c r="CAX1338" s="2"/>
      <c r="CAY1338" s="2"/>
      <c r="CAZ1338" s="2"/>
      <c r="CBA1338" s="2"/>
      <c r="CBB1338" s="2"/>
      <c r="CBC1338" s="2"/>
      <c r="CBD1338" s="2"/>
      <c r="CBE1338" s="2"/>
      <c r="CBF1338" s="2"/>
      <c r="CBG1338" s="2"/>
      <c r="CBH1338" s="2"/>
      <c r="CBI1338" s="2"/>
      <c r="CBJ1338" s="2"/>
      <c r="CBK1338" s="2"/>
      <c r="CBL1338" s="2"/>
      <c r="CBM1338" s="2"/>
      <c r="CBN1338" s="2"/>
      <c r="CBO1338" s="2"/>
      <c r="CBP1338" s="2"/>
      <c r="CBQ1338" s="2"/>
      <c r="CBR1338" s="2"/>
      <c r="CBS1338" s="2"/>
      <c r="CBT1338" s="2"/>
      <c r="CBU1338" s="2"/>
      <c r="CBV1338" s="2"/>
      <c r="CBW1338" s="2"/>
      <c r="CBX1338" s="2"/>
      <c r="CBY1338" s="2"/>
      <c r="CBZ1338" s="2"/>
      <c r="CCA1338" s="2"/>
      <c r="CCB1338" s="2"/>
      <c r="CCC1338" s="2"/>
      <c r="CCD1338" s="2"/>
      <c r="CCE1338" s="2"/>
      <c r="CCF1338" s="2"/>
      <c r="CCG1338" s="2"/>
      <c r="CCH1338" s="2"/>
      <c r="CCI1338" s="2"/>
      <c r="CCJ1338" s="2"/>
      <c r="CCK1338" s="2"/>
      <c r="CCL1338" s="2"/>
      <c r="CCM1338" s="2"/>
      <c r="CCN1338" s="2"/>
      <c r="CCO1338" s="2"/>
      <c r="CCP1338" s="2"/>
      <c r="CCQ1338" s="2"/>
      <c r="CCR1338" s="2"/>
      <c r="CCS1338" s="2"/>
      <c r="CCT1338" s="2"/>
      <c r="CCU1338" s="2"/>
      <c r="CCV1338" s="2"/>
      <c r="CCW1338" s="2"/>
      <c r="CCX1338" s="2"/>
      <c r="CCY1338" s="2"/>
      <c r="CCZ1338" s="2"/>
      <c r="CDA1338" s="2"/>
      <c r="CDB1338" s="2"/>
      <c r="CDC1338" s="2"/>
      <c r="CDD1338" s="2"/>
      <c r="CDE1338" s="2"/>
      <c r="CDF1338" s="2"/>
      <c r="CDG1338" s="2"/>
      <c r="CDH1338" s="2"/>
      <c r="CDI1338" s="2"/>
      <c r="CDJ1338" s="2"/>
      <c r="CDK1338" s="2"/>
      <c r="CDL1338" s="2"/>
      <c r="CDM1338" s="2"/>
      <c r="CDN1338" s="2"/>
      <c r="CDO1338" s="2"/>
      <c r="CDP1338" s="2"/>
      <c r="CDQ1338" s="2"/>
      <c r="CDR1338" s="2"/>
      <c r="CDS1338" s="2"/>
      <c r="CDT1338" s="2"/>
      <c r="CDU1338" s="2"/>
      <c r="CDV1338" s="2"/>
      <c r="CDW1338" s="2"/>
      <c r="CDX1338" s="2"/>
      <c r="CDY1338" s="2"/>
      <c r="CDZ1338" s="2"/>
      <c r="CEA1338" s="2"/>
      <c r="CEB1338" s="2"/>
      <c r="CEC1338" s="2"/>
      <c r="CED1338" s="2"/>
      <c r="CEE1338" s="2"/>
      <c r="CEF1338" s="2"/>
      <c r="CEG1338" s="2"/>
      <c r="CEH1338" s="2"/>
      <c r="CEI1338" s="2"/>
      <c r="CEJ1338" s="2"/>
      <c r="CEK1338" s="2"/>
      <c r="CEL1338" s="2"/>
      <c r="CEM1338" s="2"/>
      <c r="CEN1338" s="2"/>
      <c r="CEO1338" s="2"/>
      <c r="CEP1338" s="2"/>
      <c r="CEQ1338" s="2"/>
      <c r="CER1338" s="2"/>
      <c r="CES1338" s="2"/>
      <c r="CET1338" s="2"/>
      <c r="CEU1338" s="2"/>
      <c r="CEV1338" s="2"/>
      <c r="CEW1338" s="2"/>
      <c r="CEX1338" s="2"/>
      <c r="CEY1338" s="2"/>
      <c r="CEZ1338" s="2"/>
      <c r="CFA1338" s="2"/>
      <c r="CFB1338" s="2"/>
      <c r="CFC1338" s="2"/>
      <c r="CFD1338" s="2"/>
      <c r="CFE1338" s="2"/>
      <c r="CFF1338" s="2"/>
      <c r="CFG1338" s="2"/>
      <c r="CFH1338" s="2"/>
      <c r="CFI1338" s="2"/>
      <c r="CFJ1338" s="2"/>
      <c r="CFK1338" s="2"/>
      <c r="CFL1338" s="2"/>
      <c r="CFM1338" s="2"/>
      <c r="CFN1338" s="2"/>
      <c r="CFO1338" s="2"/>
      <c r="CFP1338" s="2"/>
      <c r="CFQ1338" s="2"/>
      <c r="CFR1338" s="2"/>
      <c r="CFS1338" s="2"/>
      <c r="CFT1338" s="2"/>
      <c r="CFU1338" s="2"/>
      <c r="CFV1338" s="2"/>
      <c r="CFW1338" s="2"/>
      <c r="CFX1338" s="2"/>
      <c r="CFY1338" s="2"/>
      <c r="CFZ1338" s="2"/>
      <c r="CGA1338" s="2"/>
      <c r="CGB1338" s="2"/>
      <c r="CGC1338" s="2"/>
      <c r="CGD1338" s="2"/>
      <c r="CGE1338" s="2"/>
      <c r="CGF1338" s="2"/>
      <c r="CGG1338" s="2"/>
      <c r="CGH1338" s="2"/>
      <c r="CGI1338" s="2"/>
      <c r="CGJ1338" s="2"/>
      <c r="CGK1338" s="2"/>
      <c r="CGL1338" s="2"/>
      <c r="CGM1338" s="2"/>
      <c r="CGN1338" s="2"/>
      <c r="CGO1338" s="2"/>
      <c r="CGP1338" s="2"/>
      <c r="CGQ1338" s="2"/>
      <c r="CGR1338" s="2"/>
      <c r="CGS1338" s="2"/>
      <c r="CGT1338" s="2"/>
      <c r="CGU1338" s="2"/>
      <c r="CGV1338" s="2"/>
      <c r="CGW1338" s="2"/>
      <c r="CGX1338" s="2"/>
      <c r="CGY1338" s="2"/>
      <c r="CGZ1338" s="2"/>
      <c r="CHA1338" s="2"/>
      <c r="CHB1338" s="2"/>
      <c r="CHC1338" s="2"/>
      <c r="CHD1338" s="2"/>
      <c r="CHE1338" s="2"/>
      <c r="CHF1338" s="2"/>
      <c r="CHG1338" s="2"/>
      <c r="CHH1338" s="2"/>
      <c r="CHI1338" s="2"/>
      <c r="CHJ1338" s="2"/>
      <c r="CHK1338" s="2"/>
      <c r="CHL1338" s="2"/>
      <c r="CHM1338" s="2"/>
      <c r="CHN1338" s="2"/>
      <c r="CHO1338" s="2"/>
      <c r="CHP1338" s="2"/>
      <c r="CHQ1338" s="2"/>
      <c r="CHR1338" s="2"/>
      <c r="CHS1338" s="2"/>
      <c r="CHT1338" s="2"/>
      <c r="CHU1338" s="2"/>
      <c r="CHV1338" s="2"/>
      <c r="CHW1338" s="2"/>
      <c r="CHX1338" s="2"/>
      <c r="CHY1338" s="2"/>
      <c r="CHZ1338" s="2"/>
      <c r="CIA1338" s="2"/>
      <c r="CIB1338" s="2"/>
      <c r="CIC1338" s="2"/>
      <c r="CID1338" s="2"/>
      <c r="CIE1338" s="2"/>
      <c r="CIF1338" s="2"/>
      <c r="CIG1338" s="2"/>
      <c r="CIH1338" s="2"/>
      <c r="CII1338" s="2"/>
      <c r="CIJ1338" s="2"/>
      <c r="CIK1338" s="2"/>
      <c r="CIL1338" s="2"/>
      <c r="CIM1338" s="2"/>
      <c r="CIN1338" s="2"/>
      <c r="CIO1338" s="2"/>
      <c r="CIP1338" s="2"/>
      <c r="CIQ1338" s="2"/>
      <c r="CIR1338" s="2"/>
      <c r="CIS1338" s="2"/>
      <c r="CIT1338" s="2"/>
      <c r="CIU1338" s="2"/>
      <c r="CIV1338" s="2"/>
      <c r="CIW1338" s="2"/>
      <c r="CIX1338" s="2"/>
      <c r="CIY1338" s="2"/>
      <c r="CIZ1338" s="2"/>
      <c r="CJA1338" s="2"/>
      <c r="CJB1338" s="2"/>
      <c r="CJC1338" s="2"/>
      <c r="CJD1338" s="2"/>
      <c r="CJE1338" s="2"/>
      <c r="CJF1338" s="2"/>
      <c r="CJG1338" s="2"/>
      <c r="CJH1338" s="2"/>
      <c r="CJI1338" s="2"/>
      <c r="CJJ1338" s="2"/>
      <c r="CJK1338" s="2"/>
      <c r="CJL1338" s="2"/>
      <c r="CJM1338" s="2"/>
      <c r="CJN1338" s="2"/>
      <c r="CJO1338" s="2"/>
      <c r="CJP1338" s="2"/>
      <c r="CJQ1338" s="2"/>
      <c r="CJR1338" s="2"/>
      <c r="CJS1338" s="2"/>
      <c r="CJT1338" s="2"/>
      <c r="CJU1338" s="2"/>
      <c r="CJV1338" s="2"/>
      <c r="CJW1338" s="2"/>
      <c r="CJX1338" s="2"/>
      <c r="CJY1338" s="2"/>
      <c r="CJZ1338" s="2"/>
      <c r="CKA1338" s="2"/>
      <c r="CKB1338" s="2"/>
      <c r="CKC1338" s="2"/>
      <c r="CKD1338" s="2"/>
      <c r="CKE1338" s="2"/>
      <c r="CKF1338" s="2"/>
      <c r="CKG1338" s="2"/>
      <c r="CKH1338" s="2"/>
      <c r="CKI1338" s="2"/>
      <c r="CKJ1338" s="2"/>
      <c r="CKK1338" s="2"/>
      <c r="CKL1338" s="2"/>
      <c r="CKM1338" s="2"/>
      <c r="CKN1338" s="2"/>
      <c r="CKO1338" s="2"/>
      <c r="CKP1338" s="2"/>
      <c r="CKQ1338" s="2"/>
      <c r="CKR1338" s="2"/>
      <c r="CKS1338" s="2"/>
      <c r="CKT1338" s="2"/>
      <c r="CKU1338" s="2"/>
      <c r="CKV1338" s="2"/>
      <c r="CKW1338" s="2"/>
      <c r="CKX1338" s="2"/>
      <c r="CKY1338" s="2"/>
      <c r="CKZ1338" s="2"/>
      <c r="CLA1338" s="2"/>
      <c r="CLB1338" s="2"/>
      <c r="CLC1338" s="2"/>
      <c r="CLD1338" s="2"/>
      <c r="CLE1338" s="2"/>
      <c r="CLF1338" s="2"/>
      <c r="CLG1338" s="2"/>
      <c r="CLH1338" s="2"/>
      <c r="CLI1338" s="2"/>
      <c r="CLJ1338" s="2"/>
      <c r="CLK1338" s="2"/>
      <c r="CLL1338" s="2"/>
      <c r="CLM1338" s="2"/>
      <c r="CLN1338" s="2"/>
      <c r="CLO1338" s="2"/>
      <c r="CLP1338" s="2"/>
      <c r="CLQ1338" s="2"/>
      <c r="CLR1338" s="2"/>
      <c r="CLS1338" s="2"/>
      <c r="CLT1338" s="2"/>
      <c r="CLU1338" s="2"/>
      <c r="CLV1338" s="2"/>
      <c r="CLW1338" s="2"/>
      <c r="CLX1338" s="2"/>
      <c r="CLY1338" s="2"/>
      <c r="CLZ1338" s="2"/>
      <c r="CMA1338" s="2"/>
      <c r="CMB1338" s="2"/>
      <c r="CMC1338" s="2"/>
      <c r="CMD1338" s="2"/>
      <c r="CME1338" s="2"/>
      <c r="CMF1338" s="2"/>
      <c r="CMG1338" s="2"/>
      <c r="CMH1338" s="2"/>
      <c r="CMI1338" s="2"/>
      <c r="CMJ1338" s="2"/>
      <c r="CMK1338" s="2"/>
      <c r="CML1338" s="2"/>
      <c r="CMM1338" s="2"/>
      <c r="CMN1338" s="2"/>
      <c r="CMO1338" s="2"/>
      <c r="CMP1338" s="2"/>
      <c r="CMQ1338" s="2"/>
      <c r="CMR1338" s="2"/>
      <c r="CMS1338" s="2"/>
      <c r="CMT1338" s="2"/>
      <c r="CMU1338" s="2"/>
      <c r="CMV1338" s="2"/>
      <c r="CMW1338" s="2"/>
      <c r="CMX1338" s="2"/>
      <c r="CMY1338" s="2"/>
      <c r="CMZ1338" s="2"/>
      <c r="CNA1338" s="2"/>
      <c r="CNB1338" s="2"/>
      <c r="CNC1338" s="2"/>
      <c r="CND1338" s="2"/>
      <c r="CNE1338" s="2"/>
      <c r="CNF1338" s="2"/>
      <c r="CNG1338" s="2"/>
      <c r="CNH1338" s="2"/>
      <c r="CNI1338" s="2"/>
      <c r="CNJ1338" s="2"/>
      <c r="CNK1338" s="2"/>
      <c r="CNL1338" s="2"/>
      <c r="CNM1338" s="2"/>
      <c r="CNN1338" s="2"/>
      <c r="CNO1338" s="2"/>
      <c r="CNP1338" s="2"/>
      <c r="CNQ1338" s="2"/>
      <c r="CNR1338" s="2"/>
      <c r="CNS1338" s="2"/>
      <c r="CNT1338" s="2"/>
      <c r="CNU1338" s="2"/>
      <c r="CNV1338" s="2"/>
      <c r="CNW1338" s="2"/>
      <c r="CNX1338" s="2"/>
      <c r="CNY1338" s="2"/>
      <c r="CNZ1338" s="2"/>
      <c r="COA1338" s="2"/>
      <c r="COB1338" s="2"/>
      <c r="COC1338" s="2"/>
      <c r="COD1338" s="2"/>
      <c r="COE1338" s="2"/>
      <c r="COF1338" s="2"/>
      <c r="COG1338" s="2"/>
      <c r="COH1338" s="2"/>
      <c r="COI1338" s="2"/>
      <c r="COJ1338" s="2"/>
      <c r="COK1338" s="2"/>
      <c r="COL1338" s="2"/>
      <c r="COM1338" s="2"/>
      <c r="CON1338" s="2"/>
      <c r="COO1338" s="2"/>
      <c r="COP1338" s="2"/>
      <c r="COQ1338" s="2"/>
      <c r="COR1338" s="2"/>
      <c r="COS1338" s="2"/>
      <c r="COT1338" s="2"/>
      <c r="COU1338" s="2"/>
      <c r="COV1338" s="2"/>
      <c r="COW1338" s="2"/>
      <c r="COX1338" s="2"/>
      <c r="COY1338" s="2"/>
      <c r="COZ1338" s="2"/>
      <c r="CPA1338" s="2"/>
      <c r="CPB1338" s="2"/>
      <c r="CPC1338" s="2"/>
      <c r="CPD1338" s="2"/>
      <c r="CPE1338" s="2"/>
      <c r="CPF1338" s="2"/>
      <c r="CPG1338" s="2"/>
      <c r="CPH1338" s="2"/>
      <c r="CPI1338" s="2"/>
      <c r="CPJ1338" s="2"/>
      <c r="CPK1338" s="2"/>
      <c r="CPL1338" s="2"/>
      <c r="CPM1338" s="2"/>
      <c r="CPN1338" s="2"/>
      <c r="CPO1338" s="2"/>
      <c r="CPP1338" s="2"/>
      <c r="CPQ1338" s="2"/>
      <c r="CPR1338" s="2"/>
      <c r="CPS1338" s="2"/>
      <c r="CPT1338" s="2"/>
      <c r="CPU1338" s="2"/>
      <c r="CPV1338" s="2"/>
      <c r="CPW1338" s="2"/>
      <c r="CPX1338" s="2"/>
      <c r="CPY1338" s="2"/>
      <c r="CPZ1338" s="2"/>
      <c r="CQA1338" s="2"/>
      <c r="CQB1338" s="2"/>
      <c r="CQC1338" s="2"/>
      <c r="CQD1338" s="2"/>
      <c r="CQE1338" s="2"/>
      <c r="CQF1338" s="2"/>
      <c r="CQG1338" s="2"/>
      <c r="CQH1338" s="2"/>
      <c r="CQI1338" s="2"/>
      <c r="CQJ1338" s="2"/>
      <c r="CQK1338" s="2"/>
      <c r="CQL1338" s="2"/>
      <c r="CQM1338" s="2"/>
      <c r="CQN1338" s="2"/>
      <c r="CQO1338" s="2"/>
      <c r="CQP1338" s="2"/>
      <c r="CQQ1338" s="2"/>
      <c r="CQR1338" s="2"/>
      <c r="CQS1338" s="2"/>
      <c r="CQT1338" s="2"/>
      <c r="CQU1338" s="2"/>
      <c r="CQV1338" s="2"/>
      <c r="CQW1338" s="2"/>
      <c r="CQX1338" s="2"/>
      <c r="CQY1338" s="2"/>
      <c r="CQZ1338" s="2"/>
      <c r="CRA1338" s="2"/>
      <c r="CRB1338" s="2"/>
      <c r="CRC1338" s="2"/>
      <c r="CRD1338" s="2"/>
      <c r="CRE1338" s="2"/>
      <c r="CRF1338" s="2"/>
      <c r="CRG1338" s="2"/>
      <c r="CRH1338" s="2"/>
      <c r="CRI1338" s="2"/>
      <c r="CRJ1338" s="2"/>
      <c r="CRK1338" s="2"/>
      <c r="CRL1338" s="2"/>
      <c r="CRM1338" s="2"/>
      <c r="CRN1338" s="2"/>
      <c r="CRO1338" s="2"/>
      <c r="CRP1338" s="2"/>
      <c r="CRQ1338" s="2"/>
      <c r="CRR1338" s="2"/>
      <c r="CRS1338" s="2"/>
      <c r="CRT1338" s="2"/>
      <c r="CRU1338" s="2"/>
      <c r="CRV1338" s="2"/>
      <c r="CRW1338" s="2"/>
      <c r="CRX1338" s="2"/>
      <c r="CRY1338" s="2"/>
      <c r="CRZ1338" s="2"/>
      <c r="CSA1338" s="2"/>
      <c r="CSB1338" s="2"/>
      <c r="CSC1338" s="2"/>
      <c r="CSD1338" s="2"/>
      <c r="CSE1338" s="2"/>
      <c r="CSF1338" s="2"/>
      <c r="CSG1338" s="2"/>
      <c r="CSH1338" s="2"/>
      <c r="CSI1338" s="2"/>
      <c r="CSJ1338" s="2"/>
      <c r="CSK1338" s="2"/>
      <c r="CSL1338" s="2"/>
      <c r="CSM1338" s="2"/>
      <c r="CSN1338" s="2"/>
      <c r="CSO1338" s="2"/>
      <c r="CSP1338" s="2"/>
      <c r="CSQ1338" s="2"/>
      <c r="CSR1338" s="2"/>
      <c r="CSS1338" s="2"/>
      <c r="CST1338" s="2"/>
      <c r="CSU1338" s="2"/>
      <c r="CSV1338" s="2"/>
      <c r="CSW1338" s="2"/>
      <c r="CSX1338" s="2"/>
      <c r="CSY1338" s="2"/>
      <c r="CSZ1338" s="2"/>
      <c r="CTA1338" s="2"/>
      <c r="CTB1338" s="2"/>
      <c r="CTC1338" s="2"/>
      <c r="CTD1338" s="2"/>
      <c r="CTE1338" s="2"/>
      <c r="CTF1338" s="2"/>
      <c r="CTG1338" s="2"/>
      <c r="CTH1338" s="2"/>
      <c r="CTI1338" s="2"/>
      <c r="CTJ1338" s="2"/>
      <c r="CTK1338" s="2"/>
      <c r="CTL1338" s="2"/>
      <c r="CTM1338" s="2"/>
      <c r="CTN1338" s="2"/>
      <c r="CTO1338" s="2"/>
      <c r="CTP1338" s="2"/>
      <c r="CTQ1338" s="2"/>
      <c r="CTR1338" s="2"/>
      <c r="CTS1338" s="2"/>
      <c r="CTT1338" s="2"/>
      <c r="CTU1338" s="2"/>
      <c r="CTV1338" s="2"/>
      <c r="CTW1338" s="2"/>
      <c r="CTX1338" s="2"/>
      <c r="CTY1338" s="2"/>
      <c r="CTZ1338" s="2"/>
      <c r="CUA1338" s="2"/>
      <c r="CUB1338" s="2"/>
      <c r="CUC1338" s="2"/>
      <c r="CUD1338" s="2"/>
      <c r="CUE1338" s="2"/>
      <c r="CUF1338" s="2"/>
      <c r="CUG1338" s="2"/>
      <c r="CUH1338" s="2"/>
      <c r="CUI1338" s="2"/>
      <c r="CUJ1338" s="2"/>
      <c r="CUK1338" s="2"/>
      <c r="CUL1338" s="2"/>
      <c r="CUM1338" s="2"/>
      <c r="CUN1338" s="2"/>
      <c r="CUO1338" s="2"/>
      <c r="CUP1338" s="2"/>
      <c r="CUQ1338" s="2"/>
      <c r="CUR1338" s="2"/>
      <c r="CUS1338" s="2"/>
      <c r="CUT1338" s="2"/>
      <c r="CUU1338" s="2"/>
      <c r="CUV1338" s="2"/>
      <c r="CUW1338" s="2"/>
      <c r="CUX1338" s="2"/>
      <c r="CUY1338" s="2"/>
      <c r="CUZ1338" s="2"/>
      <c r="CVA1338" s="2"/>
      <c r="CVB1338" s="2"/>
      <c r="CVC1338" s="2"/>
      <c r="CVD1338" s="2"/>
      <c r="CVE1338" s="2"/>
      <c r="CVF1338" s="2"/>
      <c r="CVG1338" s="2"/>
      <c r="CVH1338" s="2"/>
      <c r="CVI1338" s="2"/>
      <c r="CVJ1338" s="2"/>
      <c r="CVK1338" s="2"/>
      <c r="CVL1338" s="2"/>
      <c r="CVM1338" s="2"/>
      <c r="CVN1338" s="2"/>
      <c r="CVO1338" s="2"/>
      <c r="CVP1338" s="2"/>
      <c r="CVQ1338" s="2"/>
      <c r="CVR1338" s="2"/>
      <c r="CVS1338" s="2"/>
      <c r="CVT1338" s="2"/>
      <c r="CVU1338" s="2"/>
      <c r="CVV1338" s="2"/>
      <c r="CVW1338" s="2"/>
      <c r="CVX1338" s="2"/>
      <c r="CVY1338" s="2"/>
      <c r="CVZ1338" s="2"/>
      <c r="CWA1338" s="2"/>
      <c r="CWB1338" s="2"/>
      <c r="CWC1338" s="2"/>
      <c r="CWD1338" s="2"/>
      <c r="CWE1338" s="2"/>
      <c r="CWF1338" s="2"/>
      <c r="CWG1338" s="2"/>
      <c r="CWH1338" s="2"/>
      <c r="CWI1338" s="2"/>
      <c r="CWJ1338" s="2"/>
      <c r="CWK1338" s="2"/>
      <c r="CWL1338" s="2"/>
      <c r="CWM1338" s="2"/>
      <c r="CWN1338" s="2"/>
      <c r="CWO1338" s="2"/>
      <c r="CWP1338" s="2"/>
      <c r="CWQ1338" s="2"/>
      <c r="CWR1338" s="2"/>
      <c r="CWS1338" s="2"/>
      <c r="CWT1338" s="2"/>
      <c r="CWU1338" s="2"/>
      <c r="CWV1338" s="2"/>
      <c r="CWW1338" s="2"/>
      <c r="CWX1338" s="2"/>
      <c r="CWY1338" s="2"/>
      <c r="CWZ1338" s="2"/>
      <c r="CXA1338" s="2"/>
      <c r="CXB1338" s="2"/>
      <c r="CXC1338" s="2"/>
      <c r="CXD1338" s="2"/>
      <c r="CXE1338" s="2"/>
      <c r="CXF1338" s="2"/>
      <c r="CXG1338" s="2"/>
      <c r="CXH1338" s="2"/>
      <c r="CXI1338" s="2"/>
      <c r="CXJ1338" s="2"/>
      <c r="CXK1338" s="2"/>
      <c r="CXL1338" s="2"/>
      <c r="CXM1338" s="2"/>
      <c r="CXN1338" s="2"/>
      <c r="CXO1338" s="2"/>
      <c r="CXP1338" s="2"/>
      <c r="CXQ1338" s="2"/>
      <c r="CXR1338" s="2"/>
      <c r="CXS1338" s="2"/>
      <c r="CXT1338" s="2"/>
      <c r="CXU1338" s="2"/>
      <c r="CXV1338" s="2"/>
      <c r="CXW1338" s="2"/>
      <c r="CXX1338" s="2"/>
      <c r="CXY1338" s="2"/>
      <c r="CXZ1338" s="2"/>
      <c r="CYA1338" s="2"/>
      <c r="CYB1338" s="2"/>
      <c r="CYC1338" s="2"/>
      <c r="CYD1338" s="2"/>
      <c r="CYE1338" s="2"/>
      <c r="CYF1338" s="2"/>
      <c r="CYG1338" s="2"/>
      <c r="CYH1338" s="2"/>
      <c r="CYI1338" s="2"/>
      <c r="CYJ1338" s="2"/>
      <c r="CYK1338" s="2"/>
      <c r="CYL1338" s="2"/>
      <c r="CYM1338" s="2"/>
      <c r="CYN1338" s="2"/>
      <c r="CYO1338" s="2"/>
      <c r="CYP1338" s="2"/>
      <c r="CYQ1338" s="2"/>
      <c r="CYR1338" s="2"/>
      <c r="CYS1338" s="2"/>
      <c r="CYT1338" s="2"/>
      <c r="CYU1338" s="2"/>
      <c r="CYV1338" s="2"/>
      <c r="CYW1338" s="2"/>
      <c r="CYX1338" s="2"/>
      <c r="CYY1338" s="2"/>
      <c r="CYZ1338" s="2"/>
      <c r="CZA1338" s="2"/>
      <c r="CZB1338" s="2"/>
      <c r="CZC1338" s="2"/>
      <c r="CZD1338" s="2"/>
      <c r="CZE1338" s="2"/>
      <c r="CZF1338" s="2"/>
      <c r="CZG1338" s="2"/>
      <c r="CZH1338" s="2"/>
      <c r="CZI1338" s="2"/>
      <c r="CZJ1338" s="2"/>
      <c r="CZK1338" s="2"/>
      <c r="CZL1338" s="2"/>
      <c r="CZM1338" s="2"/>
      <c r="CZN1338" s="2"/>
      <c r="CZO1338" s="2"/>
      <c r="CZP1338" s="2"/>
      <c r="CZQ1338" s="2"/>
      <c r="CZR1338" s="2"/>
      <c r="CZS1338" s="2"/>
      <c r="CZT1338" s="2"/>
      <c r="CZU1338" s="2"/>
      <c r="CZV1338" s="2"/>
      <c r="CZW1338" s="2"/>
      <c r="CZX1338" s="2"/>
      <c r="CZY1338" s="2"/>
      <c r="CZZ1338" s="2"/>
      <c r="DAA1338" s="2"/>
      <c r="DAB1338" s="2"/>
      <c r="DAC1338" s="2"/>
      <c r="DAD1338" s="2"/>
      <c r="DAE1338" s="2"/>
      <c r="DAF1338" s="2"/>
      <c r="DAG1338" s="2"/>
      <c r="DAH1338" s="2"/>
      <c r="DAI1338" s="2"/>
      <c r="DAJ1338" s="2"/>
      <c r="DAK1338" s="2"/>
      <c r="DAL1338" s="2"/>
      <c r="DAM1338" s="2"/>
      <c r="DAN1338" s="2"/>
      <c r="DAO1338" s="2"/>
      <c r="DAP1338" s="2"/>
      <c r="DAQ1338" s="2"/>
      <c r="DAR1338" s="2"/>
      <c r="DAS1338" s="2"/>
      <c r="DAT1338" s="2"/>
      <c r="DAU1338" s="2"/>
      <c r="DAV1338" s="2"/>
      <c r="DAW1338" s="2"/>
      <c r="DAX1338" s="2"/>
      <c r="DAY1338" s="2"/>
      <c r="DAZ1338" s="2"/>
      <c r="DBA1338" s="2"/>
      <c r="DBB1338" s="2"/>
      <c r="DBC1338" s="2"/>
      <c r="DBD1338" s="2"/>
      <c r="DBE1338" s="2"/>
      <c r="DBF1338" s="2"/>
      <c r="DBG1338" s="2"/>
      <c r="DBH1338" s="2"/>
      <c r="DBI1338" s="2"/>
      <c r="DBJ1338" s="2"/>
      <c r="DBK1338" s="2"/>
      <c r="DBL1338" s="2"/>
      <c r="DBM1338" s="2"/>
      <c r="DBN1338" s="2"/>
      <c r="DBO1338" s="2"/>
      <c r="DBP1338" s="2"/>
      <c r="DBQ1338" s="2"/>
      <c r="DBR1338" s="2"/>
      <c r="DBS1338" s="2"/>
      <c r="DBT1338" s="2"/>
      <c r="DBU1338" s="2"/>
      <c r="DBV1338" s="2"/>
      <c r="DBW1338" s="2"/>
      <c r="DBX1338" s="2"/>
      <c r="DBY1338" s="2"/>
      <c r="DBZ1338" s="2"/>
      <c r="DCA1338" s="2"/>
      <c r="DCB1338" s="2"/>
      <c r="DCC1338" s="2"/>
      <c r="DCD1338" s="2"/>
      <c r="DCE1338" s="2"/>
      <c r="DCF1338" s="2"/>
      <c r="DCG1338" s="2"/>
      <c r="DCH1338" s="2"/>
      <c r="DCI1338" s="2"/>
      <c r="DCJ1338" s="2"/>
      <c r="DCK1338" s="2"/>
      <c r="DCL1338" s="2"/>
      <c r="DCM1338" s="2"/>
      <c r="DCN1338" s="2"/>
      <c r="DCO1338" s="2"/>
      <c r="DCP1338" s="2"/>
      <c r="DCQ1338" s="2"/>
      <c r="DCR1338" s="2"/>
      <c r="DCS1338" s="2"/>
      <c r="DCT1338" s="2"/>
      <c r="DCU1338" s="2"/>
      <c r="DCV1338" s="2"/>
      <c r="DCW1338" s="2"/>
      <c r="DCX1338" s="2"/>
      <c r="DCY1338" s="2"/>
      <c r="DCZ1338" s="2"/>
      <c r="DDA1338" s="2"/>
      <c r="DDB1338" s="2"/>
      <c r="DDC1338" s="2"/>
      <c r="DDD1338" s="2"/>
      <c r="DDE1338" s="2"/>
      <c r="DDF1338" s="2"/>
      <c r="DDG1338" s="2"/>
      <c r="DDH1338" s="2"/>
      <c r="DDI1338" s="2"/>
      <c r="DDJ1338" s="2"/>
      <c r="DDK1338" s="2"/>
      <c r="DDL1338" s="2"/>
      <c r="DDM1338" s="2"/>
      <c r="DDN1338" s="2"/>
      <c r="DDO1338" s="2"/>
      <c r="DDP1338" s="2"/>
      <c r="DDQ1338" s="2"/>
      <c r="DDR1338" s="2"/>
      <c r="DDS1338" s="2"/>
      <c r="DDT1338" s="2"/>
      <c r="DDU1338" s="2"/>
      <c r="DDV1338" s="2"/>
      <c r="DDW1338" s="2"/>
      <c r="DDX1338" s="2"/>
      <c r="DDY1338" s="2"/>
      <c r="DDZ1338" s="2"/>
      <c r="DEA1338" s="2"/>
      <c r="DEB1338" s="2"/>
      <c r="DEC1338" s="2"/>
      <c r="DED1338" s="2"/>
      <c r="DEE1338" s="2"/>
      <c r="DEF1338" s="2"/>
      <c r="DEG1338" s="2"/>
      <c r="DEH1338" s="2"/>
      <c r="DEI1338" s="2"/>
      <c r="DEJ1338" s="2"/>
      <c r="DEK1338" s="2"/>
      <c r="DEL1338" s="2"/>
      <c r="DEM1338" s="2"/>
      <c r="DEN1338" s="2"/>
      <c r="DEO1338" s="2"/>
      <c r="DEP1338" s="2"/>
      <c r="DEQ1338" s="2"/>
      <c r="DER1338" s="2"/>
      <c r="DES1338" s="2"/>
      <c r="DET1338" s="2"/>
      <c r="DEU1338" s="2"/>
      <c r="DEV1338" s="2"/>
      <c r="DEW1338" s="2"/>
      <c r="DEX1338" s="2"/>
      <c r="DEY1338" s="2"/>
      <c r="DEZ1338" s="2"/>
      <c r="DFA1338" s="2"/>
      <c r="DFB1338" s="2"/>
      <c r="DFC1338" s="2"/>
      <c r="DFD1338" s="2"/>
      <c r="DFE1338" s="2"/>
      <c r="DFF1338" s="2"/>
      <c r="DFG1338" s="2"/>
      <c r="DFH1338" s="2"/>
      <c r="DFI1338" s="2"/>
      <c r="DFJ1338" s="2"/>
      <c r="DFK1338" s="2"/>
      <c r="DFL1338" s="2"/>
      <c r="DFM1338" s="2"/>
      <c r="DFN1338" s="2"/>
      <c r="DFO1338" s="2"/>
      <c r="DFP1338" s="2"/>
      <c r="DFQ1338" s="2"/>
      <c r="DFR1338" s="2"/>
      <c r="DFS1338" s="2"/>
      <c r="DFT1338" s="2"/>
      <c r="DFU1338" s="2"/>
      <c r="DFV1338" s="2"/>
      <c r="DFW1338" s="2"/>
      <c r="DFX1338" s="2"/>
      <c r="DFY1338" s="2"/>
      <c r="DFZ1338" s="2"/>
      <c r="DGA1338" s="2"/>
      <c r="DGB1338" s="2"/>
      <c r="DGC1338" s="2"/>
      <c r="DGD1338" s="2"/>
      <c r="DGE1338" s="2"/>
      <c r="DGF1338" s="2"/>
      <c r="DGG1338" s="2"/>
      <c r="DGH1338" s="2"/>
      <c r="DGI1338" s="2"/>
      <c r="DGJ1338" s="2"/>
      <c r="DGK1338" s="2"/>
      <c r="DGL1338" s="2"/>
      <c r="DGM1338" s="2"/>
      <c r="DGN1338" s="2"/>
      <c r="DGO1338" s="2"/>
      <c r="DGP1338" s="2"/>
      <c r="DGQ1338" s="2"/>
      <c r="DGR1338" s="2"/>
      <c r="DGS1338" s="2"/>
      <c r="DGT1338" s="2"/>
      <c r="DGU1338" s="2"/>
      <c r="DGV1338" s="2"/>
      <c r="DGW1338" s="2"/>
      <c r="DGX1338" s="2"/>
      <c r="DGY1338" s="2"/>
      <c r="DGZ1338" s="2"/>
      <c r="DHA1338" s="2"/>
      <c r="DHB1338" s="2"/>
      <c r="DHC1338" s="2"/>
      <c r="DHD1338" s="2"/>
      <c r="DHE1338" s="2"/>
      <c r="DHF1338" s="2"/>
      <c r="DHG1338" s="2"/>
      <c r="DHH1338" s="2"/>
      <c r="DHI1338" s="2"/>
      <c r="DHJ1338" s="2"/>
      <c r="DHK1338" s="2"/>
      <c r="DHL1338" s="2"/>
      <c r="DHM1338" s="2"/>
      <c r="DHN1338" s="2"/>
      <c r="DHO1338" s="2"/>
      <c r="DHP1338" s="2"/>
      <c r="DHQ1338" s="2"/>
      <c r="DHR1338" s="2"/>
      <c r="DHS1338" s="2"/>
      <c r="DHT1338" s="2"/>
      <c r="DHU1338" s="2"/>
      <c r="DHV1338" s="2"/>
      <c r="DHW1338" s="2"/>
      <c r="DHX1338" s="2"/>
      <c r="DHY1338" s="2"/>
      <c r="DHZ1338" s="2"/>
      <c r="DIA1338" s="2"/>
      <c r="DIB1338" s="2"/>
      <c r="DIC1338" s="2"/>
      <c r="DID1338" s="2"/>
      <c r="DIE1338" s="2"/>
      <c r="DIF1338" s="2"/>
      <c r="DIG1338" s="2"/>
      <c r="DIH1338" s="2"/>
      <c r="DII1338" s="2"/>
      <c r="DIJ1338" s="2"/>
      <c r="DIK1338" s="2"/>
      <c r="DIL1338" s="2"/>
      <c r="DIM1338" s="2"/>
      <c r="DIN1338" s="2"/>
      <c r="DIO1338" s="2"/>
      <c r="DIP1338" s="2"/>
      <c r="DIQ1338" s="2"/>
      <c r="DIR1338" s="2"/>
      <c r="DIS1338" s="2"/>
      <c r="DIT1338" s="2"/>
      <c r="DIU1338" s="2"/>
      <c r="DIV1338" s="2"/>
      <c r="DIW1338" s="2"/>
      <c r="DIX1338" s="2"/>
      <c r="DIY1338" s="2"/>
      <c r="DIZ1338" s="2"/>
      <c r="DJA1338" s="2"/>
      <c r="DJB1338" s="2"/>
      <c r="DJC1338" s="2"/>
      <c r="DJD1338" s="2"/>
      <c r="DJE1338" s="2"/>
      <c r="DJF1338" s="2"/>
      <c r="DJG1338" s="2"/>
      <c r="DJH1338" s="2"/>
      <c r="DJI1338" s="2"/>
      <c r="DJJ1338" s="2"/>
      <c r="DJK1338" s="2"/>
      <c r="DJL1338" s="2"/>
      <c r="DJM1338" s="2"/>
      <c r="DJN1338" s="2"/>
      <c r="DJO1338" s="2"/>
      <c r="DJP1338" s="2"/>
      <c r="DJQ1338" s="2"/>
      <c r="DJR1338" s="2"/>
      <c r="DJS1338" s="2"/>
      <c r="DJT1338" s="2"/>
      <c r="DJU1338" s="2"/>
      <c r="DJV1338" s="2"/>
      <c r="DJW1338" s="2"/>
      <c r="DJX1338" s="2"/>
      <c r="DJY1338" s="2"/>
      <c r="DJZ1338" s="2"/>
      <c r="DKA1338" s="2"/>
      <c r="DKB1338" s="2"/>
      <c r="DKC1338" s="2"/>
      <c r="DKD1338" s="2"/>
      <c r="DKE1338" s="2"/>
      <c r="DKF1338" s="2"/>
      <c r="DKG1338" s="2"/>
      <c r="DKH1338" s="2"/>
      <c r="DKI1338" s="2"/>
      <c r="DKJ1338" s="2"/>
      <c r="DKK1338" s="2"/>
      <c r="DKL1338" s="2"/>
      <c r="DKM1338" s="2"/>
      <c r="DKN1338" s="2"/>
      <c r="DKO1338" s="2"/>
      <c r="DKP1338" s="2"/>
      <c r="DKQ1338" s="2"/>
      <c r="DKR1338" s="2"/>
      <c r="DKS1338" s="2"/>
      <c r="DKT1338" s="2"/>
      <c r="DKU1338" s="2"/>
      <c r="DKV1338" s="2"/>
      <c r="DKW1338" s="2"/>
      <c r="DKX1338" s="2"/>
      <c r="DKY1338" s="2"/>
      <c r="DKZ1338" s="2"/>
      <c r="DLA1338" s="2"/>
      <c r="DLB1338" s="2"/>
      <c r="DLC1338" s="2"/>
      <c r="DLD1338" s="2"/>
      <c r="DLE1338" s="2"/>
      <c r="DLF1338" s="2"/>
      <c r="DLG1338" s="2"/>
      <c r="DLH1338" s="2"/>
      <c r="DLI1338" s="2"/>
      <c r="DLJ1338" s="2"/>
      <c r="DLK1338" s="2"/>
      <c r="DLL1338" s="2"/>
      <c r="DLM1338" s="2"/>
      <c r="DLN1338" s="2"/>
      <c r="DLO1338" s="2"/>
      <c r="DLP1338" s="2"/>
      <c r="DLQ1338" s="2"/>
      <c r="DLR1338" s="2"/>
      <c r="DLS1338" s="2"/>
      <c r="DLT1338" s="2"/>
      <c r="DLU1338" s="2"/>
      <c r="DLV1338" s="2"/>
      <c r="DLW1338" s="2"/>
      <c r="DLX1338" s="2"/>
      <c r="DLY1338" s="2"/>
      <c r="DLZ1338" s="2"/>
      <c r="DMA1338" s="2"/>
      <c r="DMB1338" s="2"/>
      <c r="DMC1338" s="2"/>
      <c r="DMD1338" s="2"/>
      <c r="DME1338" s="2"/>
      <c r="DMF1338" s="2"/>
      <c r="DMG1338" s="2"/>
      <c r="DMH1338" s="2"/>
      <c r="DMI1338" s="2"/>
      <c r="DMJ1338" s="2"/>
      <c r="DMK1338" s="2"/>
      <c r="DML1338" s="2"/>
      <c r="DMM1338" s="2"/>
      <c r="DMN1338" s="2"/>
      <c r="DMO1338" s="2"/>
      <c r="DMP1338" s="2"/>
      <c r="DMQ1338" s="2"/>
      <c r="DMR1338" s="2"/>
      <c r="DMS1338" s="2"/>
      <c r="DMT1338" s="2"/>
      <c r="DMU1338" s="2"/>
      <c r="DMV1338" s="2"/>
      <c r="DMW1338" s="2"/>
      <c r="DMX1338" s="2"/>
      <c r="DMY1338" s="2"/>
      <c r="DMZ1338" s="2"/>
      <c r="DNA1338" s="2"/>
      <c r="DNB1338" s="2"/>
      <c r="DNC1338" s="2"/>
      <c r="DND1338" s="2"/>
      <c r="DNE1338" s="2"/>
      <c r="DNF1338" s="2"/>
      <c r="DNG1338" s="2"/>
      <c r="DNH1338" s="2"/>
      <c r="DNI1338" s="2"/>
      <c r="DNJ1338" s="2"/>
      <c r="DNK1338" s="2"/>
      <c r="DNL1338" s="2"/>
      <c r="DNM1338" s="2"/>
      <c r="DNN1338" s="2"/>
      <c r="DNO1338" s="2"/>
      <c r="DNP1338" s="2"/>
      <c r="DNQ1338" s="2"/>
      <c r="DNR1338" s="2"/>
      <c r="DNS1338" s="2"/>
      <c r="DNT1338" s="2"/>
      <c r="DNU1338" s="2"/>
      <c r="DNV1338" s="2"/>
      <c r="DNW1338" s="2"/>
      <c r="DNX1338" s="2"/>
      <c r="DNY1338" s="2"/>
      <c r="DNZ1338" s="2"/>
      <c r="DOA1338" s="2"/>
      <c r="DOB1338" s="2"/>
      <c r="DOC1338" s="2"/>
      <c r="DOD1338" s="2"/>
      <c r="DOE1338" s="2"/>
      <c r="DOF1338" s="2"/>
      <c r="DOG1338" s="2"/>
      <c r="DOH1338" s="2"/>
      <c r="DOI1338" s="2"/>
      <c r="DOJ1338" s="2"/>
      <c r="DOK1338" s="2"/>
      <c r="DOL1338" s="2"/>
      <c r="DOM1338" s="2"/>
      <c r="DON1338" s="2"/>
      <c r="DOO1338" s="2"/>
      <c r="DOP1338" s="2"/>
      <c r="DOQ1338" s="2"/>
      <c r="DOR1338" s="2"/>
      <c r="DOS1338" s="2"/>
      <c r="DOT1338" s="2"/>
      <c r="DOU1338" s="2"/>
      <c r="DOV1338" s="2"/>
      <c r="DOW1338" s="2"/>
      <c r="DOX1338" s="2"/>
      <c r="DOY1338" s="2"/>
      <c r="DOZ1338" s="2"/>
      <c r="DPA1338" s="2"/>
      <c r="DPB1338" s="2"/>
      <c r="DPC1338" s="2"/>
      <c r="DPD1338" s="2"/>
      <c r="DPE1338" s="2"/>
      <c r="DPF1338" s="2"/>
      <c r="DPG1338" s="2"/>
      <c r="DPH1338" s="2"/>
      <c r="DPI1338" s="2"/>
      <c r="DPJ1338" s="2"/>
      <c r="DPK1338" s="2"/>
      <c r="DPL1338" s="2"/>
      <c r="DPM1338" s="2"/>
      <c r="DPN1338" s="2"/>
      <c r="DPO1338" s="2"/>
      <c r="DPP1338" s="2"/>
      <c r="DPQ1338" s="2"/>
      <c r="DPR1338" s="2"/>
      <c r="DPS1338" s="2"/>
      <c r="DPT1338" s="2"/>
      <c r="DPU1338" s="2"/>
      <c r="DPV1338" s="2"/>
      <c r="DPW1338" s="2"/>
      <c r="DPX1338" s="2"/>
      <c r="DPY1338" s="2"/>
      <c r="DPZ1338" s="2"/>
      <c r="DQA1338" s="2"/>
      <c r="DQB1338" s="2"/>
      <c r="DQC1338" s="2"/>
      <c r="DQD1338" s="2"/>
      <c r="DQE1338" s="2"/>
      <c r="DQF1338" s="2"/>
      <c r="DQG1338" s="2"/>
      <c r="DQH1338" s="2"/>
      <c r="DQI1338" s="2"/>
      <c r="DQJ1338" s="2"/>
      <c r="DQK1338" s="2"/>
      <c r="DQL1338" s="2"/>
      <c r="DQM1338" s="2"/>
      <c r="DQN1338" s="2"/>
      <c r="DQO1338" s="2"/>
      <c r="DQP1338" s="2"/>
      <c r="DQQ1338" s="2"/>
      <c r="DQR1338" s="2"/>
      <c r="DQS1338" s="2"/>
      <c r="DQT1338" s="2"/>
      <c r="DQU1338" s="2"/>
      <c r="DQV1338" s="2"/>
      <c r="DQW1338" s="2"/>
      <c r="DQX1338" s="2"/>
      <c r="DQY1338" s="2"/>
      <c r="DQZ1338" s="2"/>
      <c r="DRA1338" s="2"/>
      <c r="DRB1338" s="2"/>
      <c r="DRC1338" s="2"/>
      <c r="DRD1338" s="2"/>
      <c r="DRE1338" s="2"/>
      <c r="DRF1338" s="2"/>
      <c r="DRG1338" s="2"/>
      <c r="DRH1338" s="2"/>
      <c r="DRI1338" s="2"/>
      <c r="DRJ1338" s="2"/>
      <c r="DRK1338" s="2"/>
      <c r="DRL1338" s="2"/>
      <c r="DRM1338" s="2"/>
      <c r="DRN1338" s="2"/>
      <c r="DRO1338" s="2"/>
      <c r="DRP1338" s="2"/>
      <c r="DRQ1338" s="2"/>
      <c r="DRR1338" s="2"/>
      <c r="DRS1338" s="2"/>
      <c r="DRT1338" s="2"/>
      <c r="DRU1338" s="2"/>
      <c r="DRV1338" s="2"/>
      <c r="DRW1338" s="2"/>
      <c r="DRX1338" s="2"/>
      <c r="DRY1338" s="2"/>
      <c r="DRZ1338" s="2"/>
      <c r="DSA1338" s="2"/>
      <c r="DSB1338" s="2"/>
      <c r="DSC1338" s="2"/>
      <c r="DSD1338" s="2"/>
      <c r="DSE1338" s="2"/>
      <c r="DSF1338" s="2"/>
      <c r="DSG1338" s="2"/>
      <c r="DSH1338" s="2"/>
      <c r="DSI1338" s="2"/>
      <c r="DSJ1338" s="2"/>
      <c r="DSK1338" s="2"/>
      <c r="DSL1338" s="2"/>
      <c r="DSM1338" s="2"/>
      <c r="DSN1338" s="2"/>
      <c r="DSO1338" s="2"/>
      <c r="DSP1338" s="2"/>
      <c r="DSQ1338" s="2"/>
      <c r="DSR1338" s="2"/>
      <c r="DSS1338" s="2"/>
      <c r="DST1338" s="2"/>
      <c r="DSU1338" s="2"/>
      <c r="DSV1338" s="2"/>
      <c r="DSW1338" s="2"/>
      <c r="DSX1338" s="2"/>
      <c r="DSY1338" s="2"/>
      <c r="DSZ1338" s="2"/>
      <c r="DTA1338" s="2"/>
      <c r="DTB1338" s="2"/>
      <c r="DTC1338" s="2"/>
      <c r="DTD1338" s="2"/>
      <c r="DTE1338" s="2"/>
      <c r="DTF1338" s="2"/>
      <c r="DTG1338" s="2"/>
      <c r="DTH1338" s="2"/>
      <c r="DTI1338" s="2"/>
      <c r="DTJ1338" s="2"/>
      <c r="DTK1338" s="2"/>
      <c r="DTL1338" s="2"/>
      <c r="DTM1338" s="2"/>
      <c r="DTN1338" s="2"/>
      <c r="DTO1338" s="2"/>
      <c r="DTP1338" s="2"/>
      <c r="DTQ1338" s="2"/>
      <c r="DTR1338" s="2"/>
      <c r="DTS1338" s="2"/>
      <c r="DTT1338" s="2"/>
      <c r="DTU1338" s="2"/>
      <c r="DTV1338" s="2"/>
      <c r="DTW1338" s="2"/>
      <c r="DTX1338" s="2"/>
      <c r="DTY1338" s="2"/>
      <c r="DTZ1338" s="2"/>
      <c r="DUA1338" s="2"/>
      <c r="DUB1338" s="2"/>
      <c r="DUC1338" s="2"/>
      <c r="DUD1338" s="2"/>
      <c r="DUE1338" s="2"/>
      <c r="DUF1338" s="2"/>
      <c r="DUG1338" s="2"/>
      <c r="DUH1338" s="2"/>
      <c r="DUI1338" s="2"/>
      <c r="DUJ1338" s="2"/>
      <c r="DUK1338" s="2"/>
      <c r="DUL1338" s="2"/>
      <c r="DUM1338" s="2"/>
      <c r="DUN1338" s="2"/>
      <c r="DUO1338" s="2"/>
      <c r="DUP1338" s="2"/>
      <c r="DUQ1338" s="2"/>
      <c r="DUR1338" s="2"/>
      <c r="DUS1338" s="2"/>
      <c r="DUT1338" s="2"/>
      <c r="DUU1338" s="2"/>
      <c r="DUV1338" s="2"/>
      <c r="DUW1338" s="2"/>
      <c r="DUX1338" s="2"/>
      <c r="DUY1338" s="2"/>
      <c r="DUZ1338" s="2"/>
      <c r="DVA1338" s="2"/>
      <c r="DVB1338" s="2"/>
      <c r="DVC1338" s="2"/>
      <c r="DVD1338" s="2"/>
      <c r="DVE1338" s="2"/>
      <c r="DVF1338" s="2"/>
      <c r="DVG1338" s="2"/>
      <c r="DVH1338" s="2"/>
      <c r="DVI1338" s="2"/>
      <c r="DVJ1338" s="2"/>
      <c r="DVK1338" s="2"/>
      <c r="DVL1338" s="2"/>
      <c r="DVM1338" s="2"/>
      <c r="DVN1338" s="2"/>
      <c r="DVO1338" s="2"/>
      <c r="DVP1338" s="2"/>
      <c r="DVQ1338" s="2"/>
      <c r="DVR1338" s="2"/>
      <c r="DVS1338" s="2"/>
      <c r="DVT1338" s="2"/>
      <c r="DVU1338" s="2"/>
      <c r="DVV1338" s="2"/>
      <c r="DVW1338" s="2"/>
      <c r="DVX1338" s="2"/>
      <c r="DVY1338" s="2"/>
      <c r="DVZ1338" s="2"/>
      <c r="DWA1338" s="2"/>
      <c r="DWB1338" s="2"/>
      <c r="DWC1338" s="2"/>
      <c r="DWD1338" s="2"/>
      <c r="DWE1338" s="2"/>
      <c r="DWF1338" s="2"/>
      <c r="DWG1338" s="2"/>
      <c r="DWH1338" s="2"/>
      <c r="DWI1338" s="2"/>
      <c r="DWJ1338" s="2"/>
      <c r="DWK1338" s="2"/>
      <c r="DWL1338" s="2"/>
      <c r="DWM1338" s="2"/>
      <c r="DWN1338" s="2"/>
      <c r="DWO1338" s="2"/>
      <c r="DWP1338" s="2"/>
      <c r="DWQ1338" s="2"/>
      <c r="DWR1338" s="2"/>
      <c r="DWS1338" s="2"/>
      <c r="DWT1338" s="2"/>
      <c r="DWU1338" s="2"/>
      <c r="DWV1338" s="2"/>
      <c r="DWW1338" s="2"/>
      <c r="DWX1338" s="2"/>
      <c r="DWY1338" s="2"/>
      <c r="DWZ1338" s="2"/>
      <c r="DXA1338" s="2"/>
      <c r="DXB1338" s="2"/>
      <c r="DXC1338" s="2"/>
      <c r="DXD1338" s="2"/>
      <c r="DXE1338" s="2"/>
      <c r="DXF1338" s="2"/>
      <c r="DXG1338" s="2"/>
      <c r="DXH1338" s="2"/>
      <c r="DXI1338" s="2"/>
      <c r="DXJ1338" s="2"/>
      <c r="DXK1338" s="2"/>
      <c r="DXL1338" s="2"/>
      <c r="DXM1338" s="2"/>
      <c r="DXN1338" s="2"/>
      <c r="DXO1338" s="2"/>
      <c r="DXP1338" s="2"/>
      <c r="DXQ1338" s="2"/>
      <c r="DXR1338" s="2"/>
      <c r="DXS1338" s="2"/>
      <c r="DXT1338" s="2"/>
      <c r="DXU1338" s="2"/>
      <c r="DXV1338" s="2"/>
      <c r="DXW1338" s="2"/>
      <c r="DXX1338" s="2"/>
      <c r="DXY1338" s="2"/>
      <c r="DXZ1338" s="2"/>
      <c r="DYA1338" s="2"/>
      <c r="DYB1338" s="2"/>
      <c r="DYC1338" s="2"/>
      <c r="DYD1338" s="2"/>
      <c r="DYE1338" s="2"/>
      <c r="DYF1338" s="2"/>
      <c r="DYG1338" s="2"/>
      <c r="DYH1338" s="2"/>
      <c r="DYI1338" s="2"/>
      <c r="DYJ1338" s="2"/>
      <c r="DYK1338" s="2"/>
      <c r="DYL1338" s="2"/>
      <c r="DYM1338" s="2"/>
      <c r="DYN1338" s="2"/>
      <c r="DYO1338" s="2"/>
      <c r="DYP1338" s="2"/>
      <c r="DYQ1338" s="2"/>
      <c r="DYR1338" s="2"/>
      <c r="DYS1338" s="2"/>
      <c r="DYT1338" s="2"/>
      <c r="DYU1338" s="2"/>
      <c r="DYV1338" s="2"/>
      <c r="DYW1338" s="2"/>
      <c r="DYX1338" s="2"/>
      <c r="DYY1338" s="2"/>
      <c r="DYZ1338" s="2"/>
      <c r="DZA1338" s="2"/>
      <c r="DZB1338" s="2"/>
      <c r="DZC1338" s="2"/>
      <c r="DZD1338" s="2"/>
      <c r="DZE1338" s="2"/>
      <c r="DZF1338" s="2"/>
      <c r="DZG1338" s="2"/>
      <c r="DZH1338" s="2"/>
      <c r="DZI1338" s="2"/>
      <c r="DZJ1338" s="2"/>
      <c r="DZK1338" s="2"/>
      <c r="DZL1338" s="2"/>
      <c r="DZM1338" s="2"/>
      <c r="DZN1338" s="2"/>
      <c r="DZO1338" s="2"/>
      <c r="DZP1338" s="2"/>
      <c r="DZQ1338" s="2"/>
      <c r="DZR1338" s="2"/>
      <c r="DZS1338" s="2"/>
      <c r="DZT1338" s="2"/>
      <c r="DZU1338" s="2"/>
      <c r="DZV1338" s="2"/>
      <c r="DZW1338" s="2"/>
      <c r="DZX1338" s="2"/>
      <c r="DZY1338" s="2"/>
      <c r="DZZ1338" s="2"/>
      <c r="EAA1338" s="2"/>
      <c r="EAB1338" s="2"/>
      <c r="EAC1338" s="2"/>
      <c r="EAD1338" s="2"/>
      <c r="EAE1338" s="2"/>
      <c r="EAF1338" s="2"/>
      <c r="EAG1338" s="2"/>
      <c r="EAH1338" s="2"/>
      <c r="EAI1338" s="2"/>
      <c r="EAJ1338" s="2"/>
      <c r="EAK1338" s="2"/>
      <c r="EAL1338" s="2"/>
      <c r="EAM1338" s="2"/>
      <c r="EAN1338" s="2"/>
      <c r="EAO1338" s="2"/>
      <c r="EAP1338" s="2"/>
      <c r="EAQ1338" s="2"/>
      <c r="EAR1338" s="2"/>
      <c r="EAS1338" s="2"/>
      <c r="EAT1338" s="2"/>
      <c r="EAU1338" s="2"/>
      <c r="EAV1338" s="2"/>
      <c r="EAW1338" s="2"/>
      <c r="EAX1338" s="2"/>
      <c r="EAY1338" s="2"/>
      <c r="EAZ1338" s="2"/>
      <c r="EBA1338" s="2"/>
      <c r="EBB1338" s="2"/>
      <c r="EBC1338" s="2"/>
      <c r="EBD1338" s="2"/>
      <c r="EBE1338" s="2"/>
      <c r="EBF1338" s="2"/>
      <c r="EBG1338" s="2"/>
      <c r="EBH1338" s="2"/>
      <c r="EBI1338" s="2"/>
      <c r="EBJ1338" s="2"/>
      <c r="EBK1338" s="2"/>
      <c r="EBL1338" s="2"/>
      <c r="EBM1338" s="2"/>
      <c r="EBN1338" s="2"/>
      <c r="EBO1338" s="2"/>
      <c r="EBP1338" s="2"/>
      <c r="EBQ1338" s="2"/>
      <c r="EBR1338" s="2"/>
      <c r="EBS1338" s="2"/>
      <c r="EBT1338" s="2"/>
      <c r="EBU1338" s="2"/>
      <c r="EBV1338" s="2"/>
      <c r="EBW1338" s="2"/>
      <c r="EBX1338" s="2"/>
      <c r="EBY1338" s="2"/>
      <c r="EBZ1338" s="2"/>
      <c r="ECA1338" s="2"/>
      <c r="ECB1338" s="2"/>
      <c r="ECC1338" s="2"/>
      <c r="ECD1338" s="2"/>
      <c r="ECE1338" s="2"/>
      <c r="ECF1338" s="2"/>
      <c r="ECG1338" s="2"/>
      <c r="ECH1338" s="2"/>
      <c r="ECI1338" s="2"/>
      <c r="ECJ1338" s="2"/>
      <c r="ECK1338" s="2"/>
      <c r="ECL1338" s="2"/>
      <c r="ECM1338" s="2"/>
      <c r="ECN1338" s="2"/>
      <c r="ECO1338" s="2"/>
      <c r="ECP1338" s="2"/>
      <c r="ECQ1338" s="2"/>
      <c r="ECR1338" s="2"/>
      <c r="ECS1338" s="2"/>
      <c r="ECT1338" s="2"/>
      <c r="ECU1338" s="2"/>
      <c r="ECV1338" s="2"/>
      <c r="ECW1338" s="2"/>
      <c r="ECX1338" s="2"/>
      <c r="ECY1338" s="2"/>
      <c r="ECZ1338" s="2"/>
      <c r="EDA1338" s="2"/>
      <c r="EDB1338" s="2"/>
      <c r="EDC1338" s="2"/>
      <c r="EDD1338" s="2"/>
      <c r="EDE1338" s="2"/>
      <c r="EDF1338" s="2"/>
      <c r="EDG1338" s="2"/>
      <c r="EDH1338" s="2"/>
      <c r="EDI1338" s="2"/>
      <c r="EDJ1338" s="2"/>
      <c r="EDK1338" s="2"/>
      <c r="EDL1338" s="2"/>
      <c r="EDM1338" s="2"/>
      <c r="EDN1338" s="2"/>
      <c r="EDO1338" s="2"/>
      <c r="EDP1338" s="2"/>
      <c r="EDQ1338" s="2"/>
      <c r="EDR1338" s="2"/>
      <c r="EDS1338" s="2"/>
      <c r="EDT1338" s="2"/>
      <c r="EDU1338" s="2"/>
      <c r="EDV1338" s="2"/>
      <c r="EDW1338" s="2"/>
      <c r="EDX1338" s="2"/>
      <c r="EDY1338" s="2"/>
      <c r="EDZ1338" s="2"/>
      <c r="EEA1338" s="2"/>
      <c r="EEB1338" s="2"/>
      <c r="EEC1338" s="2"/>
      <c r="EED1338" s="2"/>
      <c r="EEE1338" s="2"/>
      <c r="EEF1338" s="2"/>
      <c r="EEG1338" s="2"/>
      <c r="EEH1338" s="2"/>
      <c r="EEI1338" s="2"/>
      <c r="EEJ1338" s="2"/>
      <c r="EEK1338" s="2"/>
      <c r="EEL1338" s="2"/>
      <c r="EEM1338" s="2"/>
      <c r="EEN1338" s="2"/>
      <c r="EEO1338" s="2"/>
      <c r="EEP1338" s="2"/>
      <c r="EEQ1338" s="2"/>
      <c r="EER1338" s="2"/>
      <c r="EES1338" s="2"/>
      <c r="EET1338" s="2"/>
      <c r="EEU1338" s="2"/>
      <c r="EEV1338" s="2"/>
      <c r="EEW1338" s="2"/>
      <c r="EEX1338" s="2"/>
      <c r="EEY1338" s="2"/>
      <c r="EEZ1338" s="2"/>
      <c r="EFA1338" s="2"/>
      <c r="EFB1338" s="2"/>
      <c r="EFC1338" s="2"/>
      <c r="EFD1338" s="2"/>
      <c r="EFE1338" s="2"/>
      <c r="EFF1338" s="2"/>
      <c r="EFG1338" s="2"/>
      <c r="EFH1338" s="2"/>
      <c r="EFI1338" s="2"/>
      <c r="EFJ1338" s="2"/>
      <c r="EFK1338" s="2"/>
      <c r="EFL1338" s="2"/>
      <c r="EFM1338" s="2"/>
      <c r="EFN1338" s="2"/>
      <c r="EFO1338" s="2"/>
      <c r="EFP1338" s="2"/>
      <c r="EFQ1338" s="2"/>
      <c r="EFR1338" s="2"/>
      <c r="EFS1338" s="2"/>
      <c r="EFT1338" s="2"/>
      <c r="EFU1338" s="2"/>
      <c r="EFV1338" s="2"/>
      <c r="EFW1338" s="2"/>
      <c r="EFX1338" s="2"/>
      <c r="EFY1338" s="2"/>
      <c r="EFZ1338" s="2"/>
      <c r="EGA1338" s="2"/>
      <c r="EGB1338" s="2"/>
      <c r="EGC1338" s="2"/>
      <c r="EGD1338" s="2"/>
      <c r="EGE1338" s="2"/>
      <c r="EGF1338" s="2"/>
      <c r="EGG1338" s="2"/>
      <c r="EGH1338" s="2"/>
      <c r="EGI1338" s="2"/>
      <c r="EGJ1338" s="2"/>
      <c r="EGK1338" s="2"/>
      <c r="EGL1338" s="2"/>
      <c r="EGM1338" s="2"/>
      <c r="EGN1338" s="2"/>
      <c r="EGO1338" s="2"/>
      <c r="EGP1338" s="2"/>
      <c r="EGQ1338" s="2"/>
      <c r="EGR1338" s="2"/>
      <c r="EGS1338" s="2"/>
      <c r="EGT1338" s="2"/>
      <c r="EGU1338" s="2"/>
      <c r="EGV1338" s="2"/>
      <c r="EGW1338" s="2"/>
      <c r="EGX1338" s="2"/>
      <c r="EGY1338" s="2"/>
      <c r="EGZ1338" s="2"/>
      <c r="EHA1338" s="2"/>
      <c r="EHB1338" s="2"/>
      <c r="EHC1338" s="2"/>
      <c r="EHD1338" s="2"/>
      <c r="EHE1338" s="2"/>
      <c r="EHF1338" s="2"/>
      <c r="EHG1338" s="2"/>
      <c r="EHH1338" s="2"/>
      <c r="EHI1338" s="2"/>
      <c r="EHJ1338" s="2"/>
      <c r="EHK1338" s="2"/>
      <c r="EHL1338" s="2"/>
      <c r="EHM1338" s="2"/>
      <c r="EHN1338" s="2"/>
      <c r="EHO1338" s="2"/>
      <c r="EHP1338" s="2"/>
      <c r="EHQ1338" s="2"/>
      <c r="EHR1338" s="2"/>
      <c r="EHS1338" s="2"/>
      <c r="EHT1338" s="2"/>
      <c r="EHU1338" s="2"/>
      <c r="EHV1338" s="2"/>
      <c r="EHW1338" s="2"/>
      <c r="EHX1338" s="2"/>
      <c r="EHY1338" s="2"/>
      <c r="EHZ1338" s="2"/>
      <c r="EIA1338" s="2"/>
      <c r="EIB1338" s="2"/>
      <c r="EIC1338" s="2"/>
      <c r="EID1338" s="2"/>
      <c r="EIE1338" s="2"/>
      <c r="EIF1338" s="2"/>
      <c r="EIG1338" s="2"/>
      <c r="EIH1338" s="2"/>
      <c r="EII1338" s="2"/>
      <c r="EIJ1338" s="2"/>
      <c r="EIK1338" s="2"/>
      <c r="EIL1338" s="2"/>
      <c r="EIM1338" s="2"/>
      <c r="EIN1338" s="2"/>
      <c r="EIO1338" s="2"/>
      <c r="EIP1338" s="2"/>
      <c r="EIQ1338" s="2"/>
      <c r="EIR1338" s="2"/>
      <c r="EIS1338" s="2"/>
      <c r="EIT1338" s="2"/>
      <c r="EIU1338" s="2"/>
      <c r="EIV1338" s="2"/>
      <c r="EIW1338" s="2"/>
      <c r="EIX1338" s="2"/>
      <c r="EIY1338" s="2"/>
      <c r="EIZ1338" s="2"/>
      <c r="EJA1338" s="2"/>
      <c r="EJB1338" s="2"/>
      <c r="EJC1338" s="2"/>
      <c r="EJD1338" s="2"/>
      <c r="EJE1338" s="2"/>
      <c r="EJF1338" s="2"/>
      <c r="EJG1338" s="2"/>
      <c r="EJH1338" s="2"/>
      <c r="EJI1338" s="2"/>
      <c r="EJJ1338" s="2"/>
      <c r="EJK1338" s="2"/>
      <c r="EJL1338" s="2"/>
      <c r="EJM1338" s="2"/>
      <c r="EJN1338" s="2"/>
      <c r="EJO1338" s="2"/>
      <c r="EJP1338" s="2"/>
      <c r="EJQ1338" s="2"/>
      <c r="EJR1338" s="2"/>
      <c r="EJS1338" s="2"/>
      <c r="EJT1338" s="2"/>
      <c r="EJU1338" s="2"/>
      <c r="EJV1338" s="2"/>
      <c r="EJW1338" s="2"/>
      <c r="EJX1338" s="2"/>
      <c r="EJY1338" s="2"/>
      <c r="EJZ1338" s="2"/>
      <c r="EKA1338" s="2"/>
      <c r="EKB1338" s="2"/>
      <c r="EKC1338" s="2"/>
      <c r="EKD1338" s="2"/>
      <c r="EKE1338" s="2"/>
      <c r="EKF1338" s="2"/>
      <c r="EKG1338" s="2"/>
      <c r="EKH1338" s="2"/>
      <c r="EKI1338" s="2"/>
      <c r="EKJ1338" s="2"/>
      <c r="EKK1338" s="2"/>
      <c r="EKL1338" s="2"/>
      <c r="EKM1338" s="2"/>
      <c r="EKN1338" s="2"/>
      <c r="EKO1338" s="2"/>
      <c r="EKP1338" s="2"/>
      <c r="EKQ1338" s="2"/>
      <c r="EKR1338" s="2"/>
      <c r="EKS1338" s="2"/>
      <c r="EKT1338" s="2"/>
      <c r="EKU1338" s="2"/>
      <c r="EKV1338" s="2"/>
      <c r="EKW1338" s="2"/>
      <c r="EKX1338" s="2"/>
      <c r="EKY1338" s="2"/>
      <c r="EKZ1338" s="2"/>
      <c r="ELA1338" s="2"/>
      <c r="ELB1338" s="2"/>
      <c r="ELC1338" s="2"/>
      <c r="ELD1338" s="2"/>
      <c r="ELE1338" s="2"/>
      <c r="ELF1338" s="2"/>
      <c r="ELG1338" s="2"/>
      <c r="ELH1338" s="2"/>
      <c r="ELI1338" s="2"/>
      <c r="ELJ1338" s="2"/>
      <c r="ELK1338" s="2"/>
      <c r="ELL1338" s="2"/>
      <c r="ELM1338" s="2"/>
      <c r="ELN1338" s="2"/>
      <c r="ELO1338" s="2"/>
      <c r="ELP1338" s="2"/>
      <c r="ELQ1338" s="2"/>
      <c r="ELR1338" s="2"/>
      <c r="ELS1338" s="2"/>
      <c r="ELT1338" s="2"/>
      <c r="ELU1338" s="2"/>
      <c r="ELV1338" s="2"/>
      <c r="ELW1338" s="2"/>
      <c r="ELX1338" s="2"/>
      <c r="ELY1338" s="2"/>
      <c r="ELZ1338" s="2"/>
      <c r="EMA1338" s="2"/>
      <c r="EMB1338" s="2"/>
      <c r="EMC1338" s="2"/>
      <c r="EMD1338" s="2"/>
      <c r="EME1338" s="2"/>
      <c r="EMF1338" s="2"/>
      <c r="EMG1338" s="2"/>
      <c r="EMH1338" s="2"/>
      <c r="EMI1338" s="2"/>
      <c r="EMJ1338" s="2"/>
      <c r="EMK1338" s="2"/>
      <c r="EML1338" s="2"/>
      <c r="EMM1338" s="2"/>
      <c r="EMN1338" s="2"/>
      <c r="EMO1338" s="2"/>
      <c r="EMP1338" s="2"/>
      <c r="EMQ1338" s="2"/>
      <c r="EMR1338" s="2"/>
      <c r="EMS1338" s="2"/>
      <c r="EMT1338" s="2"/>
      <c r="EMU1338" s="2"/>
      <c r="EMV1338" s="2"/>
      <c r="EMW1338" s="2"/>
      <c r="EMX1338" s="2"/>
      <c r="EMY1338" s="2"/>
      <c r="EMZ1338" s="2"/>
      <c r="ENA1338" s="2"/>
      <c r="ENB1338" s="2"/>
      <c r="ENC1338" s="2"/>
      <c r="END1338" s="2"/>
      <c r="ENE1338" s="2"/>
      <c r="ENF1338" s="2"/>
      <c r="ENG1338" s="2"/>
      <c r="ENH1338" s="2"/>
      <c r="ENI1338" s="2"/>
      <c r="ENJ1338" s="2"/>
      <c r="ENK1338" s="2"/>
      <c r="ENL1338" s="2"/>
      <c r="ENM1338" s="2"/>
      <c r="ENN1338" s="2"/>
      <c r="ENO1338" s="2"/>
      <c r="ENP1338" s="2"/>
      <c r="ENQ1338" s="2"/>
      <c r="ENR1338" s="2"/>
      <c r="ENS1338" s="2"/>
      <c r="ENT1338" s="2"/>
      <c r="ENU1338" s="2"/>
      <c r="ENV1338" s="2"/>
      <c r="ENW1338" s="2"/>
      <c r="ENX1338" s="2"/>
      <c r="ENY1338" s="2"/>
      <c r="ENZ1338" s="2"/>
      <c r="EOA1338" s="2"/>
      <c r="EOB1338" s="2"/>
      <c r="EOC1338" s="2"/>
      <c r="EOD1338" s="2"/>
      <c r="EOE1338" s="2"/>
      <c r="EOF1338" s="2"/>
      <c r="EOG1338" s="2"/>
      <c r="EOH1338" s="2"/>
      <c r="EOI1338" s="2"/>
      <c r="EOJ1338" s="2"/>
      <c r="EOK1338" s="2"/>
      <c r="EOL1338" s="2"/>
      <c r="EOM1338" s="2"/>
      <c r="EON1338" s="2"/>
      <c r="EOO1338" s="2"/>
      <c r="EOP1338" s="2"/>
      <c r="EOQ1338" s="2"/>
      <c r="EOR1338" s="2"/>
      <c r="EOS1338" s="2"/>
      <c r="EOT1338" s="2"/>
      <c r="EOU1338" s="2"/>
      <c r="EOV1338" s="2"/>
      <c r="EOW1338" s="2"/>
      <c r="EOX1338" s="2"/>
      <c r="EOY1338" s="2"/>
      <c r="EOZ1338" s="2"/>
      <c r="EPA1338" s="2"/>
      <c r="EPB1338" s="2"/>
      <c r="EPC1338" s="2"/>
      <c r="EPD1338" s="2"/>
      <c r="EPE1338" s="2"/>
      <c r="EPF1338" s="2"/>
      <c r="EPG1338" s="2"/>
      <c r="EPH1338" s="2"/>
      <c r="EPI1338" s="2"/>
      <c r="EPJ1338" s="2"/>
      <c r="EPK1338" s="2"/>
      <c r="EPL1338" s="2"/>
      <c r="EPM1338" s="2"/>
      <c r="EPN1338" s="2"/>
      <c r="EPO1338" s="2"/>
      <c r="EPP1338" s="2"/>
      <c r="EPQ1338" s="2"/>
      <c r="EPR1338" s="2"/>
      <c r="EPS1338" s="2"/>
      <c r="EPT1338" s="2"/>
      <c r="EPU1338" s="2"/>
      <c r="EPV1338" s="2"/>
      <c r="EPW1338" s="2"/>
      <c r="EPX1338" s="2"/>
      <c r="EPY1338" s="2"/>
      <c r="EPZ1338" s="2"/>
      <c r="EQA1338" s="2"/>
      <c r="EQB1338" s="2"/>
      <c r="EQC1338" s="2"/>
      <c r="EQD1338" s="2"/>
      <c r="EQE1338" s="2"/>
      <c r="EQF1338" s="2"/>
      <c r="EQG1338" s="2"/>
      <c r="EQH1338" s="2"/>
      <c r="EQI1338" s="2"/>
      <c r="EQJ1338" s="2"/>
      <c r="EQK1338" s="2"/>
      <c r="EQL1338" s="2"/>
      <c r="EQM1338" s="2"/>
      <c r="EQN1338" s="2"/>
      <c r="EQO1338" s="2"/>
      <c r="EQP1338" s="2"/>
      <c r="EQQ1338" s="2"/>
      <c r="EQR1338" s="2"/>
      <c r="EQS1338" s="2"/>
      <c r="EQT1338" s="2"/>
      <c r="EQU1338" s="2"/>
      <c r="EQV1338" s="2"/>
      <c r="EQW1338" s="2"/>
      <c r="EQX1338" s="2"/>
      <c r="EQY1338" s="2"/>
      <c r="EQZ1338" s="2"/>
      <c r="ERA1338" s="2"/>
      <c r="ERB1338" s="2"/>
      <c r="ERC1338" s="2"/>
      <c r="ERD1338" s="2"/>
      <c r="ERE1338" s="2"/>
      <c r="ERF1338" s="2"/>
      <c r="ERG1338" s="2"/>
      <c r="ERH1338" s="2"/>
      <c r="ERI1338" s="2"/>
      <c r="ERJ1338" s="2"/>
      <c r="ERK1338" s="2"/>
      <c r="ERL1338" s="2"/>
      <c r="ERM1338" s="2"/>
      <c r="ERN1338" s="2"/>
      <c r="ERO1338" s="2"/>
      <c r="ERP1338" s="2"/>
      <c r="ERQ1338" s="2"/>
      <c r="ERR1338" s="2"/>
      <c r="ERS1338" s="2"/>
      <c r="ERT1338" s="2"/>
      <c r="ERU1338" s="2"/>
      <c r="ERV1338" s="2"/>
      <c r="ERW1338" s="2"/>
      <c r="ERX1338" s="2"/>
      <c r="ERY1338" s="2"/>
      <c r="ERZ1338" s="2"/>
      <c r="ESA1338" s="2"/>
      <c r="ESB1338" s="2"/>
      <c r="ESC1338" s="2"/>
      <c r="ESD1338" s="2"/>
      <c r="ESE1338" s="2"/>
      <c r="ESF1338" s="2"/>
      <c r="ESG1338" s="2"/>
      <c r="ESH1338" s="2"/>
      <c r="ESI1338" s="2"/>
      <c r="ESJ1338" s="2"/>
      <c r="ESK1338" s="2"/>
      <c r="ESL1338" s="2"/>
      <c r="ESM1338" s="2"/>
      <c r="ESN1338" s="2"/>
      <c r="ESO1338" s="2"/>
      <c r="ESP1338" s="2"/>
      <c r="ESQ1338" s="2"/>
      <c r="ESR1338" s="2"/>
      <c r="ESS1338" s="2"/>
      <c r="EST1338" s="2"/>
      <c r="ESU1338" s="2"/>
      <c r="ESV1338" s="2"/>
      <c r="ESW1338" s="2"/>
      <c r="ESX1338" s="2"/>
      <c r="ESY1338" s="2"/>
      <c r="ESZ1338" s="2"/>
      <c r="ETA1338" s="2"/>
      <c r="ETB1338" s="2"/>
      <c r="ETC1338" s="2"/>
      <c r="ETD1338" s="2"/>
      <c r="ETE1338" s="2"/>
      <c r="ETF1338" s="2"/>
      <c r="ETG1338" s="2"/>
      <c r="ETH1338" s="2"/>
      <c r="ETI1338" s="2"/>
      <c r="ETJ1338" s="2"/>
      <c r="ETK1338" s="2"/>
      <c r="ETL1338" s="2"/>
      <c r="ETM1338" s="2"/>
      <c r="ETN1338" s="2"/>
      <c r="ETO1338" s="2"/>
      <c r="ETP1338" s="2"/>
      <c r="ETQ1338" s="2"/>
      <c r="ETR1338" s="2"/>
      <c r="ETS1338" s="2"/>
      <c r="ETT1338" s="2"/>
      <c r="ETU1338" s="2"/>
      <c r="ETV1338" s="2"/>
      <c r="ETW1338" s="2"/>
      <c r="ETX1338" s="2"/>
      <c r="ETY1338" s="2"/>
      <c r="ETZ1338" s="2"/>
      <c r="EUA1338" s="2"/>
      <c r="EUB1338" s="2"/>
      <c r="EUC1338" s="2"/>
      <c r="EUD1338" s="2"/>
      <c r="EUE1338" s="2"/>
      <c r="EUF1338" s="2"/>
      <c r="EUG1338" s="2"/>
      <c r="EUH1338" s="2"/>
      <c r="EUI1338" s="2"/>
      <c r="EUJ1338" s="2"/>
      <c r="EUK1338" s="2"/>
      <c r="EUL1338" s="2"/>
      <c r="EUM1338" s="2"/>
      <c r="EUN1338" s="2"/>
      <c r="EUO1338" s="2"/>
      <c r="EUP1338" s="2"/>
      <c r="EUQ1338" s="2"/>
      <c r="EUR1338" s="2"/>
      <c r="EUS1338" s="2"/>
      <c r="EUT1338" s="2"/>
      <c r="EUU1338" s="2"/>
      <c r="EUV1338" s="2"/>
      <c r="EUW1338" s="2"/>
      <c r="EUX1338" s="2"/>
      <c r="EUY1338" s="2"/>
      <c r="EUZ1338" s="2"/>
      <c r="EVA1338" s="2"/>
      <c r="EVB1338" s="2"/>
      <c r="EVC1338" s="2"/>
      <c r="EVD1338" s="2"/>
      <c r="EVE1338" s="2"/>
      <c r="EVF1338" s="2"/>
      <c r="EVG1338" s="2"/>
      <c r="EVH1338" s="2"/>
      <c r="EVI1338" s="2"/>
      <c r="EVJ1338" s="2"/>
      <c r="EVK1338" s="2"/>
      <c r="EVL1338" s="2"/>
      <c r="EVM1338" s="2"/>
      <c r="EVN1338" s="2"/>
      <c r="EVO1338" s="2"/>
      <c r="EVP1338" s="2"/>
      <c r="EVQ1338" s="2"/>
      <c r="EVR1338" s="2"/>
      <c r="EVS1338" s="2"/>
      <c r="EVT1338" s="2"/>
      <c r="EVU1338" s="2"/>
      <c r="EVV1338" s="2"/>
      <c r="EVW1338" s="2"/>
      <c r="EVX1338" s="2"/>
      <c r="EVY1338" s="2"/>
      <c r="EVZ1338" s="2"/>
      <c r="EWA1338" s="2"/>
      <c r="EWB1338" s="2"/>
      <c r="EWC1338" s="2"/>
      <c r="EWD1338" s="2"/>
      <c r="EWE1338" s="2"/>
      <c r="EWF1338" s="2"/>
      <c r="EWG1338" s="2"/>
      <c r="EWH1338" s="2"/>
      <c r="EWI1338" s="2"/>
      <c r="EWJ1338" s="2"/>
      <c r="EWK1338" s="2"/>
      <c r="EWL1338" s="2"/>
      <c r="EWM1338" s="2"/>
      <c r="EWN1338" s="2"/>
      <c r="EWO1338" s="2"/>
      <c r="EWP1338" s="2"/>
      <c r="EWQ1338" s="2"/>
      <c r="EWR1338" s="2"/>
      <c r="EWS1338" s="2"/>
      <c r="EWT1338" s="2"/>
      <c r="EWU1338" s="2"/>
      <c r="EWV1338" s="2"/>
      <c r="EWW1338" s="2"/>
      <c r="EWX1338" s="2"/>
      <c r="EWY1338" s="2"/>
      <c r="EWZ1338" s="2"/>
      <c r="EXA1338" s="2"/>
      <c r="EXB1338" s="2"/>
      <c r="EXC1338" s="2"/>
      <c r="EXD1338" s="2"/>
      <c r="EXE1338" s="2"/>
      <c r="EXF1338" s="2"/>
      <c r="EXG1338" s="2"/>
      <c r="EXH1338" s="2"/>
      <c r="EXI1338" s="2"/>
      <c r="EXJ1338" s="2"/>
      <c r="EXK1338" s="2"/>
      <c r="EXL1338" s="2"/>
      <c r="EXM1338" s="2"/>
      <c r="EXN1338" s="2"/>
      <c r="EXO1338" s="2"/>
      <c r="EXP1338" s="2"/>
      <c r="EXQ1338" s="2"/>
      <c r="EXR1338" s="2"/>
      <c r="EXS1338" s="2"/>
      <c r="EXT1338" s="2"/>
      <c r="EXU1338" s="2"/>
      <c r="EXV1338" s="2"/>
      <c r="EXW1338" s="2"/>
      <c r="EXX1338" s="2"/>
      <c r="EXY1338" s="2"/>
      <c r="EXZ1338" s="2"/>
      <c r="EYA1338" s="2"/>
      <c r="EYB1338" s="2"/>
      <c r="EYC1338" s="2"/>
      <c r="EYD1338" s="2"/>
      <c r="EYE1338" s="2"/>
      <c r="EYF1338" s="2"/>
      <c r="EYG1338" s="2"/>
      <c r="EYH1338" s="2"/>
      <c r="EYI1338" s="2"/>
      <c r="EYJ1338" s="2"/>
      <c r="EYK1338" s="2"/>
      <c r="EYL1338" s="2"/>
      <c r="EYM1338" s="2"/>
      <c r="EYN1338" s="2"/>
      <c r="EYO1338" s="2"/>
      <c r="EYP1338" s="2"/>
      <c r="EYQ1338" s="2"/>
      <c r="EYR1338" s="2"/>
      <c r="EYS1338" s="2"/>
      <c r="EYT1338" s="2"/>
      <c r="EYU1338" s="2"/>
      <c r="EYV1338" s="2"/>
      <c r="EYW1338" s="2"/>
      <c r="EYX1338" s="2"/>
      <c r="EYY1338" s="2"/>
      <c r="EYZ1338" s="2"/>
      <c r="EZA1338" s="2"/>
      <c r="EZB1338" s="2"/>
      <c r="EZC1338" s="2"/>
      <c r="EZD1338" s="2"/>
      <c r="EZE1338" s="2"/>
      <c r="EZF1338" s="2"/>
      <c r="EZG1338" s="2"/>
      <c r="EZH1338" s="2"/>
      <c r="EZI1338" s="2"/>
      <c r="EZJ1338" s="2"/>
      <c r="EZK1338" s="2"/>
      <c r="EZL1338" s="2"/>
      <c r="EZM1338" s="2"/>
      <c r="EZN1338" s="2"/>
      <c r="EZO1338" s="2"/>
      <c r="EZP1338" s="2"/>
      <c r="EZQ1338" s="2"/>
      <c r="EZR1338" s="2"/>
      <c r="EZS1338" s="2"/>
      <c r="EZT1338" s="2"/>
      <c r="EZU1338" s="2"/>
      <c r="EZV1338" s="2"/>
      <c r="EZW1338" s="2"/>
      <c r="EZX1338" s="2"/>
      <c r="EZY1338" s="2"/>
      <c r="EZZ1338" s="2"/>
      <c r="FAA1338" s="2"/>
      <c r="FAB1338" s="2"/>
      <c r="FAC1338" s="2"/>
      <c r="FAD1338" s="2"/>
      <c r="FAE1338" s="2"/>
      <c r="FAF1338" s="2"/>
      <c r="FAG1338" s="2"/>
      <c r="FAH1338" s="2"/>
      <c r="FAI1338" s="2"/>
      <c r="FAJ1338" s="2"/>
      <c r="FAK1338" s="2"/>
      <c r="FAL1338" s="2"/>
      <c r="FAM1338" s="2"/>
      <c r="FAN1338" s="2"/>
      <c r="FAO1338" s="2"/>
      <c r="FAP1338" s="2"/>
      <c r="FAQ1338" s="2"/>
      <c r="FAR1338" s="2"/>
      <c r="FAS1338" s="2"/>
      <c r="FAT1338" s="2"/>
      <c r="FAU1338" s="2"/>
      <c r="FAV1338" s="2"/>
      <c r="FAW1338" s="2"/>
      <c r="FAX1338" s="2"/>
      <c r="FAY1338" s="2"/>
      <c r="FAZ1338" s="2"/>
      <c r="FBA1338" s="2"/>
      <c r="FBB1338" s="2"/>
      <c r="FBC1338" s="2"/>
      <c r="FBD1338" s="2"/>
      <c r="FBE1338" s="2"/>
      <c r="FBF1338" s="2"/>
      <c r="FBG1338" s="2"/>
      <c r="FBH1338" s="2"/>
      <c r="FBI1338" s="2"/>
      <c r="FBJ1338" s="2"/>
      <c r="FBK1338" s="2"/>
      <c r="FBL1338" s="2"/>
      <c r="FBM1338" s="2"/>
      <c r="FBN1338" s="2"/>
      <c r="FBO1338" s="2"/>
      <c r="FBP1338" s="2"/>
      <c r="FBQ1338" s="2"/>
      <c r="FBR1338" s="2"/>
      <c r="FBS1338" s="2"/>
      <c r="FBT1338" s="2"/>
      <c r="FBU1338" s="2"/>
      <c r="FBV1338" s="2"/>
      <c r="FBW1338" s="2"/>
      <c r="FBX1338" s="2"/>
      <c r="FBY1338" s="2"/>
      <c r="FBZ1338" s="2"/>
      <c r="FCA1338" s="2"/>
      <c r="FCB1338" s="2"/>
      <c r="FCC1338" s="2"/>
      <c r="FCD1338" s="2"/>
      <c r="FCE1338" s="2"/>
      <c r="FCF1338" s="2"/>
      <c r="FCG1338" s="2"/>
      <c r="FCH1338" s="2"/>
      <c r="FCI1338" s="2"/>
      <c r="FCJ1338" s="2"/>
      <c r="FCK1338" s="2"/>
      <c r="FCL1338" s="2"/>
      <c r="FCM1338" s="2"/>
      <c r="FCN1338" s="2"/>
      <c r="FCO1338" s="2"/>
      <c r="FCP1338" s="2"/>
      <c r="FCQ1338" s="2"/>
      <c r="FCR1338" s="2"/>
      <c r="FCS1338" s="2"/>
      <c r="FCT1338" s="2"/>
      <c r="FCU1338" s="2"/>
      <c r="FCV1338" s="2"/>
      <c r="FCW1338" s="2"/>
      <c r="FCX1338" s="2"/>
      <c r="FCY1338" s="2"/>
      <c r="FCZ1338" s="2"/>
      <c r="FDA1338" s="2"/>
      <c r="FDB1338" s="2"/>
      <c r="FDC1338" s="2"/>
      <c r="FDD1338" s="2"/>
      <c r="FDE1338" s="2"/>
      <c r="FDF1338" s="2"/>
      <c r="FDG1338" s="2"/>
      <c r="FDH1338" s="2"/>
      <c r="FDI1338" s="2"/>
      <c r="FDJ1338" s="2"/>
      <c r="FDK1338" s="2"/>
      <c r="FDL1338" s="2"/>
      <c r="FDM1338" s="2"/>
      <c r="FDN1338" s="2"/>
      <c r="FDO1338" s="2"/>
      <c r="FDP1338" s="2"/>
      <c r="FDQ1338" s="2"/>
      <c r="FDR1338" s="2"/>
      <c r="FDS1338" s="2"/>
      <c r="FDT1338" s="2"/>
      <c r="FDU1338" s="2"/>
      <c r="FDV1338" s="2"/>
      <c r="FDW1338" s="2"/>
      <c r="FDX1338" s="2"/>
      <c r="FDY1338" s="2"/>
      <c r="FDZ1338" s="2"/>
      <c r="FEA1338" s="2"/>
      <c r="FEB1338" s="2"/>
      <c r="FEC1338" s="2"/>
      <c r="FED1338" s="2"/>
      <c r="FEE1338" s="2"/>
      <c r="FEF1338" s="2"/>
      <c r="FEG1338" s="2"/>
      <c r="FEH1338" s="2"/>
      <c r="FEI1338" s="2"/>
      <c r="FEJ1338" s="2"/>
      <c r="FEK1338" s="2"/>
      <c r="FEL1338" s="2"/>
      <c r="FEM1338" s="2"/>
      <c r="FEN1338" s="2"/>
      <c r="FEO1338" s="2"/>
      <c r="FEP1338" s="2"/>
      <c r="FEQ1338" s="2"/>
      <c r="FER1338" s="2"/>
      <c r="FES1338" s="2"/>
      <c r="FET1338" s="2"/>
      <c r="FEU1338" s="2"/>
      <c r="FEV1338" s="2"/>
      <c r="FEW1338" s="2"/>
      <c r="FEX1338" s="2"/>
      <c r="FEY1338" s="2"/>
      <c r="FEZ1338" s="2"/>
      <c r="FFA1338" s="2"/>
      <c r="FFB1338" s="2"/>
      <c r="FFC1338" s="2"/>
      <c r="FFD1338" s="2"/>
      <c r="FFE1338" s="2"/>
      <c r="FFF1338" s="2"/>
      <c r="FFG1338" s="2"/>
      <c r="FFH1338" s="2"/>
      <c r="FFI1338" s="2"/>
      <c r="FFJ1338" s="2"/>
      <c r="FFK1338" s="2"/>
      <c r="FFL1338" s="2"/>
      <c r="FFM1338" s="2"/>
      <c r="FFN1338" s="2"/>
      <c r="FFO1338" s="2"/>
      <c r="FFP1338" s="2"/>
      <c r="FFQ1338" s="2"/>
      <c r="FFR1338" s="2"/>
      <c r="FFS1338" s="2"/>
      <c r="FFT1338" s="2"/>
      <c r="FFU1338" s="2"/>
      <c r="FFV1338" s="2"/>
      <c r="FFW1338" s="2"/>
      <c r="FFX1338" s="2"/>
      <c r="FFY1338" s="2"/>
      <c r="FFZ1338" s="2"/>
      <c r="FGA1338" s="2"/>
      <c r="FGB1338" s="2"/>
      <c r="FGC1338" s="2"/>
      <c r="FGD1338" s="2"/>
      <c r="FGE1338" s="2"/>
      <c r="FGF1338" s="2"/>
      <c r="FGG1338" s="2"/>
      <c r="FGH1338" s="2"/>
      <c r="FGI1338" s="2"/>
      <c r="FGJ1338" s="2"/>
      <c r="FGK1338" s="2"/>
      <c r="FGL1338" s="2"/>
      <c r="FGM1338" s="2"/>
      <c r="FGN1338" s="2"/>
      <c r="FGO1338" s="2"/>
      <c r="FGP1338" s="2"/>
      <c r="FGQ1338" s="2"/>
      <c r="FGR1338" s="2"/>
      <c r="FGS1338" s="2"/>
      <c r="FGT1338" s="2"/>
      <c r="FGU1338" s="2"/>
      <c r="FGV1338" s="2"/>
      <c r="FGW1338" s="2"/>
      <c r="FGX1338" s="2"/>
      <c r="FGY1338" s="2"/>
      <c r="FGZ1338" s="2"/>
      <c r="FHA1338" s="2"/>
      <c r="FHB1338" s="2"/>
      <c r="FHC1338" s="2"/>
      <c r="FHD1338" s="2"/>
      <c r="FHE1338" s="2"/>
      <c r="FHF1338" s="2"/>
      <c r="FHG1338" s="2"/>
      <c r="FHH1338" s="2"/>
      <c r="FHI1338" s="2"/>
      <c r="FHJ1338" s="2"/>
      <c r="FHK1338" s="2"/>
      <c r="FHL1338" s="2"/>
      <c r="FHM1338" s="2"/>
      <c r="FHN1338" s="2"/>
      <c r="FHO1338" s="2"/>
      <c r="FHP1338" s="2"/>
      <c r="FHQ1338" s="2"/>
      <c r="FHR1338" s="2"/>
      <c r="FHS1338" s="2"/>
      <c r="FHT1338" s="2"/>
      <c r="FHU1338" s="2"/>
      <c r="FHV1338" s="2"/>
      <c r="FHW1338" s="2"/>
      <c r="FHX1338" s="2"/>
      <c r="FHY1338" s="2"/>
      <c r="FHZ1338" s="2"/>
      <c r="FIA1338" s="2"/>
      <c r="FIB1338" s="2"/>
      <c r="FIC1338" s="2"/>
      <c r="FID1338" s="2"/>
      <c r="FIE1338" s="2"/>
      <c r="FIF1338" s="2"/>
      <c r="FIG1338" s="2"/>
      <c r="FIH1338" s="2"/>
      <c r="FII1338" s="2"/>
      <c r="FIJ1338" s="2"/>
      <c r="FIK1338" s="2"/>
      <c r="FIL1338" s="2"/>
      <c r="FIM1338" s="2"/>
      <c r="FIN1338" s="2"/>
      <c r="FIO1338" s="2"/>
      <c r="FIP1338" s="2"/>
      <c r="FIQ1338" s="2"/>
      <c r="FIR1338" s="2"/>
      <c r="FIS1338" s="2"/>
      <c r="FIT1338" s="2"/>
      <c r="FIU1338" s="2"/>
      <c r="FIV1338" s="2"/>
      <c r="FIW1338" s="2"/>
      <c r="FIX1338" s="2"/>
      <c r="FIY1338" s="2"/>
      <c r="FIZ1338" s="2"/>
      <c r="FJA1338" s="2"/>
      <c r="FJB1338" s="2"/>
      <c r="FJC1338" s="2"/>
      <c r="FJD1338" s="2"/>
      <c r="FJE1338" s="2"/>
      <c r="FJF1338" s="2"/>
      <c r="FJG1338" s="2"/>
      <c r="FJH1338" s="2"/>
      <c r="FJI1338" s="2"/>
      <c r="FJJ1338" s="2"/>
      <c r="FJK1338" s="2"/>
      <c r="FJL1338" s="2"/>
      <c r="FJM1338" s="2"/>
      <c r="FJN1338" s="2"/>
      <c r="FJO1338" s="2"/>
      <c r="FJP1338" s="2"/>
      <c r="FJQ1338" s="2"/>
      <c r="FJR1338" s="2"/>
      <c r="FJS1338" s="2"/>
      <c r="FJT1338" s="2"/>
      <c r="FJU1338" s="2"/>
      <c r="FJV1338" s="2"/>
      <c r="FJW1338" s="2"/>
      <c r="FJX1338" s="2"/>
      <c r="FJY1338" s="2"/>
      <c r="FJZ1338" s="2"/>
      <c r="FKA1338" s="2"/>
      <c r="FKB1338" s="2"/>
      <c r="FKC1338" s="2"/>
      <c r="FKD1338" s="2"/>
      <c r="FKE1338" s="2"/>
      <c r="FKF1338" s="2"/>
      <c r="FKG1338" s="2"/>
      <c r="FKH1338" s="2"/>
      <c r="FKI1338" s="2"/>
      <c r="FKJ1338" s="2"/>
      <c r="FKK1338" s="2"/>
      <c r="FKL1338" s="2"/>
      <c r="FKM1338" s="2"/>
      <c r="FKN1338" s="2"/>
      <c r="FKO1338" s="2"/>
      <c r="FKP1338" s="2"/>
      <c r="FKQ1338" s="2"/>
      <c r="FKR1338" s="2"/>
      <c r="FKS1338" s="2"/>
      <c r="FKT1338" s="2"/>
      <c r="FKU1338" s="2"/>
      <c r="FKV1338" s="2"/>
      <c r="FKW1338" s="2"/>
      <c r="FKX1338" s="2"/>
      <c r="FKY1338" s="2"/>
      <c r="FKZ1338" s="2"/>
      <c r="FLA1338" s="2"/>
      <c r="FLB1338" s="2"/>
      <c r="FLC1338" s="2"/>
      <c r="FLD1338" s="2"/>
      <c r="FLE1338" s="2"/>
      <c r="FLF1338" s="2"/>
      <c r="FLG1338" s="2"/>
      <c r="FLH1338" s="2"/>
      <c r="FLI1338" s="2"/>
      <c r="FLJ1338" s="2"/>
      <c r="FLK1338" s="2"/>
      <c r="FLL1338" s="2"/>
      <c r="FLM1338" s="2"/>
      <c r="FLN1338" s="2"/>
      <c r="FLO1338" s="2"/>
      <c r="FLP1338" s="2"/>
      <c r="FLQ1338" s="2"/>
      <c r="FLR1338" s="2"/>
      <c r="FLS1338" s="2"/>
      <c r="FLT1338" s="2"/>
      <c r="FLU1338" s="2"/>
      <c r="FLV1338" s="2"/>
      <c r="FLW1338" s="2"/>
      <c r="FLX1338" s="2"/>
      <c r="FLY1338" s="2"/>
      <c r="FLZ1338" s="2"/>
      <c r="FMA1338" s="2"/>
      <c r="FMB1338" s="2"/>
      <c r="FMC1338" s="2"/>
      <c r="FMD1338" s="2"/>
      <c r="FME1338" s="2"/>
      <c r="FMF1338" s="2"/>
      <c r="FMG1338" s="2"/>
      <c r="FMH1338" s="2"/>
      <c r="FMI1338" s="2"/>
      <c r="FMJ1338" s="2"/>
      <c r="FMK1338" s="2"/>
      <c r="FML1338" s="2"/>
      <c r="FMM1338" s="2"/>
      <c r="FMN1338" s="2"/>
      <c r="FMO1338" s="2"/>
      <c r="FMP1338" s="2"/>
      <c r="FMQ1338" s="2"/>
      <c r="FMR1338" s="2"/>
      <c r="FMS1338" s="2"/>
      <c r="FMT1338" s="2"/>
      <c r="FMU1338" s="2"/>
      <c r="FMV1338" s="2"/>
      <c r="FMW1338" s="2"/>
      <c r="FMX1338" s="2"/>
      <c r="FMY1338" s="2"/>
      <c r="FMZ1338" s="2"/>
      <c r="FNA1338" s="2"/>
      <c r="FNB1338" s="2"/>
      <c r="FNC1338" s="2"/>
      <c r="FND1338" s="2"/>
      <c r="FNE1338" s="2"/>
      <c r="FNF1338" s="2"/>
      <c r="FNG1338" s="2"/>
      <c r="FNH1338" s="2"/>
      <c r="FNI1338" s="2"/>
      <c r="FNJ1338" s="2"/>
      <c r="FNK1338" s="2"/>
      <c r="FNL1338" s="2"/>
      <c r="FNM1338" s="2"/>
      <c r="FNN1338" s="2"/>
      <c r="FNO1338" s="2"/>
      <c r="FNP1338" s="2"/>
      <c r="FNQ1338" s="2"/>
      <c r="FNR1338" s="2"/>
      <c r="FNS1338" s="2"/>
      <c r="FNT1338" s="2"/>
      <c r="FNU1338" s="2"/>
      <c r="FNV1338" s="2"/>
      <c r="FNW1338" s="2"/>
      <c r="FNX1338" s="2"/>
      <c r="FNY1338" s="2"/>
      <c r="FNZ1338" s="2"/>
      <c r="FOA1338" s="2"/>
      <c r="FOB1338" s="2"/>
      <c r="FOC1338" s="2"/>
      <c r="FOD1338" s="2"/>
      <c r="FOE1338" s="2"/>
      <c r="FOF1338" s="2"/>
      <c r="FOG1338" s="2"/>
      <c r="FOH1338" s="2"/>
      <c r="FOI1338" s="2"/>
      <c r="FOJ1338" s="2"/>
      <c r="FOK1338" s="2"/>
      <c r="FOL1338" s="2"/>
      <c r="FOM1338" s="2"/>
      <c r="FON1338" s="2"/>
      <c r="FOO1338" s="2"/>
      <c r="FOP1338" s="2"/>
      <c r="FOQ1338" s="2"/>
      <c r="FOR1338" s="2"/>
      <c r="FOS1338" s="2"/>
      <c r="FOT1338" s="2"/>
      <c r="FOU1338" s="2"/>
      <c r="FOV1338" s="2"/>
      <c r="FOW1338" s="2"/>
      <c r="FOX1338" s="2"/>
      <c r="FOY1338" s="2"/>
      <c r="FOZ1338" s="2"/>
      <c r="FPA1338" s="2"/>
      <c r="FPB1338" s="2"/>
      <c r="FPC1338" s="2"/>
      <c r="FPD1338" s="2"/>
      <c r="FPE1338" s="2"/>
      <c r="FPF1338" s="2"/>
      <c r="FPG1338" s="2"/>
      <c r="FPH1338" s="2"/>
      <c r="FPI1338" s="2"/>
      <c r="FPJ1338" s="2"/>
      <c r="FPK1338" s="2"/>
      <c r="FPL1338" s="2"/>
      <c r="FPM1338" s="2"/>
      <c r="FPN1338" s="2"/>
      <c r="FPO1338" s="2"/>
      <c r="FPP1338" s="2"/>
      <c r="FPQ1338" s="2"/>
      <c r="FPR1338" s="2"/>
      <c r="FPS1338" s="2"/>
      <c r="FPT1338" s="2"/>
      <c r="FPU1338" s="2"/>
      <c r="FPV1338" s="2"/>
      <c r="FPW1338" s="2"/>
      <c r="FPX1338" s="2"/>
      <c r="FPY1338" s="2"/>
      <c r="FPZ1338" s="2"/>
      <c r="FQA1338" s="2"/>
      <c r="FQB1338" s="2"/>
      <c r="FQC1338" s="2"/>
      <c r="FQD1338" s="2"/>
      <c r="FQE1338" s="2"/>
      <c r="FQF1338" s="2"/>
      <c r="FQG1338" s="2"/>
      <c r="FQH1338" s="2"/>
      <c r="FQI1338" s="2"/>
      <c r="FQJ1338" s="2"/>
      <c r="FQK1338" s="2"/>
      <c r="FQL1338" s="2"/>
      <c r="FQM1338" s="2"/>
      <c r="FQN1338" s="2"/>
      <c r="FQO1338" s="2"/>
      <c r="FQP1338" s="2"/>
      <c r="FQQ1338" s="2"/>
      <c r="FQR1338" s="2"/>
      <c r="FQS1338" s="2"/>
      <c r="FQT1338" s="2"/>
      <c r="FQU1338" s="2"/>
      <c r="FQV1338" s="2"/>
      <c r="FQW1338" s="2"/>
      <c r="FQX1338" s="2"/>
      <c r="FQY1338" s="2"/>
      <c r="FQZ1338" s="2"/>
      <c r="FRA1338" s="2"/>
      <c r="FRB1338" s="2"/>
      <c r="FRC1338" s="2"/>
      <c r="FRD1338" s="2"/>
      <c r="FRE1338" s="2"/>
      <c r="FRF1338" s="2"/>
      <c r="FRG1338" s="2"/>
      <c r="FRH1338" s="2"/>
      <c r="FRI1338" s="2"/>
      <c r="FRJ1338" s="2"/>
      <c r="FRK1338" s="2"/>
      <c r="FRL1338" s="2"/>
      <c r="FRM1338" s="2"/>
      <c r="FRN1338" s="2"/>
      <c r="FRO1338" s="2"/>
      <c r="FRP1338" s="2"/>
      <c r="FRQ1338" s="2"/>
      <c r="FRR1338" s="2"/>
      <c r="FRS1338" s="2"/>
      <c r="FRT1338" s="2"/>
      <c r="FRU1338" s="2"/>
      <c r="FRV1338" s="2"/>
      <c r="FRW1338" s="2"/>
      <c r="FRX1338" s="2"/>
      <c r="FRY1338" s="2"/>
      <c r="FRZ1338" s="2"/>
      <c r="FSA1338" s="2"/>
      <c r="FSB1338" s="2"/>
      <c r="FSC1338" s="2"/>
      <c r="FSD1338" s="2"/>
      <c r="FSE1338" s="2"/>
      <c r="FSF1338" s="2"/>
      <c r="FSG1338" s="2"/>
      <c r="FSH1338" s="2"/>
      <c r="FSI1338" s="2"/>
      <c r="FSJ1338" s="2"/>
      <c r="FSK1338" s="2"/>
      <c r="FSL1338" s="2"/>
      <c r="FSM1338" s="2"/>
      <c r="FSN1338" s="2"/>
      <c r="FSO1338" s="2"/>
      <c r="FSP1338" s="2"/>
      <c r="FSQ1338" s="2"/>
      <c r="FSR1338" s="2"/>
      <c r="FSS1338" s="2"/>
      <c r="FST1338" s="2"/>
      <c r="FSU1338" s="2"/>
      <c r="FSV1338" s="2"/>
      <c r="FSW1338" s="2"/>
      <c r="FSX1338" s="2"/>
      <c r="FSY1338" s="2"/>
      <c r="FSZ1338" s="2"/>
      <c r="FTA1338" s="2"/>
      <c r="FTB1338" s="2"/>
      <c r="FTC1338" s="2"/>
      <c r="FTD1338" s="2"/>
      <c r="FTE1338" s="2"/>
      <c r="FTF1338" s="2"/>
      <c r="FTG1338" s="2"/>
      <c r="FTH1338" s="2"/>
      <c r="FTI1338" s="2"/>
      <c r="FTJ1338" s="2"/>
      <c r="FTK1338" s="2"/>
      <c r="FTL1338" s="2"/>
      <c r="FTM1338" s="2"/>
      <c r="FTN1338" s="2"/>
      <c r="FTO1338" s="2"/>
      <c r="FTP1338" s="2"/>
      <c r="FTQ1338" s="2"/>
      <c r="FTR1338" s="2"/>
      <c r="FTS1338" s="2"/>
      <c r="FTT1338" s="2"/>
      <c r="FTU1338" s="2"/>
      <c r="FTV1338" s="2"/>
      <c r="FTW1338" s="2"/>
      <c r="FTX1338" s="2"/>
      <c r="FTY1338" s="2"/>
      <c r="FTZ1338" s="2"/>
      <c r="FUA1338" s="2"/>
      <c r="FUB1338" s="2"/>
      <c r="FUC1338" s="2"/>
      <c r="FUD1338" s="2"/>
      <c r="FUE1338" s="2"/>
      <c r="FUF1338" s="2"/>
      <c r="FUG1338" s="2"/>
      <c r="FUH1338" s="2"/>
      <c r="FUI1338" s="2"/>
      <c r="FUJ1338" s="2"/>
      <c r="FUK1338" s="2"/>
      <c r="FUL1338" s="2"/>
      <c r="FUM1338" s="2"/>
      <c r="FUN1338" s="2"/>
      <c r="FUO1338" s="2"/>
      <c r="FUP1338" s="2"/>
      <c r="FUQ1338" s="2"/>
      <c r="FUR1338" s="2"/>
      <c r="FUS1338" s="2"/>
      <c r="FUT1338" s="2"/>
      <c r="FUU1338" s="2"/>
      <c r="FUV1338" s="2"/>
      <c r="FUW1338" s="2"/>
      <c r="FUX1338" s="2"/>
      <c r="FUY1338" s="2"/>
      <c r="FUZ1338" s="2"/>
      <c r="FVA1338" s="2"/>
      <c r="FVB1338" s="2"/>
      <c r="FVC1338" s="2"/>
      <c r="FVD1338" s="2"/>
      <c r="FVE1338" s="2"/>
      <c r="FVF1338" s="2"/>
      <c r="FVG1338" s="2"/>
      <c r="FVH1338" s="2"/>
      <c r="FVI1338" s="2"/>
      <c r="FVJ1338" s="2"/>
      <c r="FVK1338" s="2"/>
      <c r="FVL1338" s="2"/>
      <c r="FVM1338" s="2"/>
      <c r="FVN1338" s="2"/>
      <c r="FVO1338" s="2"/>
      <c r="FVP1338" s="2"/>
      <c r="FVQ1338" s="2"/>
      <c r="FVR1338" s="2"/>
      <c r="FVS1338" s="2"/>
      <c r="FVT1338" s="2"/>
      <c r="FVU1338" s="2"/>
      <c r="FVV1338" s="2"/>
      <c r="FVW1338" s="2"/>
      <c r="FVX1338" s="2"/>
      <c r="FVY1338" s="2"/>
      <c r="FVZ1338" s="2"/>
      <c r="FWA1338" s="2"/>
      <c r="FWB1338" s="2"/>
      <c r="FWC1338" s="2"/>
      <c r="FWD1338" s="2"/>
      <c r="FWE1338" s="2"/>
      <c r="FWF1338" s="2"/>
      <c r="FWG1338" s="2"/>
      <c r="FWH1338" s="2"/>
      <c r="FWI1338" s="2"/>
      <c r="FWJ1338" s="2"/>
      <c r="FWK1338" s="2"/>
      <c r="FWL1338" s="2"/>
      <c r="FWM1338" s="2"/>
      <c r="FWN1338" s="2"/>
      <c r="FWO1338" s="2"/>
      <c r="FWP1338" s="2"/>
      <c r="FWQ1338" s="2"/>
      <c r="FWR1338" s="2"/>
      <c r="FWS1338" s="2"/>
      <c r="FWT1338" s="2"/>
      <c r="FWU1338" s="2"/>
      <c r="FWV1338" s="2"/>
      <c r="FWW1338" s="2"/>
      <c r="FWX1338" s="2"/>
      <c r="FWY1338" s="2"/>
      <c r="FWZ1338" s="2"/>
      <c r="FXA1338" s="2"/>
      <c r="FXB1338" s="2"/>
      <c r="FXC1338" s="2"/>
      <c r="FXD1338" s="2"/>
      <c r="FXE1338" s="2"/>
      <c r="FXF1338" s="2"/>
      <c r="FXG1338" s="2"/>
      <c r="FXH1338" s="2"/>
      <c r="FXI1338" s="2"/>
      <c r="FXJ1338" s="2"/>
      <c r="FXK1338" s="2"/>
      <c r="FXL1338" s="2"/>
      <c r="FXM1338" s="2"/>
      <c r="FXN1338" s="2"/>
      <c r="FXO1338" s="2"/>
      <c r="FXP1338" s="2"/>
      <c r="FXQ1338" s="2"/>
      <c r="FXR1338" s="2"/>
      <c r="FXS1338" s="2"/>
      <c r="FXT1338" s="2"/>
      <c r="FXU1338" s="2"/>
      <c r="FXV1338" s="2"/>
      <c r="FXW1338" s="2"/>
      <c r="FXX1338" s="2"/>
      <c r="FXY1338" s="2"/>
      <c r="FXZ1338" s="2"/>
      <c r="FYA1338" s="2"/>
      <c r="FYB1338" s="2"/>
      <c r="FYC1338" s="2"/>
      <c r="FYD1338" s="2"/>
      <c r="FYE1338" s="2"/>
      <c r="FYF1338" s="2"/>
      <c r="FYG1338" s="2"/>
      <c r="FYH1338" s="2"/>
      <c r="FYI1338" s="2"/>
      <c r="FYJ1338" s="2"/>
      <c r="FYK1338" s="2"/>
      <c r="FYL1338" s="2"/>
      <c r="FYM1338" s="2"/>
      <c r="FYN1338" s="2"/>
      <c r="FYO1338" s="2"/>
      <c r="FYP1338" s="2"/>
      <c r="FYQ1338" s="2"/>
      <c r="FYR1338" s="2"/>
      <c r="FYS1338" s="2"/>
      <c r="FYT1338" s="2"/>
      <c r="FYU1338" s="2"/>
      <c r="FYV1338" s="2"/>
      <c r="FYW1338" s="2"/>
      <c r="FYX1338" s="2"/>
      <c r="FYY1338" s="2"/>
      <c r="FYZ1338" s="2"/>
      <c r="FZA1338" s="2"/>
      <c r="FZB1338" s="2"/>
      <c r="FZC1338" s="2"/>
      <c r="FZD1338" s="2"/>
      <c r="FZE1338" s="2"/>
      <c r="FZF1338" s="2"/>
      <c r="FZG1338" s="2"/>
      <c r="FZH1338" s="2"/>
      <c r="FZI1338" s="2"/>
      <c r="FZJ1338" s="2"/>
      <c r="FZK1338" s="2"/>
      <c r="FZL1338" s="2"/>
      <c r="FZM1338" s="2"/>
      <c r="FZN1338" s="2"/>
      <c r="FZO1338" s="2"/>
      <c r="FZP1338" s="2"/>
      <c r="FZQ1338" s="2"/>
      <c r="FZR1338" s="2"/>
      <c r="FZS1338" s="2"/>
      <c r="FZT1338" s="2"/>
      <c r="FZU1338" s="2"/>
      <c r="FZV1338" s="2"/>
      <c r="FZW1338" s="2"/>
      <c r="FZX1338" s="2"/>
      <c r="FZY1338" s="2"/>
      <c r="FZZ1338" s="2"/>
      <c r="GAA1338" s="2"/>
      <c r="GAB1338" s="2"/>
      <c r="GAC1338" s="2"/>
      <c r="GAD1338" s="2"/>
      <c r="GAE1338" s="2"/>
      <c r="GAF1338" s="2"/>
      <c r="GAG1338" s="2"/>
      <c r="GAH1338" s="2"/>
      <c r="GAI1338" s="2"/>
      <c r="GAJ1338" s="2"/>
      <c r="GAK1338" s="2"/>
      <c r="GAL1338" s="2"/>
      <c r="GAM1338" s="2"/>
      <c r="GAN1338" s="2"/>
      <c r="GAO1338" s="2"/>
      <c r="GAP1338" s="2"/>
      <c r="GAQ1338" s="2"/>
      <c r="GAR1338" s="2"/>
      <c r="GAS1338" s="2"/>
      <c r="GAT1338" s="2"/>
      <c r="GAU1338" s="2"/>
      <c r="GAV1338" s="2"/>
      <c r="GAW1338" s="2"/>
      <c r="GAX1338" s="2"/>
      <c r="GAY1338" s="2"/>
      <c r="GAZ1338" s="2"/>
      <c r="GBA1338" s="2"/>
      <c r="GBB1338" s="2"/>
      <c r="GBC1338" s="2"/>
      <c r="GBD1338" s="2"/>
      <c r="GBE1338" s="2"/>
      <c r="GBF1338" s="2"/>
      <c r="GBG1338" s="2"/>
      <c r="GBH1338" s="2"/>
      <c r="GBI1338" s="2"/>
      <c r="GBJ1338" s="2"/>
      <c r="GBK1338" s="2"/>
      <c r="GBL1338" s="2"/>
      <c r="GBM1338" s="2"/>
      <c r="GBN1338" s="2"/>
      <c r="GBO1338" s="2"/>
      <c r="GBP1338" s="2"/>
      <c r="GBQ1338" s="2"/>
      <c r="GBR1338" s="2"/>
      <c r="GBS1338" s="2"/>
      <c r="GBT1338" s="2"/>
      <c r="GBU1338" s="2"/>
      <c r="GBV1338" s="2"/>
      <c r="GBW1338" s="2"/>
      <c r="GBX1338" s="2"/>
      <c r="GBY1338" s="2"/>
      <c r="GBZ1338" s="2"/>
      <c r="GCA1338" s="2"/>
      <c r="GCB1338" s="2"/>
      <c r="GCC1338" s="2"/>
      <c r="GCD1338" s="2"/>
      <c r="GCE1338" s="2"/>
      <c r="GCF1338" s="2"/>
      <c r="GCG1338" s="2"/>
      <c r="GCH1338" s="2"/>
      <c r="GCI1338" s="2"/>
      <c r="GCJ1338" s="2"/>
      <c r="GCK1338" s="2"/>
      <c r="GCL1338" s="2"/>
      <c r="GCM1338" s="2"/>
      <c r="GCN1338" s="2"/>
      <c r="GCO1338" s="2"/>
      <c r="GCP1338" s="2"/>
      <c r="GCQ1338" s="2"/>
      <c r="GCR1338" s="2"/>
      <c r="GCS1338" s="2"/>
      <c r="GCT1338" s="2"/>
      <c r="GCU1338" s="2"/>
      <c r="GCV1338" s="2"/>
      <c r="GCW1338" s="2"/>
      <c r="GCX1338" s="2"/>
      <c r="GCY1338" s="2"/>
      <c r="GCZ1338" s="2"/>
      <c r="GDA1338" s="2"/>
      <c r="GDB1338" s="2"/>
      <c r="GDC1338" s="2"/>
      <c r="GDD1338" s="2"/>
      <c r="GDE1338" s="2"/>
      <c r="GDF1338" s="2"/>
      <c r="GDG1338" s="2"/>
      <c r="GDH1338" s="2"/>
      <c r="GDI1338" s="2"/>
      <c r="GDJ1338" s="2"/>
      <c r="GDK1338" s="2"/>
      <c r="GDL1338" s="2"/>
      <c r="GDM1338" s="2"/>
      <c r="GDN1338" s="2"/>
      <c r="GDO1338" s="2"/>
      <c r="GDP1338" s="2"/>
      <c r="GDQ1338" s="2"/>
      <c r="GDR1338" s="2"/>
      <c r="GDS1338" s="2"/>
      <c r="GDT1338" s="2"/>
      <c r="GDU1338" s="2"/>
      <c r="GDV1338" s="2"/>
      <c r="GDW1338" s="2"/>
      <c r="GDX1338" s="2"/>
      <c r="GDY1338" s="2"/>
      <c r="GDZ1338" s="2"/>
      <c r="GEA1338" s="2"/>
      <c r="GEB1338" s="2"/>
      <c r="GEC1338" s="2"/>
      <c r="GED1338" s="2"/>
      <c r="GEE1338" s="2"/>
      <c r="GEF1338" s="2"/>
      <c r="GEG1338" s="2"/>
      <c r="GEH1338" s="2"/>
      <c r="GEI1338" s="2"/>
      <c r="GEJ1338" s="2"/>
      <c r="GEK1338" s="2"/>
      <c r="GEL1338" s="2"/>
      <c r="GEM1338" s="2"/>
      <c r="GEN1338" s="2"/>
      <c r="GEO1338" s="2"/>
      <c r="GEP1338" s="2"/>
      <c r="GEQ1338" s="2"/>
      <c r="GER1338" s="2"/>
      <c r="GES1338" s="2"/>
      <c r="GET1338" s="2"/>
      <c r="GEU1338" s="2"/>
      <c r="GEV1338" s="2"/>
      <c r="GEW1338" s="2"/>
      <c r="GEX1338" s="2"/>
      <c r="GEY1338" s="2"/>
      <c r="GEZ1338" s="2"/>
      <c r="GFA1338" s="2"/>
      <c r="GFB1338" s="2"/>
      <c r="GFC1338" s="2"/>
      <c r="GFD1338" s="2"/>
      <c r="GFE1338" s="2"/>
      <c r="GFF1338" s="2"/>
      <c r="GFG1338" s="2"/>
      <c r="GFH1338" s="2"/>
      <c r="GFI1338" s="2"/>
      <c r="GFJ1338" s="2"/>
      <c r="GFK1338" s="2"/>
      <c r="GFL1338" s="2"/>
      <c r="GFM1338" s="2"/>
      <c r="GFN1338" s="2"/>
      <c r="GFO1338" s="2"/>
      <c r="GFP1338" s="2"/>
      <c r="GFQ1338" s="2"/>
      <c r="GFR1338" s="2"/>
      <c r="GFS1338" s="2"/>
      <c r="GFT1338" s="2"/>
      <c r="GFU1338" s="2"/>
      <c r="GFV1338" s="2"/>
      <c r="GFW1338" s="2"/>
      <c r="GFX1338" s="2"/>
      <c r="GFY1338" s="2"/>
      <c r="GFZ1338" s="2"/>
      <c r="GGA1338" s="2"/>
      <c r="GGB1338" s="2"/>
      <c r="GGC1338" s="2"/>
      <c r="GGD1338" s="2"/>
      <c r="GGE1338" s="2"/>
      <c r="GGF1338" s="2"/>
      <c r="GGG1338" s="2"/>
      <c r="GGH1338" s="2"/>
      <c r="GGI1338" s="2"/>
      <c r="GGJ1338" s="2"/>
      <c r="GGK1338" s="2"/>
      <c r="GGL1338" s="2"/>
      <c r="GGM1338" s="2"/>
      <c r="GGN1338" s="2"/>
      <c r="GGO1338" s="2"/>
      <c r="GGP1338" s="2"/>
      <c r="GGQ1338" s="2"/>
      <c r="GGR1338" s="2"/>
      <c r="GGS1338" s="2"/>
      <c r="GGT1338" s="2"/>
      <c r="GGU1338" s="2"/>
      <c r="GGV1338" s="2"/>
      <c r="GGW1338" s="2"/>
      <c r="GGX1338" s="2"/>
      <c r="GGY1338" s="2"/>
      <c r="GGZ1338" s="2"/>
      <c r="GHA1338" s="2"/>
      <c r="GHB1338" s="2"/>
      <c r="GHC1338" s="2"/>
      <c r="GHD1338" s="2"/>
      <c r="GHE1338" s="2"/>
      <c r="GHF1338" s="2"/>
      <c r="GHG1338" s="2"/>
      <c r="GHH1338" s="2"/>
      <c r="GHI1338" s="2"/>
      <c r="GHJ1338" s="2"/>
      <c r="GHK1338" s="2"/>
      <c r="GHL1338" s="2"/>
      <c r="GHM1338" s="2"/>
      <c r="GHN1338" s="2"/>
      <c r="GHO1338" s="2"/>
      <c r="GHP1338" s="2"/>
      <c r="GHQ1338" s="2"/>
      <c r="GHR1338" s="2"/>
      <c r="GHS1338" s="2"/>
      <c r="GHT1338" s="2"/>
      <c r="GHU1338" s="2"/>
      <c r="GHV1338" s="2"/>
      <c r="GHW1338" s="2"/>
      <c r="GHX1338" s="2"/>
      <c r="GHY1338" s="2"/>
      <c r="GHZ1338" s="2"/>
      <c r="GIA1338" s="2"/>
      <c r="GIB1338" s="2"/>
      <c r="GIC1338" s="2"/>
      <c r="GID1338" s="2"/>
      <c r="GIE1338" s="2"/>
      <c r="GIF1338" s="2"/>
      <c r="GIG1338" s="2"/>
      <c r="GIH1338" s="2"/>
      <c r="GII1338" s="2"/>
      <c r="GIJ1338" s="2"/>
      <c r="GIK1338" s="2"/>
      <c r="GIL1338" s="2"/>
      <c r="GIM1338" s="2"/>
      <c r="GIN1338" s="2"/>
      <c r="GIO1338" s="2"/>
      <c r="GIP1338" s="2"/>
      <c r="GIQ1338" s="2"/>
      <c r="GIR1338" s="2"/>
      <c r="GIS1338" s="2"/>
      <c r="GIT1338" s="2"/>
      <c r="GIU1338" s="2"/>
      <c r="GIV1338" s="2"/>
      <c r="GIW1338" s="2"/>
      <c r="GIX1338" s="2"/>
      <c r="GIY1338" s="2"/>
      <c r="GIZ1338" s="2"/>
      <c r="GJA1338" s="2"/>
      <c r="GJB1338" s="2"/>
      <c r="GJC1338" s="2"/>
      <c r="GJD1338" s="2"/>
      <c r="GJE1338" s="2"/>
      <c r="GJF1338" s="2"/>
      <c r="GJG1338" s="2"/>
      <c r="GJH1338" s="2"/>
      <c r="GJI1338" s="2"/>
      <c r="GJJ1338" s="2"/>
      <c r="GJK1338" s="2"/>
      <c r="GJL1338" s="2"/>
      <c r="GJM1338" s="2"/>
      <c r="GJN1338" s="2"/>
      <c r="GJO1338" s="2"/>
      <c r="GJP1338" s="2"/>
      <c r="GJQ1338" s="2"/>
      <c r="GJR1338" s="2"/>
      <c r="GJS1338" s="2"/>
      <c r="GJT1338" s="2"/>
      <c r="GJU1338" s="2"/>
      <c r="GJV1338" s="2"/>
      <c r="GJW1338" s="2"/>
      <c r="GJX1338" s="2"/>
      <c r="GJY1338" s="2"/>
      <c r="GJZ1338" s="2"/>
      <c r="GKA1338" s="2"/>
      <c r="GKB1338" s="2"/>
      <c r="GKC1338" s="2"/>
      <c r="GKD1338" s="2"/>
      <c r="GKE1338" s="2"/>
      <c r="GKF1338" s="2"/>
      <c r="GKG1338" s="2"/>
      <c r="GKH1338" s="2"/>
      <c r="GKI1338" s="2"/>
      <c r="GKJ1338" s="2"/>
      <c r="GKK1338" s="2"/>
      <c r="GKL1338" s="2"/>
      <c r="GKM1338" s="2"/>
      <c r="GKN1338" s="2"/>
      <c r="GKO1338" s="2"/>
      <c r="GKP1338" s="2"/>
      <c r="GKQ1338" s="2"/>
      <c r="GKR1338" s="2"/>
      <c r="GKS1338" s="2"/>
      <c r="GKT1338" s="2"/>
      <c r="GKU1338" s="2"/>
      <c r="GKV1338" s="2"/>
      <c r="GKW1338" s="2"/>
      <c r="GKX1338" s="2"/>
      <c r="GKY1338" s="2"/>
      <c r="GKZ1338" s="2"/>
      <c r="GLA1338" s="2"/>
      <c r="GLB1338" s="2"/>
      <c r="GLC1338" s="2"/>
      <c r="GLD1338" s="2"/>
      <c r="GLE1338" s="2"/>
      <c r="GLF1338" s="2"/>
      <c r="GLG1338" s="2"/>
      <c r="GLH1338" s="2"/>
      <c r="GLI1338" s="2"/>
      <c r="GLJ1338" s="2"/>
      <c r="GLK1338" s="2"/>
      <c r="GLL1338" s="2"/>
      <c r="GLM1338" s="2"/>
      <c r="GLN1338" s="2"/>
      <c r="GLO1338" s="2"/>
      <c r="GLP1338" s="2"/>
      <c r="GLQ1338" s="2"/>
      <c r="GLR1338" s="2"/>
      <c r="GLS1338" s="2"/>
      <c r="GLT1338" s="2"/>
      <c r="GLU1338" s="2"/>
      <c r="GLV1338" s="2"/>
      <c r="GLW1338" s="2"/>
      <c r="GLX1338" s="2"/>
      <c r="GLY1338" s="2"/>
      <c r="GLZ1338" s="2"/>
      <c r="GMA1338" s="2"/>
      <c r="GMB1338" s="2"/>
      <c r="GMC1338" s="2"/>
      <c r="GMD1338" s="2"/>
      <c r="GME1338" s="2"/>
      <c r="GMF1338" s="2"/>
      <c r="GMG1338" s="2"/>
      <c r="GMH1338" s="2"/>
      <c r="GMI1338" s="2"/>
      <c r="GMJ1338" s="2"/>
      <c r="GMK1338" s="2"/>
      <c r="GML1338" s="2"/>
      <c r="GMM1338" s="2"/>
      <c r="GMN1338" s="2"/>
      <c r="GMO1338" s="2"/>
      <c r="GMP1338" s="2"/>
      <c r="GMQ1338" s="2"/>
      <c r="GMR1338" s="2"/>
      <c r="GMS1338" s="2"/>
      <c r="GMT1338" s="2"/>
      <c r="GMU1338" s="2"/>
      <c r="GMV1338" s="2"/>
      <c r="GMW1338" s="2"/>
      <c r="GMX1338" s="2"/>
      <c r="GMY1338" s="2"/>
      <c r="GMZ1338" s="2"/>
      <c r="GNA1338" s="2"/>
      <c r="GNB1338" s="2"/>
      <c r="GNC1338" s="2"/>
      <c r="GND1338" s="2"/>
      <c r="GNE1338" s="2"/>
      <c r="GNF1338" s="2"/>
      <c r="GNG1338" s="2"/>
      <c r="GNH1338" s="2"/>
      <c r="GNI1338" s="2"/>
      <c r="GNJ1338" s="2"/>
      <c r="GNK1338" s="2"/>
      <c r="GNL1338" s="2"/>
      <c r="GNM1338" s="2"/>
      <c r="GNN1338" s="2"/>
      <c r="GNO1338" s="2"/>
      <c r="GNP1338" s="2"/>
      <c r="GNQ1338" s="2"/>
      <c r="GNR1338" s="2"/>
      <c r="GNS1338" s="2"/>
      <c r="GNT1338" s="2"/>
      <c r="GNU1338" s="2"/>
      <c r="GNV1338" s="2"/>
      <c r="GNW1338" s="2"/>
      <c r="GNX1338" s="2"/>
      <c r="GNY1338" s="2"/>
      <c r="GNZ1338" s="2"/>
      <c r="GOA1338" s="2"/>
      <c r="GOB1338" s="2"/>
      <c r="GOC1338" s="2"/>
      <c r="GOD1338" s="2"/>
      <c r="GOE1338" s="2"/>
      <c r="GOF1338" s="2"/>
      <c r="GOG1338" s="2"/>
      <c r="GOH1338" s="2"/>
      <c r="GOI1338" s="2"/>
      <c r="GOJ1338" s="2"/>
      <c r="GOK1338" s="2"/>
      <c r="GOL1338" s="2"/>
      <c r="GOM1338" s="2"/>
      <c r="GON1338" s="2"/>
      <c r="GOO1338" s="2"/>
      <c r="GOP1338" s="2"/>
      <c r="GOQ1338" s="2"/>
      <c r="GOR1338" s="2"/>
      <c r="GOS1338" s="2"/>
      <c r="GOT1338" s="2"/>
      <c r="GOU1338" s="2"/>
      <c r="GOV1338" s="2"/>
      <c r="GOW1338" s="2"/>
      <c r="GOX1338" s="2"/>
      <c r="GOY1338" s="2"/>
      <c r="GOZ1338" s="2"/>
      <c r="GPA1338" s="2"/>
      <c r="GPB1338" s="2"/>
      <c r="GPC1338" s="2"/>
      <c r="GPD1338" s="2"/>
      <c r="GPE1338" s="2"/>
      <c r="GPF1338" s="2"/>
      <c r="GPG1338" s="2"/>
      <c r="GPH1338" s="2"/>
      <c r="GPI1338" s="2"/>
      <c r="GPJ1338" s="2"/>
      <c r="GPK1338" s="2"/>
      <c r="GPL1338" s="2"/>
      <c r="GPM1338" s="2"/>
      <c r="GPN1338" s="2"/>
      <c r="GPO1338" s="2"/>
      <c r="GPP1338" s="2"/>
      <c r="GPQ1338" s="2"/>
      <c r="GPR1338" s="2"/>
      <c r="GPS1338" s="2"/>
      <c r="GPT1338" s="2"/>
      <c r="GPU1338" s="2"/>
      <c r="GPV1338" s="2"/>
      <c r="GPW1338" s="2"/>
      <c r="GPX1338" s="2"/>
      <c r="GPY1338" s="2"/>
      <c r="GPZ1338" s="2"/>
      <c r="GQA1338" s="2"/>
      <c r="GQB1338" s="2"/>
      <c r="GQC1338" s="2"/>
      <c r="GQD1338" s="2"/>
      <c r="GQE1338" s="2"/>
      <c r="GQF1338" s="2"/>
      <c r="GQG1338" s="2"/>
      <c r="GQH1338" s="2"/>
      <c r="GQI1338" s="2"/>
      <c r="GQJ1338" s="2"/>
      <c r="GQK1338" s="2"/>
      <c r="GQL1338" s="2"/>
      <c r="GQM1338" s="2"/>
      <c r="GQN1338" s="2"/>
      <c r="GQO1338" s="2"/>
      <c r="GQP1338" s="2"/>
      <c r="GQQ1338" s="2"/>
      <c r="GQR1338" s="2"/>
      <c r="GQS1338" s="2"/>
      <c r="GQT1338" s="2"/>
      <c r="GQU1338" s="2"/>
      <c r="GQV1338" s="2"/>
      <c r="GQW1338" s="2"/>
      <c r="GQX1338" s="2"/>
      <c r="GQY1338" s="2"/>
      <c r="GQZ1338" s="2"/>
      <c r="GRA1338" s="2"/>
      <c r="GRB1338" s="2"/>
      <c r="GRC1338" s="2"/>
      <c r="GRD1338" s="2"/>
      <c r="GRE1338" s="2"/>
      <c r="GRF1338" s="2"/>
      <c r="GRG1338" s="2"/>
      <c r="GRH1338" s="2"/>
      <c r="GRI1338" s="2"/>
      <c r="GRJ1338" s="2"/>
      <c r="GRK1338" s="2"/>
      <c r="GRL1338" s="2"/>
      <c r="GRM1338" s="2"/>
      <c r="GRN1338" s="2"/>
      <c r="GRO1338" s="2"/>
      <c r="GRP1338" s="2"/>
      <c r="GRQ1338" s="2"/>
      <c r="GRR1338" s="2"/>
      <c r="GRS1338" s="2"/>
      <c r="GRT1338" s="2"/>
      <c r="GRU1338" s="2"/>
      <c r="GRV1338" s="2"/>
      <c r="GRW1338" s="2"/>
      <c r="GRX1338" s="2"/>
      <c r="GRY1338" s="2"/>
      <c r="GRZ1338" s="2"/>
      <c r="GSA1338" s="2"/>
      <c r="GSB1338" s="2"/>
      <c r="GSC1338" s="2"/>
      <c r="GSD1338" s="2"/>
      <c r="GSE1338" s="2"/>
      <c r="GSF1338" s="2"/>
      <c r="GSG1338" s="2"/>
      <c r="GSH1338" s="2"/>
      <c r="GSI1338" s="2"/>
      <c r="GSJ1338" s="2"/>
      <c r="GSK1338" s="2"/>
      <c r="GSL1338" s="2"/>
      <c r="GSM1338" s="2"/>
      <c r="GSN1338" s="2"/>
      <c r="GSO1338" s="2"/>
      <c r="GSP1338" s="2"/>
      <c r="GSQ1338" s="2"/>
      <c r="GSR1338" s="2"/>
      <c r="GSS1338" s="2"/>
      <c r="GST1338" s="2"/>
      <c r="GSU1338" s="2"/>
      <c r="GSV1338" s="2"/>
      <c r="GSW1338" s="2"/>
      <c r="GSX1338" s="2"/>
      <c r="GSY1338" s="2"/>
      <c r="GSZ1338" s="2"/>
      <c r="GTA1338" s="2"/>
      <c r="GTB1338" s="2"/>
      <c r="GTC1338" s="2"/>
      <c r="GTD1338" s="2"/>
      <c r="GTE1338" s="2"/>
      <c r="GTF1338" s="2"/>
      <c r="GTG1338" s="2"/>
      <c r="GTH1338" s="2"/>
      <c r="GTI1338" s="2"/>
      <c r="GTJ1338" s="2"/>
      <c r="GTK1338" s="2"/>
      <c r="GTL1338" s="2"/>
      <c r="GTM1338" s="2"/>
      <c r="GTN1338" s="2"/>
      <c r="GTO1338" s="2"/>
      <c r="GTP1338" s="2"/>
      <c r="GTQ1338" s="2"/>
      <c r="GTR1338" s="2"/>
      <c r="GTS1338" s="2"/>
      <c r="GTT1338" s="2"/>
      <c r="GTU1338" s="2"/>
      <c r="GTV1338" s="2"/>
      <c r="GTW1338" s="2"/>
      <c r="GTX1338" s="2"/>
      <c r="GTY1338" s="2"/>
      <c r="GTZ1338" s="2"/>
      <c r="GUA1338" s="2"/>
      <c r="GUB1338" s="2"/>
      <c r="GUC1338" s="2"/>
      <c r="GUD1338" s="2"/>
      <c r="GUE1338" s="2"/>
      <c r="GUF1338" s="2"/>
      <c r="GUG1338" s="2"/>
      <c r="GUH1338" s="2"/>
      <c r="GUI1338" s="2"/>
      <c r="GUJ1338" s="2"/>
      <c r="GUK1338" s="2"/>
      <c r="GUL1338" s="2"/>
      <c r="GUM1338" s="2"/>
      <c r="GUN1338" s="2"/>
      <c r="GUO1338" s="2"/>
      <c r="GUP1338" s="2"/>
      <c r="GUQ1338" s="2"/>
      <c r="GUR1338" s="2"/>
      <c r="GUS1338" s="2"/>
      <c r="GUT1338" s="2"/>
      <c r="GUU1338" s="2"/>
      <c r="GUV1338" s="2"/>
      <c r="GUW1338" s="2"/>
      <c r="GUX1338" s="2"/>
      <c r="GUY1338" s="2"/>
      <c r="GUZ1338" s="2"/>
      <c r="GVA1338" s="2"/>
      <c r="GVB1338" s="2"/>
      <c r="GVC1338" s="2"/>
      <c r="GVD1338" s="2"/>
      <c r="GVE1338" s="2"/>
      <c r="GVF1338" s="2"/>
      <c r="GVG1338" s="2"/>
      <c r="GVH1338" s="2"/>
      <c r="GVI1338" s="2"/>
      <c r="GVJ1338" s="2"/>
      <c r="GVK1338" s="2"/>
      <c r="GVL1338" s="2"/>
      <c r="GVM1338" s="2"/>
      <c r="GVN1338" s="2"/>
      <c r="GVO1338" s="2"/>
      <c r="GVP1338" s="2"/>
      <c r="GVQ1338" s="2"/>
      <c r="GVR1338" s="2"/>
      <c r="GVS1338" s="2"/>
      <c r="GVT1338" s="2"/>
      <c r="GVU1338" s="2"/>
      <c r="GVV1338" s="2"/>
      <c r="GVW1338" s="2"/>
      <c r="GVX1338" s="2"/>
      <c r="GVY1338" s="2"/>
      <c r="GVZ1338" s="2"/>
      <c r="GWA1338" s="2"/>
      <c r="GWB1338" s="2"/>
      <c r="GWC1338" s="2"/>
      <c r="GWD1338" s="2"/>
      <c r="GWE1338" s="2"/>
      <c r="GWF1338" s="2"/>
      <c r="GWG1338" s="2"/>
      <c r="GWH1338" s="2"/>
      <c r="GWI1338" s="2"/>
      <c r="GWJ1338" s="2"/>
      <c r="GWK1338" s="2"/>
      <c r="GWL1338" s="2"/>
      <c r="GWM1338" s="2"/>
      <c r="GWN1338" s="2"/>
      <c r="GWO1338" s="2"/>
      <c r="GWP1338" s="2"/>
      <c r="GWQ1338" s="2"/>
      <c r="GWR1338" s="2"/>
      <c r="GWS1338" s="2"/>
      <c r="GWT1338" s="2"/>
      <c r="GWU1338" s="2"/>
      <c r="GWV1338" s="2"/>
      <c r="GWW1338" s="2"/>
      <c r="GWX1338" s="2"/>
      <c r="GWY1338" s="2"/>
      <c r="GWZ1338" s="2"/>
      <c r="GXA1338" s="2"/>
      <c r="GXB1338" s="2"/>
      <c r="GXC1338" s="2"/>
      <c r="GXD1338" s="2"/>
      <c r="GXE1338" s="2"/>
      <c r="GXF1338" s="2"/>
      <c r="GXG1338" s="2"/>
      <c r="GXH1338" s="2"/>
      <c r="GXI1338" s="2"/>
      <c r="GXJ1338" s="2"/>
      <c r="GXK1338" s="2"/>
      <c r="GXL1338" s="2"/>
      <c r="GXM1338" s="2"/>
      <c r="GXN1338" s="2"/>
      <c r="GXO1338" s="2"/>
      <c r="GXP1338" s="2"/>
      <c r="GXQ1338" s="2"/>
      <c r="GXR1338" s="2"/>
      <c r="GXS1338" s="2"/>
      <c r="GXT1338" s="2"/>
      <c r="GXU1338" s="2"/>
      <c r="GXV1338" s="2"/>
      <c r="GXW1338" s="2"/>
      <c r="GXX1338" s="2"/>
      <c r="GXY1338" s="2"/>
      <c r="GXZ1338" s="2"/>
      <c r="GYA1338" s="2"/>
      <c r="GYB1338" s="2"/>
      <c r="GYC1338" s="2"/>
      <c r="GYD1338" s="2"/>
      <c r="GYE1338" s="2"/>
      <c r="GYF1338" s="2"/>
      <c r="GYG1338" s="2"/>
      <c r="GYH1338" s="2"/>
      <c r="GYI1338" s="2"/>
      <c r="GYJ1338" s="2"/>
      <c r="GYK1338" s="2"/>
      <c r="GYL1338" s="2"/>
      <c r="GYM1338" s="2"/>
      <c r="GYN1338" s="2"/>
      <c r="GYO1338" s="2"/>
      <c r="GYP1338" s="2"/>
      <c r="GYQ1338" s="2"/>
      <c r="GYR1338" s="2"/>
      <c r="GYS1338" s="2"/>
      <c r="GYT1338" s="2"/>
      <c r="GYU1338" s="2"/>
      <c r="GYV1338" s="2"/>
      <c r="GYW1338" s="2"/>
      <c r="GYX1338" s="2"/>
      <c r="GYY1338" s="2"/>
      <c r="GYZ1338" s="2"/>
      <c r="GZA1338" s="2"/>
      <c r="GZB1338" s="2"/>
      <c r="GZC1338" s="2"/>
      <c r="GZD1338" s="2"/>
      <c r="GZE1338" s="2"/>
      <c r="GZF1338" s="2"/>
      <c r="GZG1338" s="2"/>
      <c r="GZH1338" s="2"/>
      <c r="GZI1338" s="2"/>
      <c r="GZJ1338" s="2"/>
      <c r="GZK1338" s="2"/>
      <c r="GZL1338" s="2"/>
      <c r="GZM1338" s="2"/>
      <c r="GZN1338" s="2"/>
      <c r="GZO1338" s="2"/>
      <c r="GZP1338" s="2"/>
      <c r="GZQ1338" s="2"/>
      <c r="GZR1338" s="2"/>
      <c r="GZS1338" s="2"/>
      <c r="GZT1338" s="2"/>
      <c r="GZU1338" s="2"/>
      <c r="GZV1338" s="2"/>
      <c r="GZW1338" s="2"/>
      <c r="GZX1338" s="2"/>
      <c r="GZY1338" s="2"/>
      <c r="GZZ1338" s="2"/>
      <c r="HAA1338" s="2"/>
      <c r="HAB1338" s="2"/>
      <c r="HAC1338" s="2"/>
      <c r="HAD1338" s="2"/>
      <c r="HAE1338" s="2"/>
      <c r="HAF1338" s="2"/>
      <c r="HAG1338" s="2"/>
      <c r="HAH1338" s="2"/>
      <c r="HAI1338" s="2"/>
      <c r="HAJ1338" s="2"/>
      <c r="HAK1338" s="2"/>
      <c r="HAL1338" s="2"/>
      <c r="HAM1338" s="2"/>
      <c r="HAN1338" s="2"/>
      <c r="HAO1338" s="2"/>
      <c r="HAP1338" s="2"/>
      <c r="HAQ1338" s="2"/>
      <c r="HAR1338" s="2"/>
      <c r="HAS1338" s="2"/>
      <c r="HAT1338" s="2"/>
      <c r="HAU1338" s="2"/>
      <c r="HAV1338" s="2"/>
      <c r="HAW1338" s="2"/>
      <c r="HAX1338" s="2"/>
      <c r="HAY1338" s="2"/>
      <c r="HAZ1338" s="2"/>
      <c r="HBA1338" s="2"/>
      <c r="HBB1338" s="2"/>
      <c r="HBC1338" s="2"/>
      <c r="HBD1338" s="2"/>
      <c r="HBE1338" s="2"/>
      <c r="HBF1338" s="2"/>
      <c r="HBG1338" s="2"/>
      <c r="HBH1338" s="2"/>
      <c r="HBI1338" s="2"/>
      <c r="HBJ1338" s="2"/>
      <c r="HBK1338" s="2"/>
      <c r="HBL1338" s="2"/>
      <c r="HBM1338" s="2"/>
      <c r="HBN1338" s="2"/>
      <c r="HBO1338" s="2"/>
      <c r="HBP1338" s="2"/>
      <c r="HBQ1338" s="2"/>
      <c r="HBR1338" s="2"/>
      <c r="HBS1338" s="2"/>
      <c r="HBT1338" s="2"/>
      <c r="HBU1338" s="2"/>
      <c r="HBV1338" s="2"/>
      <c r="HBW1338" s="2"/>
      <c r="HBX1338" s="2"/>
      <c r="HBY1338" s="2"/>
      <c r="HBZ1338" s="2"/>
      <c r="HCA1338" s="2"/>
      <c r="HCB1338" s="2"/>
      <c r="HCC1338" s="2"/>
      <c r="HCD1338" s="2"/>
      <c r="HCE1338" s="2"/>
      <c r="HCF1338" s="2"/>
      <c r="HCG1338" s="2"/>
      <c r="HCH1338" s="2"/>
      <c r="HCI1338" s="2"/>
      <c r="HCJ1338" s="2"/>
      <c r="HCK1338" s="2"/>
      <c r="HCL1338" s="2"/>
      <c r="HCM1338" s="2"/>
      <c r="HCN1338" s="2"/>
      <c r="HCO1338" s="2"/>
      <c r="HCP1338" s="2"/>
      <c r="HCQ1338" s="2"/>
      <c r="HCR1338" s="2"/>
      <c r="HCS1338" s="2"/>
      <c r="HCT1338" s="2"/>
      <c r="HCU1338" s="2"/>
      <c r="HCV1338" s="2"/>
      <c r="HCW1338" s="2"/>
      <c r="HCX1338" s="2"/>
      <c r="HCY1338" s="2"/>
      <c r="HCZ1338" s="2"/>
      <c r="HDA1338" s="2"/>
      <c r="HDB1338" s="2"/>
      <c r="HDC1338" s="2"/>
      <c r="HDD1338" s="2"/>
      <c r="HDE1338" s="2"/>
      <c r="HDF1338" s="2"/>
      <c r="HDG1338" s="2"/>
      <c r="HDH1338" s="2"/>
      <c r="HDI1338" s="2"/>
      <c r="HDJ1338" s="2"/>
      <c r="HDK1338" s="2"/>
      <c r="HDL1338" s="2"/>
      <c r="HDM1338" s="2"/>
      <c r="HDN1338" s="2"/>
      <c r="HDO1338" s="2"/>
      <c r="HDP1338" s="2"/>
      <c r="HDQ1338" s="2"/>
      <c r="HDR1338" s="2"/>
      <c r="HDS1338" s="2"/>
      <c r="HDT1338" s="2"/>
      <c r="HDU1338" s="2"/>
      <c r="HDV1338" s="2"/>
      <c r="HDW1338" s="2"/>
      <c r="HDX1338" s="2"/>
      <c r="HDY1338" s="2"/>
      <c r="HDZ1338" s="2"/>
      <c r="HEA1338" s="2"/>
      <c r="HEB1338" s="2"/>
      <c r="HEC1338" s="2"/>
      <c r="HED1338" s="2"/>
      <c r="HEE1338" s="2"/>
      <c r="HEF1338" s="2"/>
      <c r="HEG1338" s="2"/>
      <c r="HEH1338" s="2"/>
      <c r="HEI1338" s="2"/>
      <c r="HEJ1338" s="2"/>
      <c r="HEK1338" s="2"/>
      <c r="HEL1338" s="2"/>
      <c r="HEM1338" s="2"/>
      <c r="HEN1338" s="2"/>
      <c r="HEO1338" s="2"/>
      <c r="HEP1338" s="2"/>
      <c r="HEQ1338" s="2"/>
      <c r="HER1338" s="2"/>
      <c r="HES1338" s="2"/>
      <c r="HET1338" s="2"/>
      <c r="HEU1338" s="2"/>
      <c r="HEV1338" s="2"/>
      <c r="HEW1338" s="2"/>
      <c r="HEX1338" s="2"/>
      <c r="HEY1338" s="2"/>
      <c r="HEZ1338" s="2"/>
      <c r="HFA1338" s="2"/>
      <c r="HFB1338" s="2"/>
      <c r="HFC1338" s="2"/>
      <c r="HFD1338" s="2"/>
      <c r="HFE1338" s="2"/>
      <c r="HFF1338" s="2"/>
      <c r="HFG1338" s="2"/>
      <c r="HFH1338" s="2"/>
      <c r="HFI1338" s="2"/>
      <c r="HFJ1338" s="2"/>
      <c r="HFK1338" s="2"/>
      <c r="HFL1338" s="2"/>
      <c r="HFM1338" s="2"/>
      <c r="HFN1338" s="2"/>
      <c r="HFO1338" s="2"/>
      <c r="HFP1338" s="2"/>
      <c r="HFQ1338" s="2"/>
      <c r="HFR1338" s="2"/>
      <c r="HFS1338" s="2"/>
      <c r="HFT1338" s="2"/>
      <c r="HFU1338" s="2"/>
      <c r="HFV1338" s="2"/>
      <c r="HFW1338" s="2"/>
      <c r="HFX1338" s="2"/>
      <c r="HFY1338" s="2"/>
      <c r="HFZ1338" s="2"/>
      <c r="HGA1338" s="2"/>
      <c r="HGB1338" s="2"/>
      <c r="HGC1338" s="2"/>
      <c r="HGD1338" s="2"/>
      <c r="HGE1338" s="2"/>
      <c r="HGF1338" s="2"/>
      <c r="HGG1338" s="2"/>
      <c r="HGH1338" s="2"/>
      <c r="HGI1338" s="2"/>
      <c r="HGJ1338" s="2"/>
      <c r="HGK1338" s="2"/>
      <c r="HGL1338" s="2"/>
      <c r="HGM1338" s="2"/>
      <c r="HGN1338" s="2"/>
      <c r="HGO1338" s="2"/>
      <c r="HGP1338" s="2"/>
      <c r="HGQ1338" s="2"/>
      <c r="HGR1338" s="2"/>
      <c r="HGS1338" s="2"/>
      <c r="HGT1338" s="2"/>
      <c r="HGU1338" s="2"/>
      <c r="HGV1338" s="2"/>
      <c r="HGW1338" s="2"/>
      <c r="HGX1338" s="2"/>
      <c r="HGY1338" s="2"/>
      <c r="HGZ1338" s="2"/>
      <c r="HHA1338" s="2"/>
      <c r="HHB1338" s="2"/>
      <c r="HHC1338" s="2"/>
      <c r="HHD1338" s="2"/>
      <c r="HHE1338" s="2"/>
      <c r="HHF1338" s="2"/>
      <c r="HHG1338" s="2"/>
      <c r="HHH1338" s="2"/>
      <c r="HHI1338" s="2"/>
      <c r="HHJ1338" s="2"/>
      <c r="HHK1338" s="2"/>
      <c r="HHL1338" s="2"/>
      <c r="HHM1338" s="2"/>
      <c r="HHN1338" s="2"/>
      <c r="HHO1338" s="2"/>
      <c r="HHP1338" s="2"/>
      <c r="HHQ1338" s="2"/>
      <c r="HHR1338" s="2"/>
      <c r="HHS1338" s="2"/>
      <c r="HHT1338" s="2"/>
      <c r="HHU1338" s="2"/>
      <c r="HHV1338" s="2"/>
      <c r="HHW1338" s="2"/>
      <c r="HHX1338" s="2"/>
      <c r="HHY1338" s="2"/>
      <c r="HHZ1338" s="2"/>
      <c r="HIA1338" s="2"/>
      <c r="HIB1338" s="2"/>
      <c r="HIC1338" s="2"/>
      <c r="HID1338" s="2"/>
      <c r="HIE1338" s="2"/>
      <c r="HIF1338" s="2"/>
      <c r="HIG1338" s="2"/>
      <c r="HIH1338" s="2"/>
      <c r="HII1338" s="2"/>
      <c r="HIJ1338" s="2"/>
      <c r="HIK1338" s="2"/>
      <c r="HIL1338" s="2"/>
      <c r="HIM1338" s="2"/>
      <c r="HIN1338" s="2"/>
      <c r="HIO1338" s="2"/>
      <c r="HIP1338" s="2"/>
      <c r="HIQ1338" s="2"/>
      <c r="HIR1338" s="2"/>
      <c r="HIS1338" s="2"/>
      <c r="HIT1338" s="2"/>
      <c r="HIU1338" s="2"/>
      <c r="HIV1338" s="2"/>
      <c r="HIW1338" s="2"/>
      <c r="HIX1338" s="2"/>
      <c r="HIY1338" s="2"/>
      <c r="HIZ1338" s="2"/>
      <c r="HJA1338" s="2"/>
      <c r="HJB1338" s="2"/>
      <c r="HJC1338" s="2"/>
      <c r="HJD1338" s="2"/>
      <c r="HJE1338" s="2"/>
      <c r="HJF1338" s="2"/>
      <c r="HJG1338" s="2"/>
      <c r="HJH1338" s="2"/>
      <c r="HJI1338" s="2"/>
      <c r="HJJ1338" s="2"/>
      <c r="HJK1338" s="2"/>
      <c r="HJL1338" s="2"/>
      <c r="HJM1338" s="2"/>
      <c r="HJN1338" s="2"/>
      <c r="HJO1338" s="2"/>
      <c r="HJP1338" s="2"/>
      <c r="HJQ1338" s="2"/>
      <c r="HJR1338" s="2"/>
      <c r="HJS1338" s="2"/>
      <c r="HJT1338" s="2"/>
      <c r="HJU1338" s="2"/>
      <c r="HJV1338" s="2"/>
      <c r="HJW1338" s="2"/>
      <c r="HJX1338" s="2"/>
      <c r="HJY1338" s="2"/>
      <c r="HJZ1338" s="2"/>
      <c r="HKA1338" s="2"/>
      <c r="HKB1338" s="2"/>
      <c r="HKC1338" s="2"/>
      <c r="HKD1338" s="2"/>
      <c r="HKE1338" s="2"/>
      <c r="HKF1338" s="2"/>
      <c r="HKG1338" s="2"/>
      <c r="HKH1338" s="2"/>
      <c r="HKI1338" s="2"/>
      <c r="HKJ1338" s="2"/>
      <c r="HKK1338" s="2"/>
      <c r="HKL1338" s="2"/>
      <c r="HKM1338" s="2"/>
      <c r="HKN1338" s="2"/>
      <c r="HKO1338" s="2"/>
      <c r="HKP1338" s="2"/>
      <c r="HKQ1338" s="2"/>
      <c r="HKR1338" s="2"/>
      <c r="HKS1338" s="2"/>
      <c r="HKT1338" s="2"/>
      <c r="HKU1338" s="2"/>
      <c r="HKV1338" s="2"/>
      <c r="HKW1338" s="2"/>
      <c r="HKX1338" s="2"/>
      <c r="HKY1338" s="2"/>
      <c r="HKZ1338" s="2"/>
      <c r="HLA1338" s="2"/>
      <c r="HLB1338" s="2"/>
      <c r="HLC1338" s="2"/>
      <c r="HLD1338" s="2"/>
      <c r="HLE1338" s="2"/>
      <c r="HLF1338" s="2"/>
      <c r="HLG1338" s="2"/>
      <c r="HLH1338" s="2"/>
      <c r="HLI1338" s="2"/>
      <c r="HLJ1338" s="2"/>
      <c r="HLK1338" s="2"/>
      <c r="HLL1338" s="2"/>
      <c r="HLM1338" s="2"/>
      <c r="HLN1338" s="2"/>
      <c r="HLO1338" s="2"/>
      <c r="HLP1338" s="2"/>
      <c r="HLQ1338" s="2"/>
      <c r="HLR1338" s="2"/>
      <c r="HLS1338" s="2"/>
      <c r="HLT1338" s="2"/>
      <c r="HLU1338" s="2"/>
      <c r="HLV1338" s="2"/>
      <c r="HLW1338" s="2"/>
      <c r="HLX1338" s="2"/>
      <c r="HLY1338" s="2"/>
      <c r="HLZ1338" s="2"/>
      <c r="HMA1338" s="2"/>
      <c r="HMB1338" s="2"/>
      <c r="HMC1338" s="2"/>
      <c r="HMD1338" s="2"/>
      <c r="HME1338" s="2"/>
      <c r="HMF1338" s="2"/>
      <c r="HMG1338" s="2"/>
      <c r="HMH1338" s="2"/>
      <c r="HMI1338" s="2"/>
      <c r="HMJ1338" s="2"/>
      <c r="HMK1338" s="2"/>
      <c r="HML1338" s="2"/>
      <c r="HMM1338" s="2"/>
      <c r="HMN1338" s="2"/>
      <c r="HMO1338" s="2"/>
      <c r="HMP1338" s="2"/>
      <c r="HMQ1338" s="2"/>
      <c r="HMR1338" s="2"/>
      <c r="HMS1338" s="2"/>
      <c r="HMT1338" s="2"/>
      <c r="HMU1338" s="2"/>
      <c r="HMV1338" s="2"/>
      <c r="HMW1338" s="2"/>
      <c r="HMX1338" s="2"/>
      <c r="HMY1338" s="2"/>
      <c r="HMZ1338" s="2"/>
      <c r="HNA1338" s="2"/>
      <c r="HNB1338" s="2"/>
      <c r="HNC1338" s="2"/>
      <c r="HND1338" s="2"/>
      <c r="HNE1338" s="2"/>
      <c r="HNF1338" s="2"/>
      <c r="HNG1338" s="2"/>
      <c r="HNH1338" s="2"/>
      <c r="HNI1338" s="2"/>
      <c r="HNJ1338" s="2"/>
      <c r="HNK1338" s="2"/>
      <c r="HNL1338" s="2"/>
      <c r="HNM1338" s="2"/>
      <c r="HNN1338" s="2"/>
      <c r="HNO1338" s="2"/>
      <c r="HNP1338" s="2"/>
      <c r="HNQ1338" s="2"/>
      <c r="HNR1338" s="2"/>
      <c r="HNS1338" s="2"/>
      <c r="HNT1338" s="2"/>
      <c r="HNU1338" s="2"/>
      <c r="HNV1338" s="2"/>
      <c r="HNW1338" s="2"/>
      <c r="HNX1338" s="2"/>
      <c r="HNY1338" s="2"/>
      <c r="HNZ1338" s="2"/>
      <c r="HOA1338" s="2"/>
      <c r="HOB1338" s="2"/>
      <c r="HOC1338" s="2"/>
      <c r="HOD1338" s="2"/>
      <c r="HOE1338" s="2"/>
      <c r="HOF1338" s="2"/>
      <c r="HOG1338" s="2"/>
      <c r="HOH1338" s="2"/>
      <c r="HOI1338" s="2"/>
      <c r="HOJ1338" s="2"/>
      <c r="HOK1338" s="2"/>
      <c r="HOL1338" s="2"/>
      <c r="HOM1338" s="2"/>
      <c r="HON1338" s="2"/>
      <c r="HOO1338" s="2"/>
      <c r="HOP1338" s="2"/>
      <c r="HOQ1338" s="2"/>
      <c r="HOR1338" s="2"/>
      <c r="HOS1338" s="2"/>
      <c r="HOT1338" s="2"/>
      <c r="HOU1338" s="2"/>
      <c r="HOV1338" s="2"/>
      <c r="HOW1338" s="2"/>
      <c r="HOX1338" s="2"/>
      <c r="HOY1338" s="2"/>
      <c r="HOZ1338" s="2"/>
      <c r="HPA1338" s="2"/>
      <c r="HPB1338" s="2"/>
      <c r="HPC1338" s="2"/>
      <c r="HPD1338" s="2"/>
      <c r="HPE1338" s="2"/>
      <c r="HPF1338" s="2"/>
      <c r="HPG1338" s="2"/>
      <c r="HPH1338" s="2"/>
      <c r="HPI1338" s="2"/>
      <c r="HPJ1338" s="2"/>
      <c r="HPK1338" s="2"/>
      <c r="HPL1338" s="2"/>
      <c r="HPM1338" s="2"/>
      <c r="HPN1338" s="2"/>
      <c r="HPO1338" s="2"/>
      <c r="HPP1338" s="2"/>
      <c r="HPQ1338" s="2"/>
      <c r="HPR1338" s="2"/>
      <c r="HPS1338" s="2"/>
      <c r="HPT1338" s="2"/>
      <c r="HPU1338" s="2"/>
      <c r="HPV1338" s="2"/>
      <c r="HPW1338" s="2"/>
      <c r="HPX1338" s="2"/>
      <c r="HPY1338" s="2"/>
      <c r="HPZ1338" s="2"/>
      <c r="HQA1338" s="2"/>
      <c r="HQB1338" s="2"/>
      <c r="HQC1338" s="2"/>
      <c r="HQD1338" s="2"/>
      <c r="HQE1338" s="2"/>
      <c r="HQF1338" s="2"/>
      <c r="HQG1338" s="2"/>
      <c r="HQH1338" s="2"/>
      <c r="HQI1338" s="2"/>
      <c r="HQJ1338" s="2"/>
      <c r="HQK1338" s="2"/>
      <c r="HQL1338" s="2"/>
      <c r="HQM1338" s="2"/>
      <c r="HQN1338" s="2"/>
      <c r="HQO1338" s="2"/>
      <c r="HQP1338" s="2"/>
      <c r="HQQ1338" s="2"/>
      <c r="HQR1338" s="2"/>
      <c r="HQS1338" s="2"/>
      <c r="HQT1338" s="2"/>
      <c r="HQU1338" s="2"/>
      <c r="HQV1338" s="2"/>
      <c r="HQW1338" s="2"/>
      <c r="HQX1338" s="2"/>
      <c r="HQY1338" s="2"/>
      <c r="HQZ1338" s="2"/>
      <c r="HRA1338" s="2"/>
      <c r="HRB1338" s="2"/>
      <c r="HRC1338" s="2"/>
      <c r="HRD1338" s="2"/>
      <c r="HRE1338" s="2"/>
      <c r="HRF1338" s="2"/>
      <c r="HRG1338" s="2"/>
      <c r="HRH1338" s="2"/>
      <c r="HRI1338" s="2"/>
      <c r="HRJ1338" s="2"/>
      <c r="HRK1338" s="2"/>
      <c r="HRL1338" s="2"/>
      <c r="HRM1338" s="2"/>
      <c r="HRN1338" s="2"/>
      <c r="HRO1338" s="2"/>
      <c r="HRP1338" s="2"/>
      <c r="HRQ1338" s="2"/>
      <c r="HRR1338" s="2"/>
      <c r="HRS1338" s="2"/>
      <c r="HRT1338" s="2"/>
      <c r="HRU1338" s="2"/>
      <c r="HRV1338" s="2"/>
      <c r="HRW1338" s="2"/>
      <c r="HRX1338" s="2"/>
      <c r="HRY1338" s="2"/>
      <c r="HRZ1338" s="2"/>
      <c r="HSA1338" s="2"/>
      <c r="HSB1338" s="2"/>
      <c r="HSC1338" s="2"/>
      <c r="HSD1338" s="2"/>
      <c r="HSE1338" s="2"/>
      <c r="HSF1338" s="2"/>
      <c r="HSG1338" s="2"/>
      <c r="HSH1338" s="2"/>
      <c r="HSI1338" s="2"/>
      <c r="HSJ1338" s="2"/>
      <c r="HSK1338" s="2"/>
      <c r="HSL1338" s="2"/>
      <c r="HSM1338" s="2"/>
      <c r="HSN1338" s="2"/>
      <c r="HSO1338" s="2"/>
      <c r="HSP1338" s="2"/>
      <c r="HSQ1338" s="2"/>
      <c r="HSR1338" s="2"/>
      <c r="HSS1338" s="2"/>
      <c r="HST1338" s="2"/>
      <c r="HSU1338" s="2"/>
      <c r="HSV1338" s="2"/>
      <c r="HSW1338" s="2"/>
      <c r="HSX1338" s="2"/>
      <c r="HSY1338" s="2"/>
      <c r="HSZ1338" s="2"/>
      <c r="HTA1338" s="2"/>
      <c r="HTB1338" s="2"/>
      <c r="HTC1338" s="2"/>
      <c r="HTD1338" s="2"/>
      <c r="HTE1338" s="2"/>
      <c r="HTF1338" s="2"/>
      <c r="HTG1338" s="2"/>
      <c r="HTH1338" s="2"/>
      <c r="HTI1338" s="2"/>
      <c r="HTJ1338" s="2"/>
      <c r="HTK1338" s="2"/>
      <c r="HTL1338" s="2"/>
      <c r="HTM1338" s="2"/>
      <c r="HTN1338" s="2"/>
      <c r="HTO1338" s="2"/>
      <c r="HTP1338" s="2"/>
      <c r="HTQ1338" s="2"/>
      <c r="HTR1338" s="2"/>
      <c r="HTS1338" s="2"/>
      <c r="HTT1338" s="2"/>
      <c r="HTU1338" s="2"/>
      <c r="HTV1338" s="2"/>
      <c r="HTW1338" s="2"/>
      <c r="HTX1338" s="2"/>
      <c r="HTY1338" s="2"/>
      <c r="HTZ1338" s="2"/>
      <c r="HUA1338" s="2"/>
      <c r="HUB1338" s="2"/>
      <c r="HUC1338" s="2"/>
      <c r="HUD1338" s="2"/>
      <c r="HUE1338" s="2"/>
      <c r="HUF1338" s="2"/>
      <c r="HUG1338" s="2"/>
      <c r="HUH1338" s="2"/>
      <c r="HUI1338" s="2"/>
      <c r="HUJ1338" s="2"/>
      <c r="HUK1338" s="2"/>
      <c r="HUL1338" s="2"/>
      <c r="HUM1338" s="2"/>
      <c r="HUN1338" s="2"/>
      <c r="HUO1338" s="2"/>
      <c r="HUP1338" s="2"/>
      <c r="HUQ1338" s="2"/>
      <c r="HUR1338" s="2"/>
      <c r="HUS1338" s="2"/>
      <c r="HUT1338" s="2"/>
      <c r="HUU1338" s="2"/>
      <c r="HUV1338" s="2"/>
      <c r="HUW1338" s="2"/>
      <c r="HUX1338" s="2"/>
      <c r="HUY1338" s="2"/>
      <c r="HUZ1338" s="2"/>
      <c r="HVA1338" s="2"/>
      <c r="HVB1338" s="2"/>
      <c r="HVC1338" s="2"/>
      <c r="HVD1338" s="2"/>
      <c r="HVE1338" s="2"/>
      <c r="HVF1338" s="2"/>
      <c r="HVG1338" s="2"/>
      <c r="HVH1338" s="2"/>
      <c r="HVI1338" s="2"/>
      <c r="HVJ1338" s="2"/>
      <c r="HVK1338" s="2"/>
      <c r="HVL1338" s="2"/>
      <c r="HVM1338" s="2"/>
      <c r="HVN1338" s="2"/>
      <c r="HVO1338" s="2"/>
      <c r="HVP1338" s="2"/>
      <c r="HVQ1338" s="2"/>
      <c r="HVR1338" s="2"/>
      <c r="HVS1338" s="2"/>
      <c r="HVT1338" s="2"/>
      <c r="HVU1338" s="2"/>
      <c r="HVV1338" s="2"/>
      <c r="HVW1338" s="2"/>
      <c r="HVX1338" s="2"/>
      <c r="HVY1338" s="2"/>
      <c r="HVZ1338" s="2"/>
      <c r="HWA1338" s="2"/>
      <c r="HWB1338" s="2"/>
      <c r="HWC1338" s="2"/>
      <c r="HWD1338" s="2"/>
      <c r="HWE1338" s="2"/>
      <c r="HWF1338" s="2"/>
      <c r="HWG1338" s="2"/>
      <c r="HWH1338" s="2"/>
      <c r="HWI1338" s="2"/>
      <c r="HWJ1338" s="2"/>
      <c r="HWK1338" s="2"/>
      <c r="HWL1338" s="2"/>
      <c r="HWM1338" s="2"/>
      <c r="HWN1338" s="2"/>
      <c r="HWO1338" s="2"/>
      <c r="HWP1338" s="2"/>
      <c r="HWQ1338" s="2"/>
      <c r="HWR1338" s="2"/>
      <c r="HWS1338" s="2"/>
      <c r="HWT1338" s="2"/>
      <c r="HWU1338" s="2"/>
      <c r="HWV1338" s="2"/>
      <c r="HWW1338" s="2"/>
      <c r="HWX1338" s="2"/>
      <c r="HWY1338" s="2"/>
      <c r="HWZ1338" s="2"/>
      <c r="HXA1338" s="2"/>
      <c r="HXB1338" s="2"/>
      <c r="HXC1338" s="2"/>
      <c r="HXD1338" s="2"/>
      <c r="HXE1338" s="2"/>
      <c r="HXF1338" s="2"/>
      <c r="HXG1338" s="2"/>
      <c r="HXH1338" s="2"/>
      <c r="HXI1338" s="2"/>
      <c r="HXJ1338" s="2"/>
      <c r="HXK1338" s="2"/>
      <c r="HXL1338" s="2"/>
      <c r="HXM1338" s="2"/>
      <c r="HXN1338" s="2"/>
      <c r="HXO1338" s="2"/>
      <c r="HXP1338" s="2"/>
      <c r="HXQ1338" s="2"/>
      <c r="HXR1338" s="2"/>
      <c r="HXS1338" s="2"/>
      <c r="HXT1338" s="2"/>
      <c r="HXU1338" s="2"/>
      <c r="HXV1338" s="2"/>
      <c r="HXW1338" s="2"/>
      <c r="HXX1338" s="2"/>
      <c r="HXY1338" s="2"/>
      <c r="HXZ1338" s="2"/>
      <c r="HYA1338" s="2"/>
      <c r="HYB1338" s="2"/>
      <c r="HYC1338" s="2"/>
      <c r="HYD1338" s="2"/>
      <c r="HYE1338" s="2"/>
      <c r="HYF1338" s="2"/>
      <c r="HYG1338" s="2"/>
      <c r="HYH1338" s="2"/>
      <c r="HYI1338" s="2"/>
      <c r="HYJ1338" s="2"/>
      <c r="HYK1338" s="2"/>
      <c r="HYL1338" s="2"/>
      <c r="HYM1338" s="2"/>
      <c r="HYN1338" s="2"/>
      <c r="HYO1338" s="2"/>
      <c r="HYP1338" s="2"/>
      <c r="HYQ1338" s="2"/>
      <c r="HYR1338" s="2"/>
      <c r="HYS1338" s="2"/>
      <c r="HYT1338" s="2"/>
      <c r="HYU1338" s="2"/>
      <c r="HYV1338" s="2"/>
      <c r="HYW1338" s="2"/>
      <c r="HYX1338" s="2"/>
      <c r="HYY1338" s="2"/>
      <c r="HYZ1338" s="2"/>
      <c r="HZA1338" s="2"/>
      <c r="HZB1338" s="2"/>
      <c r="HZC1338" s="2"/>
      <c r="HZD1338" s="2"/>
      <c r="HZE1338" s="2"/>
      <c r="HZF1338" s="2"/>
      <c r="HZG1338" s="2"/>
      <c r="HZH1338" s="2"/>
      <c r="HZI1338" s="2"/>
      <c r="HZJ1338" s="2"/>
      <c r="HZK1338" s="2"/>
      <c r="HZL1338" s="2"/>
      <c r="HZM1338" s="2"/>
      <c r="HZN1338" s="2"/>
      <c r="HZO1338" s="2"/>
      <c r="HZP1338" s="2"/>
      <c r="HZQ1338" s="2"/>
      <c r="HZR1338" s="2"/>
      <c r="HZS1338" s="2"/>
      <c r="HZT1338" s="2"/>
      <c r="HZU1338" s="2"/>
      <c r="HZV1338" s="2"/>
      <c r="HZW1338" s="2"/>
      <c r="HZX1338" s="2"/>
      <c r="HZY1338" s="2"/>
      <c r="HZZ1338" s="2"/>
      <c r="IAA1338" s="2"/>
      <c r="IAB1338" s="2"/>
      <c r="IAC1338" s="2"/>
      <c r="IAD1338" s="2"/>
      <c r="IAE1338" s="2"/>
      <c r="IAF1338" s="2"/>
      <c r="IAG1338" s="2"/>
      <c r="IAH1338" s="2"/>
      <c r="IAI1338" s="2"/>
      <c r="IAJ1338" s="2"/>
      <c r="IAK1338" s="2"/>
      <c r="IAL1338" s="2"/>
      <c r="IAM1338" s="2"/>
      <c r="IAN1338" s="2"/>
      <c r="IAO1338" s="2"/>
      <c r="IAP1338" s="2"/>
      <c r="IAQ1338" s="2"/>
      <c r="IAR1338" s="2"/>
      <c r="IAS1338" s="2"/>
      <c r="IAT1338" s="2"/>
      <c r="IAU1338" s="2"/>
      <c r="IAV1338" s="2"/>
      <c r="IAW1338" s="2"/>
      <c r="IAX1338" s="2"/>
      <c r="IAY1338" s="2"/>
      <c r="IAZ1338" s="2"/>
      <c r="IBA1338" s="2"/>
      <c r="IBB1338" s="2"/>
      <c r="IBC1338" s="2"/>
      <c r="IBD1338" s="2"/>
      <c r="IBE1338" s="2"/>
      <c r="IBF1338" s="2"/>
      <c r="IBG1338" s="2"/>
      <c r="IBH1338" s="2"/>
      <c r="IBI1338" s="2"/>
      <c r="IBJ1338" s="2"/>
      <c r="IBK1338" s="2"/>
      <c r="IBL1338" s="2"/>
      <c r="IBM1338" s="2"/>
      <c r="IBN1338" s="2"/>
      <c r="IBO1338" s="2"/>
      <c r="IBP1338" s="2"/>
      <c r="IBQ1338" s="2"/>
      <c r="IBR1338" s="2"/>
      <c r="IBS1338" s="2"/>
      <c r="IBT1338" s="2"/>
      <c r="IBU1338" s="2"/>
      <c r="IBV1338" s="2"/>
      <c r="IBW1338" s="2"/>
      <c r="IBX1338" s="2"/>
      <c r="IBY1338" s="2"/>
      <c r="IBZ1338" s="2"/>
      <c r="ICA1338" s="2"/>
      <c r="ICB1338" s="2"/>
      <c r="ICC1338" s="2"/>
      <c r="ICD1338" s="2"/>
      <c r="ICE1338" s="2"/>
      <c r="ICF1338" s="2"/>
      <c r="ICG1338" s="2"/>
      <c r="ICH1338" s="2"/>
      <c r="ICI1338" s="2"/>
      <c r="ICJ1338" s="2"/>
      <c r="ICK1338" s="2"/>
      <c r="ICL1338" s="2"/>
      <c r="ICM1338" s="2"/>
      <c r="ICN1338" s="2"/>
      <c r="ICO1338" s="2"/>
      <c r="ICP1338" s="2"/>
      <c r="ICQ1338" s="2"/>
      <c r="ICR1338" s="2"/>
      <c r="ICS1338" s="2"/>
      <c r="ICT1338" s="2"/>
      <c r="ICU1338" s="2"/>
      <c r="ICV1338" s="2"/>
      <c r="ICW1338" s="2"/>
      <c r="ICX1338" s="2"/>
      <c r="ICY1338" s="2"/>
      <c r="ICZ1338" s="2"/>
      <c r="IDA1338" s="2"/>
      <c r="IDB1338" s="2"/>
      <c r="IDC1338" s="2"/>
      <c r="IDD1338" s="2"/>
      <c r="IDE1338" s="2"/>
      <c r="IDF1338" s="2"/>
      <c r="IDG1338" s="2"/>
      <c r="IDH1338" s="2"/>
      <c r="IDI1338" s="2"/>
      <c r="IDJ1338" s="2"/>
      <c r="IDK1338" s="2"/>
      <c r="IDL1338" s="2"/>
      <c r="IDM1338" s="2"/>
      <c r="IDN1338" s="2"/>
      <c r="IDO1338" s="2"/>
      <c r="IDP1338" s="2"/>
      <c r="IDQ1338" s="2"/>
      <c r="IDR1338" s="2"/>
      <c r="IDS1338" s="2"/>
      <c r="IDT1338" s="2"/>
      <c r="IDU1338" s="2"/>
      <c r="IDV1338" s="2"/>
      <c r="IDW1338" s="2"/>
      <c r="IDX1338" s="2"/>
      <c r="IDY1338" s="2"/>
      <c r="IDZ1338" s="2"/>
      <c r="IEA1338" s="2"/>
      <c r="IEB1338" s="2"/>
      <c r="IEC1338" s="2"/>
      <c r="IED1338" s="2"/>
      <c r="IEE1338" s="2"/>
      <c r="IEF1338" s="2"/>
      <c r="IEG1338" s="2"/>
      <c r="IEH1338" s="2"/>
      <c r="IEI1338" s="2"/>
      <c r="IEJ1338" s="2"/>
      <c r="IEK1338" s="2"/>
      <c r="IEL1338" s="2"/>
      <c r="IEM1338" s="2"/>
      <c r="IEN1338" s="2"/>
      <c r="IEO1338" s="2"/>
      <c r="IEP1338" s="2"/>
      <c r="IEQ1338" s="2"/>
      <c r="IER1338" s="2"/>
      <c r="IES1338" s="2"/>
      <c r="IET1338" s="2"/>
      <c r="IEU1338" s="2"/>
      <c r="IEV1338" s="2"/>
      <c r="IEW1338" s="2"/>
      <c r="IEX1338" s="2"/>
      <c r="IEY1338" s="2"/>
      <c r="IEZ1338" s="2"/>
      <c r="IFA1338" s="2"/>
      <c r="IFB1338" s="2"/>
      <c r="IFC1338" s="2"/>
      <c r="IFD1338" s="2"/>
      <c r="IFE1338" s="2"/>
      <c r="IFF1338" s="2"/>
      <c r="IFG1338" s="2"/>
      <c r="IFH1338" s="2"/>
      <c r="IFI1338" s="2"/>
      <c r="IFJ1338" s="2"/>
      <c r="IFK1338" s="2"/>
      <c r="IFL1338" s="2"/>
      <c r="IFM1338" s="2"/>
      <c r="IFN1338" s="2"/>
      <c r="IFO1338" s="2"/>
      <c r="IFP1338" s="2"/>
      <c r="IFQ1338" s="2"/>
      <c r="IFR1338" s="2"/>
      <c r="IFS1338" s="2"/>
      <c r="IFT1338" s="2"/>
      <c r="IFU1338" s="2"/>
      <c r="IFV1338" s="2"/>
      <c r="IFW1338" s="2"/>
      <c r="IFX1338" s="2"/>
      <c r="IFY1338" s="2"/>
      <c r="IFZ1338" s="2"/>
      <c r="IGA1338" s="2"/>
      <c r="IGB1338" s="2"/>
      <c r="IGC1338" s="2"/>
      <c r="IGD1338" s="2"/>
      <c r="IGE1338" s="2"/>
      <c r="IGF1338" s="2"/>
      <c r="IGG1338" s="2"/>
      <c r="IGH1338" s="2"/>
      <c r="IGI1338" s="2"/>
      <c r="IGJ1338" s="2"/>
      <c r="IGK1338" s="2"/>
      <c r="IGL1338" s="2"/>
      <c r="IGM1338" s="2"/>
      <c r="IGN1338" s="2"/>
      <c r="IGO1338" s="2"/>
      <c r="IGP1338" s="2"/>
      <c r="IGQ1338" s="2"/>
      <c r="IGR1338" s="2"/>
      <c r="IGS1338" s="2"/>
      <c r="IGT1338" s="2"/>
      <c r="IGU1338" s="2"/>
      <c r="IGV1338" s="2"/>
      <c r="IGW1338" s="2"/>
      <c r="IGX1338" s="2"/>
      <c r="IGY1338" s="2"/>
      <c r="IGZ1338" s="2"/>
      <c r="IHA1338" s="2"/>
      <c r="IHB1338" s="2"/>
      <c r="IHC1338" s="2"/>
      <c r="IHD1338" s="2"/>
      <c r="IHE1338" s="2"/>
      <c r="IHF1338" s="2"/>
      <c r="IHG1338" s="2"/>
      <c r="IHH1338" s="2"/>
      <c r="IHI1338" s="2"/>
      <c r="IHJ1338" s="2"/>
      <c r="IHK1338" s="2"/>
      <c r="IHL1338" s="2"/>
      <c r="IHM1338" s="2"/>
      <c r="IHN1338" s="2"/>
      <c r="IHO1338" s="2"/>
      <c r="IHP1338" s="2"/>
      <c r="IHQ1338" s="2"/>
      <c r="IHR1338" s="2"/>
      <c r="IHS1338" s="2"/>
      <c r="IHT1338" s="2"/>
      <c r="IHU1338" s="2"/>
      <c r="IHV1338" s="2"/>
      <c r="IHW1338" s="2"/>
      <c r="IHX1338" s="2"/>
      <c r="IHY1338" s="2"/>
      <c r="IHZ1338" s="2"/>
      <c r="IIA1338" s="2"/>
      <c r="IIB1338" s="2"/>
      <c r="IIC1338" s="2"/>
      <c r="IID1338" s="2"/>
      <c r="IIE1338" s="2"/>
      <c r="IIF1338" s="2"/>
      <c r="IIG1338" s="2"/>
      <c r="IIH1338" s="2"/>
      <c r="III1338" s="2"/>
      <c r="IIJ1338" s="2"/>
      <c r="IIK1338" s="2"/>
      <c r="IIL1338" s="2"/>
      <c r="IIM1338" s="2"/>
      <c r="IIN1338" s="2"/>
      <c r="IIO1338" s="2"/>
      <c r="IIP1338" s="2"/>
      <c r="IIQ1338" s="2"/>
      <c r="IIR1338" s="2"/>
      <c r="IIS1338" s="2"/>
      <c r="IIT1338" s="2"/>
      <c r="IIU1338" s="2"/>
      <c r="IIV1338" s="2"/>
      <c r="IIW1338" s="2"/>
      <c r="IIX1338" s="2"/>
      <c r="IIY1338" s="2"/>
      <c r="IIZ1338" s="2"/>
      <c r="IJA1338" s="2"/>
      <c r="IJB1338" s="2"/>
      <c r="IJC1338" s="2"/>
      <c r="IJD1338" s="2"/>
      <c r="IJE1338" s="2"/>
      <c r="IJF1338" s="2"/>
      <c r="IJG1338" s="2"/>
      <c r="IJH1338" s="2"/>
      <c r="IJI1338" s="2"/>
      <c r="IJJ1338" s="2"/>
      <c r="IJK1338" s="2"/>
      <c r="IJL1338" s="2"/>
      <c r="IJM1338" s="2"/>
      <c r="IJN1338" s="2"/>
      <c r="IJO1338" s="2"/>
      <c r="IJP1338" s="2"/>
      <c r="IJQ1338" s="2"/>
      <c r="IJR1338" s="2"/>
      <c r="IJS1338" s="2"/>
      <c r="IJT1338" s="2"/>
      <c r="IJU1338" s="2"/>
      <c r="IJV1338" s="2"/>
      <c r="IJW1338" s="2"/>
      <c r="IJX1338" s="2"/>
      <c r="IJY1338" s="2"/>
      <c r="IJZ1338" s="2"/>
      <c r="IKA1338" s="2"/>
      <c r="IKB1338" s="2"/>
      <c r="IKC1338" s="2"/>
      <c r="IKD1338" s="2"/>
      <c r="IKE1338" s="2"/>
      <c r="IKF1338" s="2"/>
      <c r="IKG1338" s="2"/>
      <c r="IKH1338" s="2"/>
      <c r="IKI1338" s="2"/>
      <c r="IKJ1338" s="2"/>
      <c r="IKK1338" s="2"/>
      <c r="IKL1338" s="2"/>
      <c r="IKM1338" s="2"/>
      <c r="IKN1338" s="2"/>
      <c r="IKO1338" s="2"/>
      <c r="IKP1338" s="2"/>
      <c r="IKQ1338" s="2"/>
      <c r="IKR1338" s="2"/>
      <c r="IKS1338" s="2"/>
      <c r="IKT1338" s="2"/>
      <c r="IKU1338" s="2"/>
      <c r="IKV1338" s="2"/>
      <c r="IKW1338" s="2"/>
      <c r="IKX1338" s="2"/>
      <c r="IKY1338" s="2"/>
      <c r="IKZ1338" s="2"/>
      <c r="ILA1338" s="2"/>
      <c r="ILB1338" s="2"/>
      <c r="ILC1338" s="2"/>
      <c r="ILD1338" s="2"/>
      <c r="ILE1338" s="2"/>
      <c r="ILF1338" s="2"/>
      <c r="ILG1338" s="2"/>
      <c r="ILH1338" s="2"/>
      <c r="ILI1338" s="2"/>
      <c r="ILJ1338" s="2"/>
      <c r="ILK1338" s="2"/>
      <c r="ILL1338" s="2"/>
      <c r="ILM1338" s="2"/>
      <c r="ILN1338" s="2"/>
      <c r="ILO1338" s="2"/>
      <c r="ILP1338" s="2"/>
      <c r="ILQ1338" s="2"/>
      <c r="ILR1338" s="2"/>
      <c r="ILS1338" s="2"/>
      <c r="ILT1338" s="2"/>
      <c r="ILU1338" s="2"/>
      <c r="ILV1338" s="2"/>
      <c r="ILW1338" s="2"/>
      <c r="ILX1338" s="2"/>
      <c r="ILY1338" s="2"/>
      <c r="ILZ1338" s="2"/>
      <c r="IMA1338" s="2"/>
      <c r="IMB1338" s="2"/>
      <c r="IMC1338" s="2"/>
      <c r="IMD1338" s="2"/>
      <c r="IME1338" s="2"/>
      <c r="IMF1338" s="2"/>
      <c r="IMG1338" s="2"/>
      <c r="IMH1338" s="2"/>
      <c r="IMI1338" s="2"/>
      <c r="IMJ1338" s="2"/>
      <c r="IMK1338" s="2"/>
      <c r="IML1338" s="2"/>
      <c r="IMM1338" s="2"/>
      <c r="IMN1338" s="2"/>
      <c r="IMO1338" s="2"/>
      <c r="IMP1338" s="2"/>
      <c r="IMQ1338" s="2"/>
      <c r="IMR1338" s="2"/>
      <c r="IMS1338" s="2"/>
      <c r="IMT1338" s="2"/>
      <c r="IMU1338" s="2"/>
      <c r="IMV1338" s="2"/>
      <c r="IMW1338" s="2"/>
      <c r="IMX1338" s="2"/>
      <c r="IMY1338" s="2"/>
      <c r="IMZ1338" s="2"/>
      <c r="INA1338" s="2"/>
      <c r="INB1338" s="2"/>
      <c r="INC1338" s="2"/>
      <c r="IND1338" s="2"/>
      <c r="INE1338" s="2"/>
      <c r="INF1338" s="2"/>
      <c r="ING1338" s="2"/>
      <c r="INH1338" s="2"/>
      <c r="INI1338" s="2"/>
      <c r="INJ1338" s="2"/>
      <c r="INK1338" s="2"/>
      <c r="INL1338" s="2"/>
      <c r="INM1338" s="2"/>
      <c r="INN1338" s="2"/>
      <c r="INO1338" s="2"/>
      <c r="INP1338" s="2"/>
      <c r="INQ1338" s="2"/>
      <c r="INR1338" s="2"/>
      <c r="INS1338" s="2"/>
      <c r="INT1338" s="2"/>
      <c r="INU1338" s="2"/>
      <c r="INV1338" s="2"/>
      <c r="INW1338" s="2"/>
      <c r="INX1338" s="2"/>
      <c r="INY1338" s="2"/>
      <c r="INZ1338" s="2"/>
      <c r="IOA1338" s="2"/>
      <c r="IOB1338" s="2"/>
      <c r="IOC1338" s="2"/>
      <c r="IOD1338" s="2"/>
      <c r="IOE1338" s="2"/>
      <c r="IOF1338" s="2"/>
      <c r="IOG1338" s="2"/>
      <c r="IOH1338" s="2"/>
      <c r="IOI1338" s="2"/>
      <c r="IOJ1338" s="2"/>
      <c r="IOK1338" s="2"/>
      <c r="IOL1338" s="2"/>
      <c r="IOM1338" s="2"/>
      <c r="ION1338" s="2"/>
      <c r="IOO1338" s="2"/>
      <c r="IOP1338" s="2"/>
      <c r="IOQ1338" s="2"/>
      <c r="IOR1338" s="2"/>
      <c r="IOS1338" s="2"/>
      <c r="IOT1338" s="2"/>
      <c r="IOU1338" s="2"/>
      <c r="IOV1338" s="2"/>
      <c r="IOW1338" s="2"/>
      <c r="IOX1338" s="2"/>
      <c r="IOY1338" s="2"/>
      <c r="IOZ1338" s="2"/>
      <c r="IPA1338" s="2"/>
      <c r="IPB1338" s="2"/>
      <c r="IPC1338" s="2"/>
      <c r="IPD1338" s="2"/>
      <c r="IPE1338" s="2"/>
      <c r="IPF1338" s="2"/>
      <c r="IPG1338" s="2"/>
      <c r="IPH1338" s="2"/>
      <c r="IPI1338" s="2"/>
      <c r="IPJ1338" s="2"/>
      <c r="IPK1338" s="2"/>
      <c r="IPL1338" s="2"/>
      <c r="IPM1338" s="2"/>
      <c r="IPN1338" s="2"/>
      <c r="IPO1338" s="2"/>
      <c r="IPP1338" s="2"/>
      <c r="IPQ1338" s="2"/>
      <c r="IPR1338" s="2"/>
      <c r="IPS1338" s="2"/>
      <c r="IPT1338" s="2"/>
      <c r="IPU1338" s="2"/>
      <c r="IPV1338" s="2"/>
      <c r="IPW1338" s="2"/>
      <c r="IPX1338" s="2"/>
      <c r="IPY1338" s="2"/>
      <c r="IPZ1338" s="2"/>
      <c r="IQA1338" s="2"/>
      <c r="IQB1338" s="2"/>
      <c r="IQC1338" s="2"/>
      <c r="IQD1338" s="2"/>
      <c r="IQE1338" s="2"/>
      <c r="IQF1338" s="2"/>
      <c r="IQG1338" s="2"/>
      <c r="IQH1338" s="2"/>
      <c r="IQI1338" s="2"/>
      <c r="IQJ1338" s="2"/>
      <c r="IQK1338" s="2"/>
      <c r="IQL1338" s="2"/>
      <c r="IQM1338" s="2"/>
      <c r="IQN1338" s="2"/>
      <c r="IQO1338" s="2"/>
      <c r="IQP1338" s="2"/>
      <c r="IQQ1338" s="2"/>
      <c r="IQR1338" s="2"/>
      <c r="IQS1338" s="2"/>
      <c r="IQT1338" s="2"/>
      <c r="IQU1338" s="2"/>
      <c r="IQV1338" s="2"/>
      <c r="IQW1338" s="2"/>
      <c r="IQX1338" s="2"/>
      <c r="IQY1338" s="2"/>
      <c r="IQZ1338" s="2"/>
      <c r="IRA1338" s="2"/>
      <c r="IRB1338" s="2"/>
      <c r="IRC1338" s="2"/>
      <c r="IRD1338" s="2"/>
      <c r="IRE1338" s="2"/>
      <c r="IRF1338" s="2"/>
      <c r="IRG1338" s="2"/>
      <c r="IRH1338" s="2"/>
      <c r="IRI1338" s="2"/>
      <c r="IRJ1338" s="2"/>
      <c r="IRK1338" s="2"/>
      <c r="IRL1338" s="2"/>
      <c r="IRM1338" s="2"/>
      <c r="IRN1338" s="2"/>
      <c r="IRO1338" s="2"/>
      <c r="IRP1338" s="2"/>
      <c r="IRQ1338" s="2"/>
      <c r="IRR1338" s="2"/>
      <c r="IRS1338" s="2"/>
      <c r="IRT1338" s="2"/>
      <c r="IRU1338" s="2"/>
      <c r="IRV1338" s="2"/>
      <c r="IRW1338" s="2"/>
      <c r="IRX1338" s="2"/>
      <c r="IRY1338" s="2"/>
      <c r="IRZ1338" s="2"/>
      <c r="ISA1338" s="2"/>
      <c r="ISB1338" s="2"/>
      <c r="ISC1338" s="2"/>
      <c r="ISD1338" s="2"/>
      <c r="ISE1338" s="2"/>
      <c r="ISF1338" s="2"/>
      <c r="ISG1338" s="2"/>
      <c r="ISH1338" s="2"/>
      <c r="ISI1338" s="2"/>
      <c r="ISJ1338" s="2"/>
      <c r="ISK1338" s="2"/>
      <c r="ISL1338" s="2"/>
      <c r="ISM1338" s="2"/>
      <c r="ISN1338" s="2"/>
      <c r="ISO1338" s="2"/>
      <c r="ISP1338" s="2"/>
      <c r="ISQ1338" s="2"/>
      <c r="ISR1338" s="2"/>
      <c r="ISS1338" s="2"/>
      <c r="IST1338" s="2"/>
      <c r="ISU1338" s="2"/>
      <c r="ISV1338" s="2"/>
      <c r="ISW1338" s="2"/>
      <c r="ISX1338" s="2"/>
      <c r="ISY1338" s="2"/>
      <c r="ISZ1338" s="2"/>
      <c r="ITA1338" s="2"/>
      <c r="ITB1338" s="2"/>
      <c r="ITC1338" s="2"/>
      <c r="ITD1338" s="2"/>
      <c r="ITE1338" s="2"/>
      <c r="ITF1338" s="2"/>
      <c r="ITG1338" s="2"/>
      <c r="ITH1338" s="2"/>
      <c r="ITI1338" s="2"/>
      <c r="ITJ1338" s="2"/>
      <c r="ITK1338" s="2"/>
      <c r="ITL1338" s="2"/>
      <c r="ITM1338" s="2"/>
      <c r="ITN1338" s="2"/>
      <c r="ITO1338" s="2"/>
      <c r="ITP1338" s="2"/>
      <c r="ITQ1338" s="2"/>
      <c r="ITR1338" s="2"/>
      <c r="ITS1338" s="2"/>
      <c r="ITT1338" s="2"/>
      <c r="ITU1338" s="2"/>
      <c r="ITV1338" s="2"/>
      <c r="ITW1338" s="2"/>
      <c r="ITX1338" s="2"/>
      <c r="ITY1338" s="2"/>
      <c r="ITZ1338" s="2"/>
      <c r="IUA1338" s="2"/>
      <c r="IUB1338" s="2"/>
      <c r="IUC1338" s="2"/>
      <c r="IUD1338" s="2"/>
      <c r="IUE1338" s="2"/>
      <c r="IUF1338" s="2"/>
      <c r="IUG1338" s="2"/>
      <c r="IUH1338" s="2"/>
      <c r="IUI1338" s="2"/>
      <c r="IUJ1338" s="2"/>
      <c r="IUK1338" s="2"/>
      <c r="IUL1338" s="2"/>
      <c r="IUM1338" s="2"/>
      <c r="IUN1338" s="2"/>
      <c r="IUO1338" s="2"/>
      <c r="IUP1338" s="2"/>
      <c r="IUQ1338" s="2"/>
      <c r="IUR1338" s="2"/>
      <c r="IUS1338" s="2"/>
      <c r="IUT1338" s="2"/>
      <c r="IUU1338" s="2"/>
      <c r="IUV1338" s="2"/>
      <c r="IUW1338" s="2"/>
      <c r="IUX1338" s="2"/>
      <c r="IUY1338" s="2"/>
      <c r="IUZ1338" s="2"/>
      <c r="IVA1338" s="2"/>
      <c r="IVB1338" s="2"/>
      <c r="IVC1338" s="2"/>
      <c r="IVD1338" s="2"/>
      <c r="IVE1338" s="2"/>
      <c r="IVF1338" s="2"/>
      <c r="IVG1338" s="2"/>
      <c r="IVH1338" s="2"/>
      <c r="IVI1338" s="2"/>
      <c r="IVJ1338" s="2"/>
      <c r="IVK1338" s="2"/>
      <c r="IVL1338" s="2"/>
      <c r="IVM1338" s="2"/>
      <c r="IVN1338" s="2"/>
      <c r="IVO1338" s="2"/>
      <c r="IVP1338" s="2"/>
      <c r="IVQ1338" s="2"/>
      <c r="IVR1338" s="2"/>
      <c r="IVS1338" s="2"/>
      <c r="IVT1338" s="2"/>
      <c r="IVU1338" s="2"/>
      <c r="IVV1338" s="2"/>
      <c r="IVW1338" s="2"/>
      <c r="IVX1338" s="2"/>
      <c r="IVY1338" s="2"/>
      <c r="IVZ1338" s="2"/>
      <c r="IWA1338" s="2"/>
      <c r="IWB1338" s="2"/>
      <c r="IWC1338" s="2"/>
      <c r="IWD1338" s="2"/>
      <c r="IWE1338" s="2"/>
      <c r="IWF1338" s="2"/>
      <c r="IWG1338" s="2"/>
      <c r="IWH1338" s="2"/>
      <c r="IWI1338" s="2"/>
      <c r="IWJ1338" s="2"/>
      <c r="IWK1338" s="2"/>
      <c r="IWL1338" s="2"/>
      <c r="IWM1338" s="2"/>
      <c r="IWN1338" s="2"/>
      <c r="IWO1338" s="2"/>
      <c r="IWP1338" s="2"/>
      <c r="IWQ1338" s="2"/>
      <c r="IWR1338" s="2"/>
      <c r="IWS1338" s="2"/>
      <c r="IWT1338" s="2"/>
      <c r="IWU1338" s="2"/>
      <c r="IWV1338" s="2"/>
      <c r="IWW1338" s="2"/>
      <c r="IWX1338" s="2"/>
      <c r="IWY1338" s="2"/>
      <c r="IWZ1338" s="2"/>
      <c r="IXA1338" s="2"/>
      <c r="IXB1338" s="2"/>
      <c r="IXC1338" s="2"/>
      <c r="IXD1338" s="2"/>
      <c r="IXE1338" s="2"/>
      <c r="IXF1338" s="2"/>
      <c r="IXG1338" s="2"/>
      <c r="IXH1338" s="2"/>
      <c r="IXI1338" s="2"/>
      <c r="IXJ1338" s="2"/>
      <c r="IXK1338" s="2"/>
      <c r="IXL1338" s="2"/>
      <c r="IXM1338" s="2"/>
      <c r="IXN1338" s="2"/>
      <c r="IXO1338" s="2"/>
      <c r="IXP1338" s="2"/>
      <c r="IXQ1338" s="2"/>
      <c r="IXR1338" s="2"/>
      <c r="IXS1338" s="2"/>
      <c r="IXT1338" s="2"/>
      <c r="IXU1338" s="2"/>
      <c r="IXV1338" s="2"/>
      <c r="IXW1338" s="2"/>
      <c r="IXX1338" s="2"/>
      <c r="IXY1338" s="2"/>
      <c r="IXZ1338" s="2"/>
      <c r="IYA1338" s="2"/>
      <c r="IYB1338" s="2"/>
      <c r="IYC1338" s="2"/>
      <c r="IYD1338" s="2"/>
      <c r="IYE1338" s="2"/>
      <c r="IYF1338" s="2"/>
      <c r="IYG1338" s="2"/>
      <c r="IYH1338" s="2"/>
      <c r="IYI1338" s="2"/>
      <c r="IYJ1338" s="2"/>
      <c r="IYK1338" s="2"/>
      <c r="IYL1338" s="2"/>
      <c r="IYM1338" s="2"/>
      <c r="IYN1338" s="2"/>
      <c r="IYO1338" s="2"/>
      <c r="IYP1338" s="2"/>
      <c r="IYQ1338" s="2"/>
      <c r="IYR1338" s="2"/>
      <c r="IYS1338" s="2"/>
      <c r="IYT1338" s="2"/>
      <c r="IYU1338" s="2"/>
      <c r="IYV1338" s="2"/>
      <c r="IYW1338" s="2"/>
      <c r="IYX1338" s="2"/>
      <c r="IYY1338" s="2"/>
      <c r="IYZ1338" s="2"/>
      <c r="IZA1338" s="2"/>
      <c r="IZB1338" s="2"/>
      <c r="IZC1338" s="2"/>
      <c r="IZD1338" s="2"/>
      <c r="IZE1338" s="2"/>
      <c r="IZF1338" s="2"/>
      <c r="IZG1338" s="2"/>
      <c r="IZH1338" s="2"/>
      <c r="IZI1338" s="2"/>
      <c r="IZJ1338" s="2"/>
      <c r="IZK1338" s="2"/>
      <c r="IZL1338" s="2"/>
      <c r="IZM1338" s="2"/>
      <c r="IZN1338" s="2"/>
      <c r="IZO1338" s="2"/>
      <c r="IZP1338" s="2"/>
      <c r="IZQ1338" s="2"/>
      <c r="IZR1338" s="2"/>
      <c r="IZS1338" s="2"/>
      <c r="IZT1338" s="2"/>
      <c r="IZU1338" s="2"/>
      <c r="IZV1338" s="2"/>
      <c r="IZW1338" s="2"/>
      <c r="IZX1338" s="2"/>
      <c r="IZY1338" s="2"/>
      <c r="IZZ1338" s="2"/>
      <c r="JAA1338" s="2"/>
      <c r="JAB1338" s="2"/>
      <c r="JAC1338" s="2"/>
      <c r="JAD1338" s="2"/>
      <c r="JAE1338" s="2"/>
      <c r="JAF1338" s="2"/>
      <c r="JAG1338" s="2"/>
      <c r="JAH1338" s="2"/>
      <c r="JAI1338" s="2"/>
      <c r="JAJ1338" s="2"/>
      <c r="JAK1338" s="2"/>
      <c r="JAL1338" s="2"/>
      <c r="JAM1338" s="2"/>
      <c r="JAN1338" s="2"/>
      <c r="JAO1338" s="2"/>
      <c r="JAP1338" s="2"/>
      <c r="JAQ1338" s="2"/>
      <c r="JAR1338" s="2"/>
      <c r="JAS1338" s="2"/>
      <c r="JAT1338" s="2"/>
      <c r="JAU1338" s="2"/>
      <c r="JAV1338" s="2"/>
      <c r="JAW1338" s="2"/>
      <c r="JAX1338" s="2"/>
      <c r="JAY1338" s="2"/>
      <c r="JAZ1338" s="2"/>
      <c r="JBA1338" s="2"/>
      <c r="JBB1338" s="2"/>
      <c r="JBC1338" s="2"/>
      <c r="JBD1338" s="2"/>
      <c r="JBE1338" s="2"/>
      <c r="JBF1338" s="2"/>
      <c r="JBG1338" s="2"/>
      <c r="JBH1338" s="2"/>
      <c r="JBI1338" s="2"/>
      <c r="JBJ1338" s="2"/>
      <c r="JBK1338" s="2"/>
      <c r="JBL1338" s="2"/>
      <c r="JBM1338" s="2"/>
      <c r="JBN1338" s="2"/>
      <c r="JBO1338" s="2"/>
      <c r="JBP1338" s="2"/>
      <c r="JBQ1338" s="2"/>
      <c r="JBR1338" s="2"/>
      <c r="JBS1338" s="2"/>
      <c r="JBT1338" s="2"/>
      <c r="JBU1338" s="2"/>
      <c r="JBV1338" s="2"/>
      <c r="JBW1338" s="2"/>
      <c r="JBX1338" s="2"/>
      <c r="JBY1338" s="2"/>
      <c r="JBZ1338" s="2"/>
      <c r="JCA1338" s="2"/>
      <c r="JCB1338" s="2"/>
      <c r="JCC1338" s="2"/>
      <c r="JCD1338" s="2"/>
      <c r="JCE1338" s="2"/>
      <c r="JCF1338" s="2"/>
      <c r="JCG1338" s="2"/>
      <c r="JCH1338" s="2"/>
      <c r="JCI1338" s="2"/>
      <c r="JCJ1338" s="2"/>
      <c r="JCK1338" s="2"/>
      <c r="JCL1338" s="2"/>
      <c r="JCM1338" s="2"/>
      <c r="JCN1338" s="2"/>
      <c r="JCO1338" s="2"/>
      <c r="JCP1338" s="2"/>
      <c r="JCQ1338" s="2"/>
      <c r="JCR1338" s="2"/>
      <c r="JCS1338" s="2"/>
      <c r="JCT1338" s="2"/>
      <c r="JCU1338" s="2"/>
      <c r="JCV1338" s="2"/>
      <c r="JCW1338" s="2"/>
      <c r="JCX1338" s="2"/>
      <c r="JCY1338" s="2"/>
      <c r="JCZ1338" s="2"/>
      <c r="JDA1338" s="2"/>
      <c r="JDB1338" s="2"/>
      <c r="JDC1338" s="2"/>
      <c r="JDD1338" s="2"/>
      <c r="JDE1338" s="2"/>
      <c r="JDF1338" s="2"/>
      <c r="JDG1338" s="2"/>
      <c r="JDH1338" s="2"/>
      <c r="JDI1338" s="2"/>
      <c r="JDJ1338" s="2"/>
      <c r="JDK1338" s="2"/>
      <c r="JDL1338" s="2"/>
      <c r="JDM1338" s="2"/>
      <c r="JDN1338" s="2"/>
      <c r="JDO1338" s="2"/>
      <c r="JDP1338" s="2"/>
      <c r="JDQ1338" s="2"/>
      <c r="JDR1338" s="2"/>
      <c r="JDS1338" s="2"/>
      <c r="JDT1338" s="2"/>
      <c r="JDU1338" s="2"/>
      <c r="JDV1338" s="2"/>
      <c r="JDW1338" s="2"/>
      <c r="JDX1338" s="2"/>
      <c r="JDY1338" s="2"/>
      <c r="JDZ1338" s="2"/>
      <c r="JEA1338" s="2"/>
      <c r="JEB1338" s="2"/>
      <c r="JEC1338" s="2"/>
      <c r="JED1338" s="2"/>
      <c r="JEE1338" s="2"/>
      <c r="JEF1338" s="2"/>
      <c r="JEG1338" s="2"/>
      <c r="JEH1338" s="2"/>
      <c r="JEI1338" s="2"/>
      <c r="JEJ1338" s="2"/>
      <c r="JEK1338" s="2"/>
      <c r="JEL1338" s="2"/>
      <c r="JEM1338" s="2"/>
      <c r="JEN1338" s="2"/>
      <c r="JEO1338" s="2"/>
      <c r="JEP1338" s="2"/>
      <c r="JEQ1338" s="2"/>
      <c r="JER1338" s="2"/>
      <c r="JES1338" s="2"/>
      <c r="JET1338" s="2"/>
      <c r="JEU1338" s="2"/>
      <c r="JEV1338" s="2"/>
      <c r="JEW1338" s="2"/>
      <c r="JEX1338" s="2"/>
      <c r="JEY1338" s="2"/>
      <c r="JEZ1338" s="2"/>
      <c r="JFA1338" s="2"/>
      <c r="JFB1338" s="2"/>
      <c r="JFC1338" s="2"/>
      <c r="JFD1338" s="2"/>
      <c r="JFE1338" s="2"/>
      <c r="JFF1338" s="2"/>
      <c r="JFG1338" s="2"/>
      <c r="JFH1338" s="2"/>
      <c r="JFI1338" s="2"/>
      <c r="JFJ1338" s="2"/>
      <c r="JFK1338" s="2"/>
      <c r="JFL1338" s="2"/>
      <c r="JFM1338" s="2"/>
      <c r="JFN1338" s="2"/>
      <c r="JFO1338" s="2"/>
      <c r="JFP1338" s="2"/>
      <c r="JFQ1338" s="2"/>
      <c r="JFR1338" s="2"/>
      <c r="JFS1338" s="2"/>
      <c r="JFT1338" s="2"/>
      <c r="JFU1338" s="2"/>
      <c r="JFV1338" s="2"/>
      <c r="JFW1338" s="2"/>
      <c r="JFX1338" s="2"/>
      <c r="JFY1338" s="2"/>
      <c r="JFZ1338" s="2"/>
      <c r="JGA1338" s="2"/>
      <c r="JGB1338" s="2"/>
      <c r="JGC1338" s="2"/>
      <c r="JGD1338" s="2"/>
      <c r="JGE1338" s="2"/>
      <c r="JGF1338" s="2"/>
      <c r="JGG1338" s="2"/>
      <c r="JGH1338" s="2"/>
      <c r="JGI1338" s="2"/>
      <c r="JGJ1338" s="2"/>
      <c r="JGK1338" s="2"/>
      <c r="JGL1338" s="2"/>
      <c r="JGM1338" s="2"/>
      <c r="JGN1338" s="2"/>
      <c r="JGO1338" s="2"/>
      <c r="JGP1338" s="2"/>
      <c r="JGQ1338" s="2"/>
      <c r="JGR1338" s="2"/>
      <c r="JGS1338" s="2"/>
      <c r="JGT1338" s="2"/>
      <c r="JGU1338" s="2"/>
      <c r="JGV1338" s="2"/>
      <c r="JGW1338" s="2"/>
      <c r="JGX1338" s="2"/>
      <c r="JGY1338" s="2"/>
      <c r="JGZ1338" s="2"/>
      <c r="JHA1338" s="2"/>
      <c r="JHB1338" s="2"/>
      <c r="JHC1338" s="2"/>
      <c r="JHD1338" s="2"/>
      <c r="JHE1338" s="2"/>
      <c r="JHF1338" s="2"/>
      <c r="JHG1338" s="2"/>
      <c r="JHH1338" s="2"/>
      <c r="JHI1338" s="2"/>
      <c r="JHJ1338" s="2"/>
      <c r="JHK1338" s="2"/>
      <c r="JHL1338" s="2"/>
      <c r="JHM1338" s="2"/>
      <c r="JHN1338" s="2"/>
      <c r="JHO1338" s="2"/>
      <c r="JHP1338" s="2"/>
      <c r="JHQ1338" s="2"/>
      <c r="JHR1338" s="2"/>
      <c r="JHS1338" s="2"/>
      <c r="JHT1338" s="2"/>
      <c r="JHU1338" s="2"/>
      <c r="JHV1338" s="2"/>
      <c r="JHW1338" s="2"/>
      <c r="JHX1338" s="2"/>
      <c r="JHY1338" s="2"/>
      <c r="JHZ1338" s="2"/>
      <c r="JIA1338" s="2"/>
      <c r="JIB1338" s="2"/>
      <c r="JIC1338" s="2"/>
      <c r="JID1338" s="2"/>
      <c r="JIE1338" s="2"/>
      <c r="JIF1338" s="2"/>
      <c r="JIG1338" s="2"/>
      <c r="JIH1338" s="2"/>
      <c r="JII1338" s="2"/>
      <c r="JIJ1338" s="2"/>
      <c r="JIK1338" s="2"/>
      <c r="JIL1338" s="2"/>
      <c r="JIM1338" s="2"/>
      <c r="JIN1338" s="2"/>
      <c r="JIO1338" s="2"/>
      <c r="JIP1338" s="2"/>
      <c r="JIQ1338" s="2"/>
      <c r="JIR1338" s="2"/>
      <c r="JIS1338" s="2"/>
      <c r="JIT1338" s="2"/>
      <c r="JIU1338" s="2"/>
      <c r="JIV1338" s="2"/>
      <c r="JIW1338" s="2"/>
      <c r="JIX1338" s="2"/>
      <c r="JIY1338" s="2"/>
      <c r="JIZ1338" s="2"/>
      <c r="JJA1338" s="2"/>
      <c r="JJB1338" s="2"/>
      <c r="JJC1338" s="2"/>
      <c r="JJD1338" s="2"/>
      <c r="JJE1338" s="2"/>
      <c r="JJF1338" s="2"/>
      <c r="JJG1338" s="2"/>
      <c r="JJH1338" s="2"/>
      <c r="JJI1338" s="2"/>
      <c r="JJJ1338" s="2"/>
      <c r="JJK1338" s="2"/>
      <c r="JJL1338" s="2"/>
      <c r="JJM1338" s="2"/>
      <c r="JJN1338" s="2"/>
      <c r="JJO1338" s="2"/>
      <c r="JJP1338" s="2"/>
      <c r="JJQ1338" s="2"/>
      <c r="JJR1338" s="2"/>
      <c r="JJS1338" s="2"/>
      <c r="JJT1338" s="2"/>
      <c r="JJU1338" s="2"/>
      <c r="JJV1338" s="2"/>
      <c r="JJW1338" s="2"/>
      <c r="JJX1338" s="2"/>
      <c r="JJY1338" s="2"/>
      <c r="JJZ1338" s="2"/>
      <c r="JKA1338" s="2"/>
      <c r="JKB1338" s="2"/>
      <c r="JKC1338" s="2"/>
      <c r="JKD1338" s="2"/>
      <c r="JKE1338" s="2"/>
      <c r="JKF1338" s="2"/>
      <c r="JKG1338" s="2"/>
      <c r="JKH1338" s="2"/>
      <c r="JKI1338" s="2"/>
      <c r="JKJ1338" s="2"/>
      <c r="JKK1338" s="2"/>
      <c r="JKL1338" s="2"/>
      <c r="JKM1338" s="2"/>
      <c r="JKN1338" s="2"/>
      <c r="JKO1338" s="2"/>
      <c r="JKP1338" s="2"/>
      <c r="JKQ1338" s="2"/>
      <c r="JKR1338" s="2"/>
      <c r="JKS1338" s="2"/>
      <c r="JKT1338" s="2"/>
      <c r="JKU1338" s="2"/>
      <c r="JKV1338" s="2"/>
      <c r="JKW1338" s="2"/>
      <c r="JKX1338" s="2"/>
      <c r="JKY1338" s="2"/>
      <c r="JKZ1338" s="2"/>
      <c r="JLA1338" s="2"/>
      <c r="JLB1338" s="2"/>
      <c r="JLC1338" s="2"/>
      <c r="JLD1338" s="2"/>
      <c r="JLE1338" s="2"/>
      <c r="JLF1338" s="2"/>
      <c r="JLG1338" s="2"/>
      <c r="JLH1338" s="2"/>
      <c r="JLI1338" s="2"/>
      <c r="JLJ1338" s="2"/>
      <c r="JLK1338" s="2"/>
      <c r="JLL1338" s="2"/>
      <c r="JLM1338" s="2"/>
      <c r="JLN1338" s="2"/>
      <c r="JLO1338" s="2"/>
      <c r="JLP1338" s="2"/>
      <c r="JLQ1338" s="2"/>
      <c r="JLR1338" s="2"/>
      <c r="JLS1338" s="2"/>
      <c r="JLT1338" s="2"/>
      <c r="JLU1338" s="2"/>
      <c r="JLV1338" s="2"/>
      <c r="JLW1338" s="2"/>
      <c r="JLX1338" s="2"/>
      <c r="JLY1338" s="2"/>
      <c r="JLZ1338" s="2"/>
      <c r="JMA1338" s="2"/>
      <c r="JMB1338" s="2"/>
      <c r="JMC1338" s="2"/>
      <c r="JMD1338" s="2"/>
      <c r="JME1338" s="2"/>
      <c r="JMF1338" s="2"/>
      <c r="JMG1338" s="2"/>
      <c r="JMH1338" s="2"/>
      <c r="JMI1338" s="2"/>
      <c r="JMJ1338" s="2"/>
      <c r="JMK1338" s="2"/>
      <c r="JML1338" s="2"/>
      <c r="JMM1338" s="2"/>
      <c r="JMN1338" s="2"/>
      <c r="JMO1338" s="2"/>
      <c r="JMP1338" s="2"/>
      <c r="JMQ1338" s="2"/>
      <c r="JMR1338" s="2"/>
      <c r="JMS1338" s="2"/>
      <c r="JMT1338" s="2"/>
      <c r="JMU1338" s="2"/>
      <c r="JMV1338" s="2"/>
      <c r="JMW1338" s="2"/>
      <c r="JMX1338" s="2"/>
      <c r="JMY1338" s="2"/>
      <c r="JMZ1338" s="2"/>
      <c r="JNA1338" s="2"/>
      <c r="JNB1338" s="2"/>
      <c r="JNC1338" s="2"/>
      <c r="JND1338" s="2"/>
      <c r="JNE1338" s="2"/>
      <c r="JNF1338" s="2"/>
      <c r="JNG1338" s="2"/>
      <c r="JNH1338" s="2"/>
      <c r="JNI1338" s="2"/>
      <c r="JNJ1338" s="2"/>
      <c r="JNK1338" s="2"/>
      <c r="JNL1338" s="2"/>
      <c r="JNM1338" s="2"/>
      <c r="JNN1338" s="2"/>
      <c r="JNO1338" s="2"/>
      <c r="JNP1338" s="2"/>
      <c r="JNQ1338" s="2"/>
      <c r="JNR1338" s="2"/>
      <c r="JNS1338" s="2"/>
      <c r="JNT1338" s="2"/>
      <c r="JNU1338" s="2"/>
      <c r="JNV1338" s="2"/>
      <c r="JNW1338" s="2"/>
      <c r="JNX1338" s="2"/>
      <c r="JNY1338" s="2"/>
      <c r="JNZ1338" s="2"/>
      <c r="JOA1338" s="2"/>
      <c r="JOB1338" s="2"/>
      <c r="JOC1338" s="2"/>
      <c r="JOD1338" s="2"/>
      <c r="JOE1338" s="2"/>
      <c r="JOF1338" s="2"/>
      <c r="JOG1338" s="2"/>
      <c r="JOH1338" s="2"/>
      <c r="JOI1338" s="2"/>
      <c r="JOJ1338" s="2"/>
      <c r="JOK1338" s="2"/>
      <c r="JOL1338" s="2"/>
      <c r="JOM1338" s="2"/>
      <c r="JON1338" s="2"/>
      <c r="JOO1338" s="2"/>
      <c r="JOP1338" s="2"/>
      <c r="JOQ1338" s="2"/>
      <c r="JOR1338" s="2"/>
      <c r="JOS1338" s="2"/>
      <c r="JOT1338" s="2"/>
      <c r="JOU1338" s="2"/>
      <c r="JOV1338" s="2"/>
      <c r="JOW1338" s="2"/>
      <c r="JOX1338" s="2"/>
      <c r="JOY1338" s="2"/>
      <c r="JOZ1338" s="2"/>
      <c r="JPA1338" s="2"/>
      <c r="JPB1338" s="2"/>
      <c r="JPC1338" s="2"/>
      <c r="JPD1338" s="2"/>
      <c r="JPE1338" s="2"/>
      <c r="JPF1338" s="2"/>
      <c r="JPG1338" s="2"/>
      <c r="JPH1338" s="2"/>
      <c r="JPI1338" s="2"/>
      <c r="JPJ1338" s="2"/>
      <c r="JPK1338" s="2"/>
      <c r="JPL1338" s="2"/>
      <c r="JPM1338" s="2"/>
      <c r="JPN1338" s="2"/>
      <c r="JPO1338" s="2"/>
      <c r="JPP1338" s="2"/>
      <c r="JPQ1338" s="2"/>
      <c r="JPR1338" s="2"/>
      <c r="JPS1338" s="2"/>
      <c r="JPT1338" s="2"/>
      <c r="JPU1338" s="2"/>
      <c r="JPV1338" s="2"/>
      <c r="JPW1338" s="2"/>
      <c r="JPX1338" s="2"/>
      <c r="JPY1338" s="2"/>
      <c r="JPZ1338" s="2"/>
      <c r="JQA1338" s="2"/>
      <c r="JQB1338" s="2"/>
      <c r="JQC1338" s="2"/>
      <c r="JQD1338" s="2"/>
      <c r="JQE1338" s="2"/>
      <c r="JQF1338" s="2"/>
      <c r="JQG1338" s="2"/>
      <c r="JQH1338" s="2"/>
      <c r="JQI1338" s="2"/>
      <c r="JQJ1338" s="2"/>
      <c r="JQK1338" s="2"/>
      <c r="JQL1338" s="2"/>
      <c r="JQM1338" s="2"/>
      <c r="JQN1338" s="2"/>
      <c r="JQO1338" s="2"/>
      <c r="JQP1338" s="2"/>
      <c r="JQQ1338" s="2"/>
      <c r="JQR1338" s="2"/>
      <c r="JQS1338" s="2"/>
      <c r="JQT1338" s="2"/>
      <c r="JQU1338" s="2"/>
      <c r="JQV1338" s="2"/>
      <c r="JQW1338" s="2"/>
      <c r="JQX1338" s="2"/>
      <c r="JQY1338" s="2"/>
      <c r="JQZ1338" s="2"/>
      <c r="JRA1338" s="2"/>
      <c r="JRB1338" s="2"/>
      <c r="JRC1338" s="2"/>
      <c r="JRD1338" s="2"/>
      <c r="JRE1338" s="2"/>
      <c r="JRF1338" s="2"/>
      <c r="JRG1338" s="2"/>
      <c r="JRH1338" s="2"/>
      <c r="JRI1338" s="2"/>
      <c r="JRJ1338" s="2"/>
      <c r="JRK1338" s="2"/>
      <c r="JRL1338" s="2"/>
      <c r="JRM1338" s="2"/>
      <c r="JRN1338" s="2"/>
      <c r="JRO1338" s="2"/>
      <c r="JRP1338" s="2"/>
      <c r="JRQ1338" s="2"/>
      <c r="JRR1338" s="2"/>
      <c r="JRS1338" s="2"/>
      <c r="JRT1338" s="2"/>
      <c r="JRU1338" s="2"/>
      <c r="JRV1338" s="2"/>
      <c r="JRW1338" s="2"/>
      <c r="JRX1338" s="2"/>
      <c r="JRY1338" s="2"/>
      <c r="JRZ1338" s="2"/>
      <c r="JSA1338" s="2"/>
      <c r="JSB1338" s="2"/>
      <c r="JSC1338" s="2"/>
      <c r="JSD1338" s="2"/>
      <c r="JSE1338" s="2"/>
      <c r="JSF1338" s="2"/>
      <c r="JSG1338" s="2"/>
      <c r="JSH1338" s="2"/>
      <c r="JSI1338" s="2"/>
      <c r="JSJ1338" s="2"/>
      <c r="JSK1338" s="2"/>
      <c r="JSL1338" s="2"/>
      <c r="JSM1338" s="2"/>
      <c r="JSN1338" s="2"/>
      <c r="JSO1338" s="2"/>
      <c r="JSP1338" s="2"/>
      <c r="JSQ1338" s="2"/>
      <c r="JSR1338" s="2"/>
      <c r="JSS1338" s="2"/>
      <c r="JST1338" s="2"/>
      <c r="JSU1338" s="2"/>
      <c r="JSV1338" s="2"/>
      <c r="JSW1338" s="2"/>
      <c r="JSX1338" s="2"/>
      <c r="JSY1338" s="2"/>
      <c r="JSZ1338" s="2"/>
      <c r="JTA1338" s="2"/>
      <c r="JTB1338" s="2"/>
      <c r="JTC1338" s="2"/>
      <c r="JTD1338" s="2"/>
      <c r="JTE1338" s="2"/>
      <c r="JTF1338" s="2"/>
      <c r="JTG1338" s="2"/>
      <c r="JTH1338" s="2"/>
      <c r="JTI1338" s="2"/>
      <c r="JTJ1338" s="2"/>
      <c r="JTK1338" s="2"/>
      <c r="JTL1338" s="2"/>
      <c r="JTM1338" s="2"/>
      <c r="JTN1338" s="2"/>
      <c r="JTO1338" s="2"/>
      <c r="JTP1338" s="2"/>
      <c r="JTQ1338" s="2"/>
      <c r="JTR1338" s="2"/>
      <c r="JTS1338" s="2"/>
      <c r="JTT1338" s="2"/>
      <c r="JTU1338" s="2"/>
      <c r="JTV1338" s="2"/>
      <c r="JTW1338" s="2"/>
      <c r="JTX1338" s="2"/>
      <c r="JTY1338" s="2"/>
      <c r="JTZ1338" s="2"/>
      <c r="JUA1338" s="2"/>
      <c r="JUB1338" s="2"/>
      <c r="JUC1338" s="2"/>
      <c r="JUD1338" s="2"/>
      <c r="JUE1338" s="2"/>
      <c r="JUF1338" s="2"/>
      <c r="JUG1338" s="2"/>
      <c r="JUH1338" s="2"/>
      <c r="JUI1338" s="2"/>
      <c r="JUJ1338" s="2"/>
      <c r="JUK1338" s="2"/>
      <c r="JUL1338" s="2"/>
      <c r="JUM1338" s="2"/>
      <c r="JUN1338" s="2"/>
      <c r="JUO1338" s="2"/>
      <c r="JUP1338" s="2"/>
      <c r="JUQ1338" s="2"/>
      <c r="JUR1338" s="2"/>
      <c r="JUS1338" s="2"/>
      <c r="JUT1338" s="2"/>
      <c r="JUU1338" s="2"/>
      <c r="JUV1338" s="2"/>
      <c r="JUW1338" s="2"/>
      <c r="JUX1338" s="2"/>
      <c r="JUY1338" s="2"/>
      <c r="JUZ1338" s="2"/>
      <c r="JVA1338" s="2"/>
      <c r="JVB1338" s="2"/>
      <c r="JVC1338" s="2"/>
      <c r="JVD1338" s="2"/>
      <c r="JVE1338" s="2"/>
      <c r="JVF1338" s="2"/>
      <c r="JVG1338" s="2"/>
      <c r="JVH1338" s="2"/>
      <c r="JVI1338" s="2"/>
      <c r="JVJ1338" s="2"/>
      <c r="JVK1338" s="2"/>
      <c r="JVL1338" s="2"/>
      <c r="JVM1338" s="2"/>
      <c r="JVN1338" s="2"/>
      <c r="JVO1338" s="2"/>
      <c r="JVP1338" s="2"/>
      <c r="JVQ1338" s="2"/>
      <c r="JVR1338" s="2"/>
      <c r="JVS1338" s="2"/>
      <c r="JVT1338" s="2"/>
      <c r="JVU1338" s="2"/>
      <c r="JVV1338" s="2"/>
      <c r="JVW1338" s="2"/>
      <c r="JVX1338" s="2"/>
      <c r="JVY1338" s="2"/>
      <c r="JVZ1338" s="2"/>
      <c r="JWA1338" s="2"/>
      <c r="JWB1338" s="2"/>
      <c r="JWC1338" s="2"/>
      <c r="JWD1338" s="2"/>
      <c r="JWE1338" s="2"/>
      <c r="JWF1338" s="2"/>
      <c r="JWG1338" s="2"/>
      <c r="JWH1338" s="2"/>
      <c r="JWI1338" s="2"/>
      <c r="JWJ1338" s="2"/>
      <c r="JWK1338" s="2"/>
      <c r="JWL1338" s="2"/>
      <c r="JWM1338" s="2"/>
      <c r="JWN1338" s="2"/>
      <c r="JWO1338" s="2"/>
      <c r="JWP1338" s="2"/>
      <c r="JWQ1338" s="2"/>
      <c r="JWR1338" s="2"/>
      <c r="JWS1338" s="2"/>
      <c r="JWT1338" s="2"/>
      <c r="JWU1338" s="2"/>
      <c r="JWV1338" s="2"/>
      <c r="JWW1338" s="2"/>
      <c r="JWX1338" s="2"/>
      <c r="JWY1338" s="2"/>
      <c r="JWZ1338" s="2"/>
      <c r="JXA1338" s="2"/>
      <c r="JXB1338" s="2"/>
      <c r="JXC1338" s="2"/>
      <c r="JXD1338" s="2"/>
      <c r="JXE1338" s="2"/>
      <c r="JXF1338" s="2"/>
      <c r="JXG1338" s="2"/>
      <c r="JXH1338" s="2"/>
      <c r="JXI1338" s="2"/>
      <c r="JXJ1338" s="2"/>
      <c r="JXK1338" s="2"/>
      <c r="JXL1338" s="2"/>
      <c r="JXM1338" s="2"/>
      <c r="JXN1338" s="2"/>
      <c r="JXO1338" s="2"/>
      <c r="JXP1338" s="2"/>
      <c r="JXQ1338" s="2"/>
      <c r="JXR1338" s="2"/>
      <c r="JXS1338" s="2"/>
      <c r="JXT1338" s="2"/>
      <c r="JXU1338" s="2"/>
      <c r="JXV1338" s="2"/>
      <c r="JXW1338" s="2"/>
      <c r="JXX1338" s="2"/>
      <c r="JXY1338" s="2"/>
      <c r="JXZ1338" s="2"/>
      <c r="JYA1338" s="2"/>
      <c r="JYB1338" s="2"/>
      <c r="JYC1338" s="2"/>
      <c r="JYD1338" s="2"/>
      <c r="JYE1338" s="2"/>
      <c r="JYF1338" s="2"/>
      <c r="JYG1338" s="2"/>
      <c r="JYH1338" s="2"/>
      <c r="JYI1338" s="2"/>
      <c r="JYJ1338" s="2"/>
      <c r="JYK1338" s="2"/>
      <c r="JYL1338" s="2"/>
      <c r="JYM1338" s="2"/>
      <c r="JYN1338" s="2"/>
      <c r="JYO1338" s="2"/>
      <c r="JYP1338" s="2"/>
      <c r="JYQ1338" s="2"/>
      <c r="JYR1338" s="2"/>
      <c r="JYS1338" s="2"/>
      <c r="JYT1338" s="2"/>
      <c r="JYU1338" s="2"/>
      <c r="JYV1338" s="2"/>
      <c r="JYW1338" s="2"/>
      <c r="JYX1338" s="2"/>
      <c r="JYY1338" s="2"/>
      <c r="JYZ1338" s="2"/>
      <c r="JZA1338" s="2"/>
      <c r="JZB1338" s="2"/>
      <c r="JZC1338" s="2"/>
      <c r="JZD1338" s="2"/>
      <c r="JZE1338" s="2"/>
      <c r="JZF1338" s="2"/>
      <c r="JZG1338" s="2"/>
      <c r="JZH1338" s="2"/>
      <c r="JZI1338" s="2"/>
      <c r="JZJ1338" s="2"/>
      <c r="JZK1338" s="2"/>
      <c r="JZL1338" s="2"/>
      <c r="JZM1338" s="2"/>
      <c r="JZN1338" s="2"/>
      <c r="JZO1338" s="2"/>
      <c r="JZP1338" s="2"/>
      <c r="JZQ1338" s="2"/>
      <c r="JZR1338" s="2"/>
      <c r="JZS1338" s="2"/>
      <c r="JZT1338" s="2"/>
      <c r="JZU1338" s="2"/>
      <c r="JZV1338" s="2"/>
      <c r="JZW1338" s="2"/>
      <c r="JZX1338" s="2"/>
      <c r="JZY1338" s="2"/>
      <c r="JZZ1338" s="2"/>
      <c r="KAA1338" s="2"/>
      <c r="KAB1338" s="2"/>
      <c r="KAC1338" s="2"/>
      <c r="KAD1338" s="2"/>
      <c r="KAE1338" s="2"/>
      <c r="KAF1338" s="2"/>
      <c r="KAG1338" s="2"/>
      <c r="KAH1338" s="2"/>
      <c r="KAI1338" s="2"/>
      <c r="KAJ1338" s="2"/>
      <c r="KAK1338" s="2"/>
      <c r="KAL1338" s="2"/>
      <c r="KAM1338" s="2"/>
      <c r="KAN1338" s="2"/>
      <c r="KAO1338" s="2"/>
      <c r="KAP1338" s="2"/>
      <c r="KAQ1338" s="2"/>
      <c r="KAR1338" s="2"/>
      <c r="KAS1338" s="2"/>
      <c r="KAT1338" s="2"/>
      <c r="KAU1338" s="2"/>
      <c r="KAV1338" s="2"/>
      <c r="KAW1338" s="2"/>
      <c r="KAX1338" s="2"/>
      <c r="KAY1338" s="2"/>
      <c r="KAZ1338" s="2"/>
      <c r="KBA1338" s="2"/>
      <c r="KBB1338" s="2"/>
      <c r="KBC1338" s="2"/>
      <c r="KBD1338" s="2"/>
      <c r="KBE1338" s="2"/>
      <c r="KBF1338" s="2"/>
      <c r="KBG1338" s="2"/>
      <c r="KBH1338" s="2"/>
      <c r="KBI1338" s="2"/>
      <c r="KBJ1338" s="2"/>
      <c r="KBK1338" s="2"/>
      <c r="KBL1338" s="2"/>
      <c r="KBM1338" s="2"/>
      <c r="KBN1338" s="2"/>
      <c r="KBO1338" s="2"/>
      <c r="KBP1338" s="2"/>
      <c r="KBQ1338" s="2"/>
      <c r="KBR1338" s="2"/>
      <c r="KBS1338" s="2"/>
      <c r="KBT1338" s="2"/>
      <c r="KBU1338" s="2"/>
      <c r="KBV1338" s="2"/>
      <c r="KBW1338" s="2"/>
      <c r="KBX1338" s="2"/>
      <c r="KBY1338" s="2"/>
      <c r="KBZ1338" s="2"/>
      <c r="KCA1338" s="2"/>
      <c r="KCB1338" s="2"/>
      <c r="KCC1338" s="2"/>
      <c r="KCD1338" s="2"/>
      <c r="KCE1338" s="2"/>
      <c r="KCF1338" s="2"/>
      <c r="KCG1338" s="2"/>
      <c r="KCH1338" s="2"/>
      <c r="KCI1338" s="2"/>
      <c r="KCJ1338" s="2"/>
      <c r="KCK1338" s="2"/>
      <c r="KCL1338" s="2"/>
      <c r="KCM1338" s="2"/>
      <c r="KCN1338" s="2"/>
      <c r="KCO1338" s="2"/>
      <c r="KCP1338" s="2"/>
      <c r="KCQ1338" s="2"/>
      <c r="KCR1338" s="2"/>
      <c r="KCS1338" s="2"/>
      <c r="KCT1338" s="2"/>
      <c r="KCU1338" s="2"/>
      <c r="KCV1338" s="2"/>
      <c r="KCW1338" s="2"/>
      <c r="KCX1338" s="2"/>
      <c r="KCY1338" s="2"/>
      <c r="KCZ1338" s="2"/>
      <c r="KDA1338" s="2"/>
      <c r="KDB1338" s="2"/>
      <c r="KDC1338" s="2"/>
      <c r="KDD1338" s="2"/>
      <c r="KDE1338" s="2"/>
      <c r="KDF1338" s="2"/>
      <c r="KDG1338" s="2"/>
      <c r="KDH1338" s="2"/>
      <c r="KDI1338" s="2"/>
      <c r="KDJ1338" s="2"/>
      <c r="KDK1338" s="2"/>
      <c r="KDL1338" s="2"/>
      <c r="KDM1338" s="2"/>
      <c r="KDN1338" s="2"/>
      <c r="KDO1338" s="2"/>
      <c r="KDP1338" s="2"/>
      <c r="KDQ1338" s="2"/>
      <c r="KDR1338" s="2"/>
      <c r="KDS1338" s="2"/>
      <c r="KDT1338" s="2"/>
      <c r="KDU1338" s="2"/>
      <c r="KDV1338" s="2"/>
      <c r="KDW1338" s="2"/>
      <c r="KDX1338" s="2"/>
      <c r="KDY1338" s="2"/>
      <c r="KDZ1338" s="2"/>
      <c r="KEA1338" s="2"/>
      <c r="KEB1338" s="2"/>
      <c r="KEC1338" s="2"/>
      <c r="KED1338" s="2"/>
      <c r="KEE1338" s="2"/>
      <c r="KEF1338" s="2"/>
      <c r="KEG1338" s="2"/>
      <c r="KEH1338" s="2"/>
      <c r="KEI1338" s="2"/>
      <c r="KEJ1338" s="2"/>
      <c r="KEK1338" s="2"/>
      <c r="KEL1338" s="2"/>
      <c r="KEM1338" s="2"/>
      <c r="KEN1338" s="2"/>
      <c r="KEO1338" s="2"/>
      <c r="KEP1338" s="2"/>
      <c r="KEQ1338" s="2"/>
      <c r="KER1338" s="2"/>
      <c r="KES1338" s="2"/>
      <c r="KET1338" s="2"/>
      <c r="KEU1338" s="2"/>
      <c r="KEV1338" s="2"/>
      <c r="KEW1338" s="2"/>
      <c r="KEX1338" s="2"/>
      <c r="KEY1338" s="2"/>
      <c r="KEZ1338" s="2"/>
      <c r="KFA1338" s="2"/>
      <c r="KFB1338" s="2"/>
      <c r="KFC1338" s="2"/>
      <c r="KFD1338" s="2"/>
      <c r="KFE1338" s="2"/>
      <c r="KFF1338" s="2"/>
      <c r="KFG1338" s="2"/>
      <c r="KFH1338" s="2"/>
      <c r="KFI1338" s="2"/>
      <c r="KFJ1338" s="2"/>
      <c r="KFK1338" s="2"/>
      <c r="KFL1338" s="2"/>
      <c r="KFM1338" s="2"/>
      <c r="KFN1338" s="2"/>
      <c r="KFO1338" s="2"/>
      <c r="KFP1338" s="2"/>
      <c r="KFQ1338" s="2"/>
      <c r="KFR1338" s="2"/>
      <c r="KFS1338" s="2"/>
      <c r="KFT1338" s="2"/>
      <c r="KFU1338" s="2"/>
      <c r="KFV1338" s="2"/>
      <c r="KFW1338" s="2"/>
      <c r="KFX1338" s="2"/>
      <c r="KFY1338" s="2"/>
      <c r="KFZ1338" s="2"/>
      <c r="KGA1338" s="2"/>
      <c r="KGB1338" s="2"/>
      <c r="KGC1338" s="2"/>
      <c r="KGD1338" s="2"/>
      <c r="KGE1338" s="2"/>
      <c r="KGF1338" s="2"/>
      <c r="KGG1338" s="2"/>
      <c r="KGH1338" s="2"/>
      <c r="KGI1338" s="2"/>
      <c r="KGJ1338" s="2"/>
      <c r="KGK1338" s="2"/>
      <c r="KGL1338" s="2"/>
      <c r="KGM1338" s="2"/>
      <c r="KGN1338" s="2"/>
      <c r="KGO1338" s="2"/>
      <c r="KGP1338" s="2"/>
      <c r="KGQ1338" s="2"/>
      <c r="KGR1338" s="2"/>
      <c r="KGS1338" s="2"/>
      <c r="KGT1338" s="2"/>
      <c r="KGU1338" s="2"/>
      <c r="KGV1338" s="2"/>
      <c r="KGW1338" s="2"/>
      <c r="KGX1338" s="2"/>
      <c r="KGY1338" s="2"/>
      <c r="KGZ1338" s="2"/>
      <c r="KHA1338" s="2"/>
      <c r="KHB1338" s="2"/>
      <c r="KHC1338" s="2"/>
      <c r="KHD1338" s="2"/>
      <c r="KHE1338" s="2"/>
      <c r="KHF1338" s="2"/>
      <c r="KHG1338" s="2"/>
      <c r="KHH1338" s="2"/>
      <c r="KHI1338" s="2"/>
      <c r="KHJ1338" s="2"/>
      <c r="KHK1338" s="2"/>
      <c r="KHL1338" s="2"/>
      <c r="KHM1338" s="2"/>
      <c r="KHN1338" s="2"/>
      <c r="KHO1338" s="2"/>
      <c r="KHP1338" s="2"/>
      <c r="KHQ1338" s="2"/>
      <c r="KHR1338" s="2"/>
      <c r="KHS1338" s="2"/>
      <c r="KHT1338" s="2"/>
      <c r="KHU1338" s="2"/>
      <c r="KHV1338" s="2"/>
      <c r="KHW1338" s="2"/>
      <c r="KHX1338" s="2"/>
      <c r="KHY1338" s="2"/>
      <c r="KHZ1338" s="2"/>
      <c r="KIA1338" s="2"/>
      <c r="KIB1338" s="2"/>
      <c r="KIC1338" s="2"/>
      <c r="KID1338" s="2"/>
      <c r="KIE1338" s="2"/>
      <c r="KIF1338" s="2"/>
      <c r="KIG1338" s="2"/>
      <c r="KIH1338" s="2"/>
      <c r="KII1338" s="2"/>
      <c r="KIJ1338" s="2"/>
      <c r="KIK1338" s="2"/>
      <c r="KIL1338" s="2"/>
      <c r="KIM1338" s="2"/>
      <c r="KIN1338" s="2"/>
      <c r="KIO1338" s="2"/>
      <c r="KIP1338" s="2"/>
      <c r="KIQ1338" s="2"/>
      <c r="KIR1338" s="2"/>
      <c r="KIS1338" s="2"/>
      <c r="KIT1338" s="2"/>
      <c r="KIU1338" s="2"/>
      <c r="KIV1338" s="2"/>
      <c r="KIW1338" s="2"/>
      <c r="KIX1338" s="2"/>
      <c r="KIY1338" s="2"/>
      <c r="KIZ1338" s="2"/>
      <c r="KJA1338" s="2"/>
      <c r="KJB1338" s="2"/>
      <c r="KJC1338" s="2"/>
      <c r="KJD1338" s="2"/>
      <c r="KJE1338" s="2"/>
      <c r="KJF1338" s="2"/>
      <c r="KJG1338" s="2"/>
      <c r="KJH1338" s="2"/>
      <c r="KJI1338" s="2"/>
      <c r="KJJ1338" s="2"/>
      <c r="KJK1338" s="2"/>
      <c r="KJL1338" s="2"/>
      <c r="KJM1338" s="2"/>
      <c r="KJN1338" s="2"/>
      <c r="KJO1338" s="2"/>
      <c r="KJP1338" s="2"/>
      <c r="KJQ1338" s="2"/>
      <c r="KJR1338" s="2"/>
      <c r="KJS1338" s="2"/>
      <c r="KJT1338" s="2"/>
      <c r="KJU1338" s="2"/>
      <c r="KJV1338" s="2"/>
      <c r="KJW1338" s="2"/>
      <c r="KJX1338" s="2"/>
      <c r="KJY1338" s="2"/>
      <c r="KJZ1338" s="2"/>
      <c r="KKA1338" s="2"/>
      <c r="KKB1338" s="2"/>
      <c r="KKC1338" s="2"/>
      <c r="KKD1338" s="2"/>
      <c r="KKE1338" s="2"/>
      <c r="KKF1338" s="2"/>
      <c r="KKG1338" s="2"/>
      <c r="KKH1338" s="2"/>
      <c r="KKI1338" s="2"/>
      <c r="KKJ1338" s="2"/>
      <c r="KKK1338" s="2"/>
      <c r="KKL1338" s="2"/>
      <c r="KKM1338" s="2"/>
      <c r="KKN1338" s="2"/>
      <c r="KKO1338" s="2"/>
      <c r="KKP1338" s="2"/>
      <c r="KKQ1338" s="2"/>
      <c r="KKR1338" s="2"/>
      <c r="KKS1338" s="2"/>
      <c r="KKT1338" s="2"/>
      <c r="KKU1338" s="2"/>
      <c r="KKV1338" s="2"/>
      <c r="KKW1338" s="2"/>
      <c r="KKX1338" s="2"/>
      <c r="KKY1338" s="2"/>
      <c r="KKZ1338" s="2"/>
      <c r="KLA1338" s="2"/>
      <c r="KLB1338" s="2"/>
      <c r="KLC1338" s="2"/>
      <c r="KLD1338" s="2"/>
      <c r="KLE1338" s="2"/>
      <c r="KLF1338" s="2"/>
      <c r="KLG1338" s="2"/>
      <c r="KLH1338" s="2"/>
      <c r="KLI1338" s="2"/>
      <c r="KLJ1338" s="2"/>
      <c r="KLK1338" s="2"/>
      <c r="KLL1338" s="2"/>
      <c r="KLM1338" s="2"/>
      <c r="KLN1338" s="2"/>
      <c r="KLO1338" s="2"/>
      <c r="KLP1338" s="2"/>
      <c r="KLQ1338" s="2"/>
      <c r="KLR1338" s="2"/>
      <c r="KLS1338" s="2"/>
      <c r="KLT1338" s="2"/>
      <c r="KLU1338" s="2"/>
      <c r="KLV1338" s="2"/>
      <c r="KLW1338" s="2"/>
      <c r="KLX1338" s="2"/>
      <c r="KLY1338" s="2"/>
      <c r="KLZ1338" s="2"/>
      <c r="KMA1338" s="2"/>
      <c r="KMB1338" s="2"/>
      <c r="KMC1338" s="2"/>
      <c r="KMD1338" s="2"/>
      <c r="KME1338" s="2"/>
      <c r="KMF1338" s="2"/>
      <c r="KMG1338" s="2"/>
      <c r="KMH1338" s="2"/>
      <c r="KMI1338" s="2"/>
      <c r="KMJ1338" s="2"/>
      <c r="KMK1338" s="2"/>
      <c r="KML1338" s="2"/>
      <c r="KMM1338" s="2"/>
      <c r="KMN1338" s="2"/>
      <c r="KMO1338" s="2"/>
      <c r="KMP1338" s="2"/>
      <c r="KMQ1338" s="2"/>
      <c r="KMR1338" s="2"/>
      <c r="KMS1338" s="2"/>
      <c r="KMT1338" s="2"/>
      <c r="KMU1338" s="2"/>
      <c r="KMV1338" s="2"/>
      <c r="KMW1338" s="2"/>
      <c r="KMX1338" s="2"/>
      <c r="KMY1338" s="2"/>
      <c r="KMZ1338" s="2"/>
      <c r="KNA1338" s="2"/>
      <c r="KNB1338" s="2"/>
      <c r="KNC1338" s="2"/>
      <c r="KND1338" s="2"/>
      <c r="KNE1338" s="2"/>
      <c r="KNF1338" s="2"/>
      <c r="KNG1338" s="2"/>
      <c r="KNH1338" s="2"/>
      <c r="KNI1338" s="2"/>
      <c r="KNJ1338" s="2"/>
      <c r="KNK1338" s="2"/>
      <c r="KNL1338" s="2"/>
      <c r="KNM1338" s="2"/>
      <c r="KNN1338" s="2"/>
      <c r="KNO1338" s="2"/>
      <c r="KNP1338" s="2"/>
      <c r="KNQ1338" s="2"/>
      <c r="KNR1338" s="2"/>
      <c r="KNS1338" s="2"/>
      <c r="KNT1338" s="2"/>
      <c r="KNU1338" s="2"/>
      <c r="KNV1338" s="2"/>
      <c r="KNW1338" s="2"/>
      <c r="KNX1338" s="2"/>
      <c r="KNY1338" s="2"/>
      <c r="KNZ1338" s="2"/>
      <c r="KOA1338" s="2"/>
      <c r="KOB1338" s="2"/>
      <c r="KOC1338" s="2"/>
      <c r="KOD1338" s="2"/>
      <c r="KOE1338" s="2"/>
      <c r="KOF1338" s="2"/>
      <c r="KOG1338" s="2"/>
      <c r="KOH1338" s="2"/>
      <c r="KOI1338" s="2"/>
      <c r="KOJ1338" s="2"/>
      <c r="KOK1338" s="2"/>
      <c r="KOL1338" s="2"/>
      <c r="KOM1338" s="2"/>
      <c r="KON1338" s="2"/>
      <c r="KOO1338" s="2"/>
      <c r="KOP1338" s="2"/>
      <c r="KOQ1338" s="2"/>
      <c r="KOR1338" s="2"/>
      <c r="KOS1338" s="2"/>
      <c r="KOT1338" s="2"/>
      <c r="KOU1338" s="2"/>
      <c r="KOV1338" s="2"/>
      <c r="KOW1338" s="2"/>
      <c r="KOX1338" s="2"/>
      <c r="KOY1338" s="2"/>
      <c r="KOZ1338" s="2"/>
      <c r="KPA1338" s="2"/>
      <c r="KPB1338" s="2"/>
      <c r="KPC1338" s="2"/>
      <c r="KPD1338" s="2"/>
      <c r="KPE1338" s="2"/>
      <c r="KPF1338" s="2"/>
      <c r="KPG1338" s="2"/>
      <c r="KPH1338" s="2"/>
      <c r="KPI1338" s="2"/>
      <c r="KPJ1338" s="2"/>
      <c r="KPK1338" s="2"/>
      <c r="KPL1338" s="2"/>
      <c r="KPM1338" s="2"/>
      <c r="KPN1338" s="2"/>
      <c r="KPO1338" s="2"/>
      <c r="KPP1338" s="2"/>
      <c r="KPQ1338" s="2"/>
      <c r="KPR1338" s="2"/>
      <c r="KPS1338" s="2"/>
      <c r="KPT1338" s="2"/>
      <c r="KPU1338" s="2"/>
      <c r="KPV1338" s="2"/>
      <c r="KPW1338" s="2"/>
      <c r="KPX1338" s="2"/>
      <c r="KPY1338" s="2"/>
      <c r="KPZ1338" s="2"/>
      <c r="KQA1338" s="2"/>
      <c r="KQB1338" s="2"/>
      <c r="KQC1338" s="2"/>
      <c r="KQD1338" s="2"/>
      <c r="KQE1338" s="2"/>
      <c r="KQF1338" s="2"/>
      <c r="KQG1338" s="2"/>
      <c r="KQH1338" s="2"/>
      <c r="KQI1338" s="2"/>
      <c r="KQJ1338" s="2"/>
      <c r="KQK1338" s="2"/>
      <c r="KQL1338" s="2"/>
      <c r="KQM1338" s="2"/>
      <c r="KQN1338" s="2"/>
      <c r="KQO1338" s="2"/>
      <c r="KQP1338" s="2"/>
      <c r="KQQ1338" s="2"/>
      <c r="KQR1338" s="2"/>
      <c r="KQS1338" s="2"/>
      <c r="KQT1338" s="2"/>
      <c r="KQU1338" s="2"/>
      <c r="KQV1338" s="2"/>
      <c r="KQW1338" s="2"/>
      <c r="KQX1338" s="2"/>
      <c r="KQY1338" s="2"/>
      <c r="KQZ1338" s="2"/>
      <c r="KRA1338" s="2"/>
      <c r="KRB1338" s="2"/>
      <c r="KRC1338" s="2"/>
      <c r="KRD1338" s="2"/>
      <c r="KRE1338" s="2"/>
      <c r="KRF1338" s="2"/>
      <c r="KRG1338" s="2"/>
      <c r="KRH1338" s="2"/>
      <c r="KRI1338" s="2"/>
      <c r="KRJ1338" s="2"/>
      <c r="KRK1338" s="2"/>
      <c r="KRL1338" s="2"/>
      <c r="KRM1338" s="2"/>
      <c r="KRN1338" s="2"/>
      <c r="KRO1338" s="2"/>
      <c r="KRP1338" s="2"/>
      <c r="KRQ1338" s="2"/>
      <c r="KRR1338" s="2"/>
      <c r="KRS1338" s="2"/>
      <c r="KRT1338" s="2"/>
      <c r="KRU1338" s="2"/>
      <c r="KRV1338" s="2"/>
      <c r="KRW1338" s="2"/>
      <c r="KRX1338" s="2"/>
      <c r="KRY1338" s="2"/>
      <c r="KRZ1338" s="2"/>
      <c r="KSA1338" s="2"/>
      <c r="KSB1338" s="2"/>
      <c r="KSC1338" s="2"/>
      <c r="KSD1338" s="2"/>
      <c r="KSE1338" s="2"/>
      <c r="KSF1338" s="2"/>
      <c r="KSG1338" s="2"/>
      <c r="KSH1338" s="2"/>
      <c r="KSI1338" s="2"/>
      <c r="KSJ1338" s="2"/>
      <c r="KSK1338" s="2"/>
      <c r="KSL1338" s="2"/>
      <c r="KSM1338" s="2"/>
      <c r="KSN1338" s="2"/>
      <c r="KSO1338" s="2"/>
      <c r="KSP1338" s="2"/>
      <c r="KSQ1338" s="2"/>
      <c r="KSR1338" s="2"/>
      <c r="KSS1338" s="2"/>
      <c r="KST1338" s="2"/>
      <c r="KSU1338" s="2"/>
      <c r="KSV1338" s="2"/>
      <c r="KSW1338" s="2"/>
      <c r="KSX1338" s="2"/>
      <c r="KSY1338" s="2"/>
      <c r="KSZ1338" s="2"/>
      <c r="KTA1338" s="2"/>
      <c r="KTB1338" s="2"/>
      <c r="KTC1338" s="2"/>
      <c r="KTD1338" s="2"/>
      <c r="KTE1338" s="2"/>
      <c r="KTF1338" s="2"/>
      <c r="KTG1338" s="2"/>
      <c r="KTH1338" s="2"/>
      <c r="KTI1338" s="2"/>
      <c r="KTJ1338" s="2"/>
      <c r="KTK1338" s="2"/>
      <c r="KTL1338" s="2"/>
      <c r="KTM1338" s="2"/>
      <c r="KTN1338" s="2"/>
      <c r="KTO1338" s="2"/>
      <c r="KTP1338" s="2"/>
      <c r="KTQ1338" s="2"/>
      <c r="KTR1338" s="2"/>
      <c r="KTS1338" s="2"/>
      <c r="KTT1338" s="2"/>
      <c r="KTU1338" s="2"/>
      <c r="KTV1338" s="2"/>
      <c r="KTW1338" s="2"/>
      <c r="KTX1338" s="2"/>
      <c r="KTY1338" s="2"/>
      <c r="KTZ1338" s="2"/>
      <c r="KUA1338" s="2"/>
      <c r="KUB1338" s="2"/>
      <c r="KUC1338" s="2"/>
      <c r="KUD1338" s="2"/>
      <c r="KUE1338" s="2"/>
      <c r="KUF1338" s="2"/>
      <c r="KUG1338" s="2"/>
      <c r="KUH1338" s="2"/>
      <c r="KUI1338" s="2"/>
      <c r="KUJ1338" s="2"/>
      <c r="KUK1338" s="2"/>
      <c r="KUL1338" s="2"/>
      <c r="KUM1338" s="2"/>
      <c r="KUN1338" s="2"/>
      <c r="KUO1338" s="2"/>
      <c r="KUP1338" s="2"/>
      <c r="KUQ1338" s="2"/>
      <c r="KUR1338" s="2"/>
      <c r="KUS1338" s="2"/>
      <c r="KUT1338" s="2"/>
      <c r="KUU1338" s="2"/>
      <c r="KUV1338" s="2"/>
      <c r="KUW1338" s="2"/>
      <c r="KUX1338" s="2"/>
      <c r="KUY1338" s="2"/>
      <c r="KUZ1338" s="2"/>
      <c r="KVA1338" s="2"/>
      <c r="KVB1338" s="2"/>
      <c r="KVC1338" s="2"/>
      <c r="KVD1338" s="2"/>
      <c r="KVE1338" s="2"/>
      <c r="KVF1338" s="2"/>
      <c r="KVG1338" s="2"/>
      <c r="KVH1338" s="2"/>
      <c r="KVI1338" s="2"/>
      <c r="KVJ1338" s="2"/>
      <c r="KVK1338" s="2"/>
      <c r="KVL1338" s="2"/>
      <c r="KVM1338" s="2"/>
      <c r="KVN1338" s="2"/>
      <c r="KVO1338" s="2"/>
      <c r="KVP1338" s="2"/>
      <c r="KVQ1338" s="2"/>
      <c r="KVR1338" s="2"/>
      <c r="KVS1338" s="2"/>
      <c r="KVT1338" s="2"/>
      <c r="KVU1338" s="2"/>
      <c r="KVV1338" s="2"/>
      <c r="KVW1338" s="2"/>
      <c r="KVX1338" s="2"/>
      <c r="KVY1338" s="2"/>
      <c r="KVZ1338" s="2"/>
      <c r="KWA1338" s="2"/>
      <c r="KWB1338" s="2"/>
      <c r="KWC1338" s="2"/>
      <c r="KWD1338" s="2"/>
      <c r="KWE1338" s="2"/>
      <c r="KWF1338" s="2"/>
      <c r="KWG1338" s="2"/>
      <c r="KWH1338" s="2"/>
      <c r="KWI1338" s="2"/>
      <c r="KWJ1338" s="2"/>
      <c r="KWK1338" s="2"/>
      <c r="KWL1338" s="2"/>
      <c r="KWM1338" s="2"/>
      <c r="KWN1338" s="2"/>
      <c r="KWO1338" s="2"/>
      <c r="KWP1338" s="2"/>
      <c r="KWQ1338" s="2"/>
      <c r="KWR1338" s="2"/>
      <c r="KWS1338" s="2"/>
      <c r="KWT1338" s="2"/>
      <c r="KWU1338" s="2"/>
      <c r="KWV1338" s="2"/>
      <c r="KWW1338" s="2"/>
      <c r="KWX1338" s="2"/>
      <c r="KWY1338" s="2"/>
      <c r="KWZ1338" s="2"/>
      <c r="KXA1338" s="2"/>
      <c r="KXB1338" s="2"/>
      <c r="KXC1338" s="2"/>
      <c r="KXD1338" s="2"/>
      <c r="KXE1338" s="2"/>
      <c r="KXF1338" s="2"/>
      <c r="KXG1338" s="2"/>
      <c r="KXH1338" s="2"/>
      <c r="KXI1338" s="2"/>
      <c r="KXJ1338" s="2"/>
      <c r="KXK1338" s="2"/>
      <c r="KXL1338" s="2"/>
      <c r="KXM1338" s="2"/>
      <c r="KXN1338" s="2"/>
      <c r="KXO1338" s="2"/>
      <c r="KXP1338" s="2"/>
      <c r="KXQ1338" s="2"/>
      <c r="KXR1338" s="2"/>
      <c r="KXS1338" s="2"/>
      <c r="KXT1338" s="2"/>
      <c r="KXU1338" s="2"/>
      <c r="KXV1338" s="2"/>
      <c r="KXW1338" s="2"/>
      <c r="KXX1338" s="2"/>
      <c r="KXY1338" s="2"/>
      <c r="KXZ1338" s="2"/>
      <c r="KYA1338" s="2"/>
      <c r="KYB1338" s="2"/>
      <c r="KYC1338" s="2"/>
      <c r="KYD1338" s="2"/>
      <c r="KYE1338" s="2"/>
      <c r="KYF1338" s="2"/>
      <c r="KYG1338" s="2"/>
      <c r="KYH1338" s="2"/>
      <c r="KYI1338" s="2"/>
      <c r="KYJ1338" s="2"/>
      <c r="KYK1338" s="2"/>
      <c r="KYL1338" s="2"/>
      <c r="KYM1338" s="2"/>
      <c r="KYN1338" s="2"/>
      <c r="KYO1338" s="2"/>
      <c r="KYP1338" s="2"/>
      <c r="KYQ1338" s="2"/>
      <c r="KYR1338" s="2"/>
      <c r="KYS1338" s="2"/>
      <c r="KYT1338" s="2"/>
      <c r="KYU1338" s="2"/>
      <c r="KYV1338" s="2"/>
      <c r="KYW1338" s="2"/>
      <c r="KYX1338" s="2"/>
      <c r="KYY1338" s="2"/>
      <c r="KYZ1338" s="2"/>
      <c r="KZA1338" s="2"/>
      <c r="KZB1338" s="2"/>
      <c r="KZC1338" s="2"/>
      <c r="KZD1338" s="2"/>
      <c r="KZE1338" s="2"/>
      <c r="KZF1338" s="2"/>
      <c r="KZG1338" s="2"/>
      <c r="KZH1338" s="2"/>
      <c r="KZI1338" s="2"/>
      <c r="KZJ1338" s="2"/>
      <c r="KZK1338" s="2"/>
      <c r="KZL1338" s="2"/>
      <c r="KZM1338" s="2"/>
      <c r="KZN1338" s="2"/>
      <c r="KZO1338" s="2"/>
      <c r="KZP1338" s="2"/>
      <c r="KZQ1338" s="2"/>
      <c r="KZR1338" s="2"/>
      <c r="KZS1338" s="2"/>
      <c r="KZT1338" s="2"/>
      <c r="KZU1338" s="2"/>
      <c r="KZV1338" s="2"/>
      <c r="KZW1338" s="2"/>
      <c r="KZX1338" s="2"/>
      <c r="KZY1338" s="2"/>
      <c r="KZZ1338" s="2"/>
      <c r="LAA1338" s="2"/>
      <c r="LAB1338" s="2"/>
      <c r="LAC1338" s="2"/>
      <c r="LAD1338" s="2"/>
      <c r="LAE1338" s="2"/>
      <c r="LAF1338" s="2"/>
      <c r="LAG1338" s="2"/>
      <c r="LAH1338" s="2"/>
      <c r="LAI1338" s="2"/>
      <c r="LAJ1338" s="2"/>
      <c r="LAK1338" s="2"/>
      <c r="LAL1338" s="2"/>
      <c r="LAM1338" s="2"/>
      <c r="LAN1338" s="2"/>
      <c r="LAO1338" s="2"/>
      <c r="LAP1338" s="2"/>
      <c r="LAQ1338" s="2"/>
      <c r="LAR1338" s="2"/>
      <c r="LAS1338" s="2"/>
      <c r="LAT1338" s="2"/>
      <c r="LAU1338" s="2"/>
      <c r="LAV1338" s="2"/>
      <c r="LAW1338" s="2"/>
      <c r="LAX1338" s="2"/>
      <c r="LAY1338" s="2"/>
      <c r="LAZ1338" s="2"/>
      <c r="LBA1338" s="2"/>
      <c r="LBB1338" s="2"/>
      <c r="LBC1338" s="2"/>
      <c r="LBD1338" s="2"/>
      <c r="LBE1338" s="2"/>
      <c r="LBF1338" s="2"/>
      <c r="LBG1338" s="2"/>
      <c r="LBH1338" s="2"/>
      <c r="LBI1338" s="2"/>
      <c r="LBJ1338" s="2"/>
      <c r="LBK1338" s="2"/>
      <c r="LBL1338" s="2"/>
      <c r="LBM1338" s="2"/>
      <c r="LBN1338" s="2"/>
      <c r="LBO1338" s="2"/>
      <c r="LBP1338" s="2"/>
      <c r="LBQ1338" s="2"/>
      <c r="LBR1338" s="2"/>
      <c r="LBS1338" s="2"/>
      <c r="LBT1338" s="2"/>
      <c r="LBU1338" s="2"/>
      <c r="LBV1338" s="2"/>
      <c r="LBW1338" s="2"/>
      <c r="LBX1338" s="2"/>
      <c r="LBY1338" s="2"/>
      <c r="LBZ1338" s="2"/>
      <c r="LCA1338" s="2"/>
      <c r="LCB1338" s="2"/>
      <c r="LCC1338" s="2"/>
      <c r="LCD1338" s="2"/>
      <c r="LCE1338" s="2"/>
      <c r="LCF1338" s="2"/>
      <c r="LCG1338" s="2"/>
      <c r="LCH1338" s="2"/>
      <c r="LCI1338" s="2"/>
      <c r="LCJ1338" s="2"/>
      <c r="LCK1338" s="2"/>
      <c r="LCL1338" s="2"/>
      <c r="LCM1338" s="2"/>
      <c r="LCN1338" s="2"/>
      <c r="LCO1338" s="2"/>
      <c r="LCP1338" s="2"/>
      <c r="LCQ1338" s="2"/>
      <c r="LCR1338" s="2"/>
      <c r="LCS1338" s="2"/>
      <c r="LCT1338" s="2"/>
      <c r="LCU1338" s="2"/>
      <c r="LCV1338" s="2"/>
      <c r="LCW1338" s="2"/>
      <c r="LCX1338" s="2"/>
      <c r="LCY1338" s="2"/>
      <c r="LCZ1338" s="2"/>
      <c r="LDA1338" s="2"/>
      <c r="LDB1338" s="2"/>
      <c r="LDC1338" s="2"/>
      <c r="LDD1338" s="2"/>
      <c r="LDE1338" s="2"/>
      <c r="LDF1338" s="2"/>
      <c r="LDG1338" s="2"/>
      <c r="LDH1338" s="2"/>
      <c r="LDI1338" s="2"/>
      <c r="LDJ1338" s="2"/>
      <c r="LDK1338" s="2"/>
      <c r="LDL1338" s="2"/>
      <c r="LDM1338" s="2"/>
      <c r="LDN1338" s="2"/>
      <c r="LDO1338" s="2"/>
      <c r="LDP1338" s="2"/>
      <c r="LDQ1338" s="2"/>
      <c r="LDR1338" s="2"/>
      <c r="LDS1338" s="2"/>
      <c r="LDT1338" s="2"/>
      <c r="LDU1338" s="2"/>
      <c r="LDV1338" s="2"/>
      <c r="LDW1338" s="2"/>
      <c r="LDX1338" s="2"/>
      <c r="LDY1338" s="2"/>
      <c r="LDZ1338" s="2"/>
      <c r="LEA1338" s="2"/>
      <c r="LEB1338" s="2"/>
      <c r="LEC1338" s="2"/>
      <c r="LED1338" s="2"/>
      <c r="LEE1338" s="2"/>
      <c r="LEF1338" s="2"/>
      <c r="LEG1338" s="2"/>
      <c r="LEH1338" s="2"/>
      <c r="LEI1338" s="2"/>
      <c r="LEJ1338" s="2"/>
      <c r="LEK1338" s="2"/>
      <c r="LEL1338" s="2"/>
      <c r="LEM1338" s="2"/>
      <c r="LEN1338" s="2"/>
      <c r="LEO1338" s="2"/>
      <c r="LEP1338" s="2"/>
      <c r="LEQ1338" s="2"/>
      <c r="LER1338" s="2"/>
      <c r="LES1338" s="2"/>
      <c r="LET1338" s="2"/>
      <c r="LEU1338" s="2"/>
      <c r="LEV1338" s="2"/>
      <c r="LEW1338" s="2"/>
      <c r="LEX1338" s="2"/>
      <c r="LEY1338" s="2"/>
      <c r="LEZ1338" s="2"/>
      <c r="LFA1338" s="2"/>
      <c r="LFB1338" s="2"/>
      <c r="LFC1338" s="2"/>
      <c r="LFD1338" s="2"/>
      <c r="LFE1338" s="2"/>
      <c r="LFF1338" s="2"/>
      <c r="LFG1338" s="2"/>
      <c r="LFH1338" s="2"/>
      <c r="LFI1338" s="2"/>
      <c r="LFJ1338" s="2"/>
      <c r="LFK1338" s="2"/>
      <c r="LFL1338" s="2"/>
      <c r="LFM1338" s="2"/>
      <c r="LFN1338" s="2"/>
      <c r="LFO1338" s="2"/>
      <c r="LFP1338" s="2"/>
      <c r="LFQ1338" s="2"/>
      <c r="LFR1338" s="2"/>
      <c r="LFS1338" s="2"/>
      <c r="LFT1338" s="2"/>
      <c r="LFU1338" s="2"/>
      <c r="LFV1338" s="2"/>
      <c r="LFW1338" s="2"/>
      <c r="LFX1338" s="2"/>
      <c r="LFY1338" s="2"/>
      <c r="LFZ1338" s="2"/>
      <c r="LGA1338" s="2"/>
      <c r="LGB1338" s="2"/>
      <c r="LGC1338" s="2"/>
      <c r="LGD1338" s="2"/>
      <c r="LGE1338" s="2"/>
      <c r="LGF1338" s="2"/>
      <c r="LGG1338" s="2"/>
      <c r="LGH1338" s="2"/>
      <c r="LGI1338" s="2"/>
      <c r="LGJ1338" s="2"/>
      <c r="LGK1338" s="2"/>
      <c r="LGL1338" s="2"/>
      <c r="LGM1338" s="2"/>
      <c r="LGN1338" s="2"/>
      <c r="LGO1338" s="2"/>
      <c r="LGP1338" s="2"/>
      <c r="LGQ1338" s="2"/>
      <c r="LGR1338" s="2"/>
      <c r="LGS1338" s="2"/>
      <c r="LGT1338" s="2"/>
      <c r="LGU1338" s="2"/>
      <c r="LGV1338" s="2"/>
      <c r="LGW1338" s="2"/>
      <c r="LGX1338" s="2"/>
      <c r="LGY1338" s="2"/>
      <c r="LGZ1338" s="2"/>
      <c r="LHA1338" s="2"/>
      <c r="LHB1338" s="2"/>
      <c r="LHC1338" s="2"/>
      <c r="LHD1338" s="2"/>
      <c r="LHE1338" s="2"/>
      <c r="LHF1338" s="2"/>
      <c r="LHG1338" s="2"/>
      <c r="LHH1338" s="2"/>
      <c r="LHI1338" s="2"/>
      <c r="LHJ1338" s="2"/>
      <c r="LHK1338" s="2"/>
      <c r="LHL1338" s="2"/>
      <c r="LHM1338" s="2"/>
      <c r="LHN1338" s="2"/>
      <c r="LHO1338" s="2"/>
      <c r="LHP1338" s="2"/>
      <c r="LHQ1338" s="2"/>
      <c r="LHR1338" s="2"/>
      <c r="LHS1338" s="2"/>
      <c r="LHT1338" s="2"/>
      <c r="LHU1338" s="2"/>
      <c r="LHV1338" s="2"/>
      <c r="LHW1338" s="2"/>
      <c r="LHX1338" s="2"/>
      <c r="LHY1338" s="2"/>
      <c r="LHZ1338" s="2"/>
      <c r="LIA1338" s="2"/>
      <c r="LIB1338" s="2"/>
      <c r="LIC1338" s="2"/>
      <c r="LID1338" s="2"/>
      <c r="LIE1338" s="2"/>
      <c r="LIF1338" s="2"/>
      <c r="LIG1338" s="2"/>
      <c r="LIH1338" s="2"/>
      <c r="LII1338" s="2"/>
      <c r="LIJ1338" s="2"/>
      <c r="LIK1338" s="2"/>
      <c r="LIL1338" s="2"/>
      <c r="LIM1338" s="2"/>
      <c r="LIN1338" s="2"/>
      <c r="LIO1338" s="2"/>
      <c r="LIP1338" s="2"/>
      <c r="LIQ1338" s="2"/>
      <c r="LIR1338" s="2"/>
      <c r="LIS1338" s="2"/>
      <c r="LIT1338" s="2"/>
      <c r="LIU1338" s="2"/>
      <c r="LIV1338" s="2"/>
      <c r="LIW1338" s="2"/>
      <c r="LIX1338" s="2"/>
      <c r="LIY1338" s="2"/>
      <c r="LIZ1338" s="2"/>
      <c r="LJA1338" s="2"/>
      <c r="LJB1338" s="2"/>
      <c r="LJC1338" s="2"/>
      <c r="LJD1338" s="2"/>
      <c r="LJE1338" s="2"/>
      <c r="LJF1338" s="2"/>
      <c r="LJG1338" s="2"/>
      <c r="LJH1338" s="2"/>
      <c r="LJI1338" s="2"/>
      <c r="LJJ1338" s="2"/>
      <c r="LJK1338" s="2"/>
      <c r="LJL1338" s="2"/>
      <c r="LJM1338" s="2"/>
      <c r="LJN1338" s="2"/>
      <c r="LJO1338" s="2"/>
      <c r="LJP1338" s="2"/>
      <c r="LJQ1338" s="2"/>
      <c r="LJR1338" s="2"/>
      <c r="LJS1338" s="2"/>
      <c r="LJT1338" s="2"/>
      <c r="LJU1338" s="2"/>
      <c r="LJV1338" s="2"/>
      <c r="LJW1338" s="2"/>
      <c r="LJX1338" s="2"/>
      <c r="LJY1338" s="2"/>
      <c r="LJZ1338" s="2"/>
      <c r="LKA1338" s="2"/>
      <c r="LKB1338" s="2"/>
      <c r="LKC1338" s="2"/>
      <c r="LKD1338" s="2"/>
      <c r="LKE1338" s="2"/>
      <c r="LKF1338" s="2"/>
      <c r="LKG1338" s="2"/>
      <c r="LKH1338" s="2"/>
      <c r="LKI1338" s="2"/>
      <c r="LKJ1338" s="2"/>
      <c r="LKK1338" s="2"/>
      <c r="LKL1338" s="2"/>
      <c r="LKM1338" s="2"/>
      <c r="LKN1338" s="2"/>
      <c r="LKO1338" s="2"/>
      <c r="LKP1338" s="2"/>
      <c r="LKQ1338" s="2"/>
      <c r="LKR1338" s="2"/>
      <c r="LKS1338" s="2"/>
      <c r="LKT1338" s="2"/>
      <c r="LKU1338" s="2"/>
      <c r="LKV1338" s="2"/>
      <c r="LKW1338" s="2"/>
      <c r="LKX1338" s="2"/>
      <c r="LKY1338" s="2"/>
      <c r="LKZ1338" s="2"/>
      <c r="LLA1338" s="2"/>
      <c r="LLB1338" s="2"/>
      <c r="LLC1338" s="2"/>
      <c r="LLD1338" s="2"/>
      <c r="LLE1338" s="2"/>
      <c r="LLF1338" s="2"/>
      <c r="LLG1338" s="2"/>
      <c r="LLH1338" s="2"/>
      <c r="LLI1338" s="2"/>
      <c r="LLJ1338" s="2"/>
      <c r="LLK1338" s="2"/>
      <c r="LLL1338" s="2"/>
      <c r="LLM1338" s="2"/>
      <c r="LLN1338" s="2"/>
      <c r="LLO1338" s="2"/>
      <c r="LLP1338" s="2"/>
      <c r="LLQ1338" s="2"/>
      <c r="LLR1338" s="2"/>
      <c r="LLS1338" s="2"/>
      <c r="LLT1338" s="2"/>
      <c r="LLU1338" s="2"/>
      <c r="LLV1338" s="2"/>
      <c r="LLW1338" s="2"/>
      <c r="LLX1338" s="2"/>
      <c r="LLY1338" s="2"/>
      <c r="LLZ1338" s="2"/>
      <c r="LMA1338" s="2"/>
      <c r="LMB1338" s="2"/>
      <c r="LMC1338" s="2"/>
      <c r="LMD1338" s="2"/>
      <c r="LME1338" s="2"/>
      <c r="LMF1338" s="2"/>
      <c r="LMG1338" s="2"/>
      <c r="LMH1338" s="2"/>
      <c r="LMI1338" s="2"/>
      <c r="LMJ1338" s="2"/>
      <c r="LMK1338" s="2"/>
      <c r="LML1338" s="2"/>
      <c r="LMM1338" s="2"/>
      <c r="LMN1338" s="2"/>
      <c r="LMO1338" s="2"/>
      <c r="LMP1338" s="2"/>
      <c r="LMQ1338" s="2"/>
      <c r="LMR1338" s="2"/>
      <c r="LMS1338" s="2"/>
      <c r="LMT1338" s="2"/>
      <c r="LMU1338" s="2"/>
      <c r="LMV1338" s="2"/>
      <c r="LMW1338" s="2"/>
      <c r="LMX1338" s="2"/>
      <c r="LMY1338" s="2"/>
      <c r="LMZ1338" s="2"/>
      <c r="LNA1338" s="2"/>
      <c r="LNB1338" s="2"/>
      <c r="LNC1338" s="2"/>
      <c r="LND1338" s="2"/>
      <c r="LNE1338" s="2"/>
      <c r="LNF1338" s="2"/>
      <c r="LNG1338" s="2"/>
      <c r="LNH1338" s="2"/>
      <c r="LNI1338" s="2"/>
      <c r="LNJ1338" s="2"/>
      <c r="LNK1338" s="2"/>
      <c r="LNL1338" s="2"/>
      <c r="LNM1338" s="2"/>
      <c r="LNN1338" s="2"/>
      <c r="LNO1338" s="2"/>
      <c r="LNP1338" s="2"/>
      <c r="LNQ1338" s="2"/>
      <c r="LNR1338" s="2"/>
      <c r="LNS1338" s="2"/>
      <c r="LNT1338" s="2"/>
      <c r="LNU1338" s="2"/>
      <c r="LNV1338" s="2"/>
      <c r="LNW1338" s="2"/>
      <c r="LNX1338" s="2"/>
      <c r="LNY1338" s="2"/>
      <c r="LNZ1338" s="2"/>
      <c r="LOA1338" s="2"/>
      <c r="LOB1338" s="2"/>
      <c r="LOC1338" s="2"/>
      <c r="LOD1338" s="2"/>
      <c r="LOE1338" s="2"/>
      <c r="LOF1338" s="2"/>
      <c r="LOG1338" s="2"/>
      <c r="LOH1338" s="2"/>
      <c r="LOI1338" s="2"/>
      <c r="LOJ1338" s="2"/>
      <c r="LOK1338" s="2"/>
      <c r="LOL1338" s="2"/>
      <c r="LOM1338" s="2"/>
      <c r="LON1338" s="2"/>
      <c r="LOO1338" s="2"/>
      <c r="LOP1338" s="2"/>
      <c r="LOQ1338" s="2"/>
      <c r="LOR1338" s="2"/>
      <c r="LOS1338" s="2"/>
      <c r="LOT1338" s="2"/>
      <c r="LOU1338" s="2"/>
      <c r="LOV1338" s="2"/>
      <c r="LOW1338" s="2"/>
      <c r="LOX1338" s="2"/>
      <c r="LOY1338" s="2"/>
      <c r="LOZ1338" s="2"/>
      <c r="LPA1338" s="2"/>
      <c r="LPB1338" s="2"/>
      <c r="LPC1338" s="2"/>
      <c r="LPD1338" s="2"/>
      <c r="LPE1338" s="2"/>
      <c r="LPF1338" s="2"/>
      <c r="LPG1338" s="2"/>
      <c r="LPH1338" s="2"/>
      <c r="LPI1338" s="2"/>
      <c r="LPJ1338" s="2"/>
      <c r="LPK1338" s="2"/>
      <c r="LPL1338" s="2"/>
      <c r="LPM1338" s="2"/>
      <c r="LPN1338" s="2"/>
      <c r="LPO1338" s="2"/>
      <c r="LPP1338" s="2"/>
      <c r="LPQ1338" s="2"/>
      <c r="LPR1338" s="2"/>
      <c r="LPS1338" s="2"/>
      <c r="LPT1338" s="2"/>
      <c r="LPU1338" s="2"/>
      <c r="LPV1338" s="2"/>
      <c r="LPW1338" s="2"/>
      <c r="LPX1338" s="2"/>
      <c r="LPY1338" s="2"/>
      <c r="LPZ1338" s="2"/>
      <c r="LQA1338" s="2"/>
      <c r="LQB1338" s="2"/>
      <c r="LQC1338" s="2"/>
      <c r="LQD1338" s="2"/>
      <c r="LQE1338" s="2"/>
      <c r="LQF1338" s="2"/>
      <c r="LQG1338" s="2"/>
      <c r="LQH1338" s="2"/>
      <c r="LQI1338" s="2"/>
      <c r="LQJ1338" s="2"/>
      <c r="LQK1338" s="2"/>
      <c r="LQL1338" s="2"/>
      <c r="LQM1338" s="2"/>
      <c r="LQN1338" s="2"/>
      <c r="LQO1338" s="2"/>
      <c r="LQP1338" s="2"/>
      <c r="LQQ1338" s="2"/>
      <c r="LQR1338" s="2"/>
      <c r="LQS1338" s="2"/>
      <c r="LQT1338" s="2"/>
      <c r="LQU1338" s="2"/>
      <c r="LQV1338" s="2"/>
      <c r="LQW1338" s="2"/>
      <c r="LQX1338" s="2"/>
      <c r="LQY1338" s="2"/>
      <c r="LQZ1338" s="2"/>
      <c r="LRA1338" s="2"/>
      <c r="LRB1338" s="2"/>
      <c r="LRC1338" s="2"/>
      <c r="LRD1338" s="2"/>
      <c r="LRE1338" s="2"/>
      <c r="LRF1338" s="2"/>
      <c r="LRG1338" s="2"/>
      <c r="LRH1338" s="2"/>
      <c r="LRI1338" s="2"/>
      <c r="LRJ1338" s="2"/>
      <c r="LRK1338" s="2"/>
      <c r="LRL1338" s="2"/>
      <c r="LRM1338" s="2"/>
      <c r="LRN1338" s="2"/>
      <c r="LRO1338" s="2"/>
      <c r="LRP1338" s="2"/>
      <c r="LRQ1338" s="2"/>
      <c r="LRR1338" s="2"/>
      <c r="LRS1338" s="2"/>
      <c r="LRT1338" s="2"/>
      <c r="LRU1338" s="2"/>
      <c r="LRV1338" s="2"/>
      <c r="LRW1338" s="2"/>
      <c r="LRX1338" s="2"/>
      <c r="LRY1338" s="2"/>
      <c r="LRZ1338" s="2"/>
      <c r="LSA1338" s="2"/>
      <c r="LSB1338" s="2"/>
      <c r="LSC1338" s="2"/>
      <c r="LSD1338" s="2"/>
      <c r="LSE1338" s="2"/>
      <c r="LSF1338" s="2"/>
      <c r="LSG1338" s="2"/>
      <c r="LSH1338" s="2"/>
      <c r="LSI1338" s="2"/>
      <c r="LSJ1338" s="2"/>
      <c r="LSK1338" s="2"/>
      <c r="LSL1338" s="2"/>
      <c r="LSM1338" s="2"/>
      <c r="LSN1338" s="2"/>
      <c r="LSO1338" s="2"/>
      <c r="LSP1338" s="2"/>
      <c r="LSQ1338" s="2"/>
      <c r="LSR1338" s="2"/>
      <c r="LSS1338" s="2"/>
      <c r="LST1338" s="2"/>
      <c r="LSU1338" s="2"/>
      <c r="LSV1338" s="2"/>
      <c r="LSW1338" s="2"/>
      <c r="LSX1338" s="2"/>
      <c r="LSY1338" s="2"/>
      <c r="LSZ1338" s="2"/>
      <c r="LTA1338" s="2"/>
      <c r="LTB1338" s="2"/>
      <c r="LTC1338" s="2"/>
      <c r="LTD1338" s="2"/>
      <c r="LTE1338" s="2"/>
      <c r="LTF1338" s="2"/>
      <c r="LTG1338" s="2"/>
      <c r="LTH1338" s="2"/>
      <c r="LTI1338" s="2"/>
      <c r="LTJ1338" s="2"/>
      <c r="LTK1338" s="2"/>
      <c r="LTL1338" s="2"/>
      <c r="LTM1338" s="2"/>
      <c r="LTN1338" s="2"/>
      <c r="LTO1338" s="2"/>
      <c r="LTP1338" s="2"/>
      <c r="LTQ1338" s="2"/>
      <c r="LTR1338" s="2"/>
      <c r="LTS1338" s="2"/>
      <c r="LTT1338" s="2"/>
      <c r="LTU1338" s="2"/>
      <c r="LTV1338" s="2"/>
      <c r="LTW1338" s="2"/>
      <c r="LTX1338" s="2"/>
      <c r="LTY1338" s="2"/>
      <c r="LTZ1338" s="2"/>
      <c r="LUA1338" s="2"/>
      <c r="LUB1338" s="2"/>
      <c r="LUC1338" s="2"/>
      <c r="LUD1338" s="2"/>
      <c r="LUE1338" s="2"/>
      <c r="LUF1338" s="2"/>
      <c r="LUG1338" s="2"/>
      <c r="LUH1338" s="2"/>
      <c r="LUI1338" s="2"/>
      <c r="LUJ1338" s="2"/>
      <c r="LUK1338" s="2"/>
      <c r="LUL1338" s="2"/>
      <c r="LUM1338" s="2"/>
      <c r="LUN1338" s="2"/>
      <c r="LUO1338" s="2"/>
      <c r="LUP1338" s="2"/>
      <c r="LUQ1338" s="2"/>
      <c r="LUR1338" s="2"/>
      <c r="LUS1338" s="2"/>
      <c r="LUT1338" s="2"/>
      <c r="LUU1338" s="2"/>
      <c r="LUV1338" s="2"/>
      <c r="LUW1338" s="2"/>
      <c r="LUX1338" s="2"/>
      <c r="LUY1338" s="2"/>
      <c r="LUZ1338" s="2"/>
      <c r="LVA1338" s="2"/>
      <c r="LVB1338" s="2"/>
      <c r="LVC1338" s="2"/>
      <c r="LVD1338" s="2"/>
      <c r="LVE1338" s="2"/>
      <c r="LVF1338" s="2"/>
      <c r="LVG1338" s="2"/>
      <c r="LVH1338" s="2"/>
      <c r="LVI1338" s="2"/>
      <c r="LVJ1338" s="2"/>
      <c r="LVK1338" s="2"/>
      <c r="LVL1338" s="2"/>
      <c r="LVM1338" s="2"/>
      <c r="LVN1338" s="2"/>
      <c r="LVO1338" s="2"/>
      <c r="LVP1338" s="2"/>
      <c r="LVQ1338" s="2"/>
      <c r="LVR1338" s="2"/>
      <c r="LVS1338" s="2"/>
      <c r="LVT1338" s="2"/>
      <c r="LVU1338" s="2"/>
      <c r="LVV1338" s="2"/>
      <c r="LVW1338" s="2"/>
      <c r="LVX1338" s="2"/>
      <c r="LVY1338" s="2"/>
      <c r="LVZ1338" s="2"/>
      <c r="LWA1338" s="2"/>
      <c r="LWB1338" s="2"/>
      <c r="LWC1338" s="2"/>
      <c r="LWD1338" s="2"/>
      <c r="LWE1338" s="2"/>
      <c r="LWF1338" s="2"/>
      <c r="LWG1338" s="2"/>
      <c r="LWH1338" s="2"/>
      <c r="LWI1338" s="2"/>
      <c r="LWJ1338" s="2"/>
      <c r="LWK1338" s="2"/>
      <c r="LWL1338" s="2"/>
      <c r="LWM1338" s="2"/>
      <c r="LWN1338" s="2"/>
      <c r="LWO1338" s="2"/>
      <c r="LWP1338" s="2"/>
      <c r="LWQ1338" s="2"/>
      <c r="LWR1338" s="2"/>
      <c r="LWS1338" s="2"/>
      <c r="LWT1338" s="2"/>
      <c r="LWU1338" s="2"/>
      <c r="LWV1338" s="2"/>
      <c r="LWW1338" s="2"/>
      <c r="LWX1338" s="2"/>
      <c r="LWY1338" s="2"/>
      <c r="LWZ1338" s="2"/>
      <c r="LXA1338" s="2"/>
      <c r="LXB1338" s="2"/>
      <c r="LXC1338" s="2"/>
      <c r="LXD1338" s="2"/>
      <c r="LXE1338" s="2"/>
      <c r="LXF1338" s="2"/>
      <c r="LXG1338" s="2"/>
      <c r="LXH1338" s="2"/>
      <c r="LXI1338" s="2"/>
      <c r="LXJ1338" s="2"/>
      <c r="LXK1338" s="2"/>
      <c r="LXL1338" s="2"/>
      <c r="LXM1338" s="2"/>
      <c r="LXN1338" s="2"/>
      <c r="LXO1338" s="2"/>
      <c r="LXP1338" s="2"/>
      <c r="LXQ1338" s="2"/>
      <c r="LXR1338" s="2"/>
      <c r="LXS1338" s="2"/>
      <c r="LXT1338" s="2"/>
      <c r="LXU1338" s="2"/>
      <c r="LXV1338" s="2"/>
      <c r="LXW1338" s="2"/>
      <c r="LXX1338" s="2"/>
      <c r="LXY1338" s="2"/>
      <c r="LXZ1338" s="2"/>
      <c r="LYA1338" s="2"/>
      <c r="LYB1338" s="2"/>
      <c r="LYC1338" s="2"/>
      <c r="LYD1338" s="2"/>
      <c r="LYE1338" s="2"/>
      <c r="LYF1338" s="2"/>
      <c r="LYG1338" s="2"/>
      <c r="LYH1338" s="2"/>
      <c r="LYI1338" s="2"/>
      <c r="LYJ1338" s="2"/>
      <c r="LYK1338" s="2"/>
      <c r="LYL1338" s="2"/>
      <c r="LYM1338" s="2"/>
      <c r="LYN1338" s="2"/>
      <c r="LYO1338" s="2"/>
      <c r="LYP1338" s="2"/>
      <c r="LYQ1338" s="2"/>
      <c r="LYR1338" s="2"/>
      <c r="LYS1338" s="2"/>
      <c r="LYT1338" s="2"/>
      <c r="LYU1338" s="2"/>
      <c r="LYV1338" s="2"/>
      <c r="LYW1338" s="2"/>
      <c r="LYX1338" s="2"/>
      <c r="LYY1338" s="2"/>
      <c r="LYZ1338" s="2"/>
      <c r="LZA1338" s="2"/>
      <c r="LZB1338" s="2"/>
      <c r="LZC1338" s="2"/>
      <c r="LZD1338" s="2"/>
      <c r="LZE1338" s="2"/>
      <c r="LZF1338" s="2"/>
      <c r="LZG1338" s="2"/>
      <c r="LZH1338" s="2"/>
      <c r="LZI1338" s="2"/>
      <c r="LZJ1338" s="2"/>
      <c r="LZK1338" s="2"/>
      <c r="LZL1338" s="2"/>
      <c r="LZM1338" s="2"/>
      <c r="LZN1338" s="2"/>
      <c r="LZO1338" s="2"/>
      <c r="LZP1338" s="2"/>
      <c r="LZQ1338" s="2"/>
      <c r="LZR1338" s="2"/>
      <c r="LZS1338" s="2"/>
      <c r="LZT1338" s="2"/>
      <c r="LZU1338" s="2"/>
      <c r="LZV1338" s="2"/>
      <c r="LZW1338" s="2"/>
      <c r="LZX1338" s="2"/>
      <c r="LZY1338" s="2"/>
      <c r="LZZ1338" s="2"/>
      <c r="MAA1338" s="2"/>
      <c r="MAB1338" s="2"/>
      <c r="MAC1338" s="2"/>
      <c r="MAD1338" s="2"/>
      <c r="MAE1338" s="2"/>
      <c r="MAF1338" s="2"/>
      <c r="MAG1338" s="2"/>
      <c r="MAH1338" s="2"/>
      <c r="MAI1338" s="2"/>
      <c r="MAJ1338" s="2"/>
      <c r="MAK1338" s="2"/>
      <c r="MAL1338" s="2"/>
      <c r="MAM1338" s="2"/>
      <c r="MAN1338" s="2"/>
      <c r="MAO1338" s="2"/>
      <c r="MAP1338" s="2"/>
      <c r="MAQ1338" s="2"/>
      <c r="MAR1338" s="2"/>
      <c r="MAS1338" s="2"/>
      <c r="MAT1338" s="2"/>
      <c r="MAU1338" s="2"/>
      <c r="MAV1338" s="2"/>
      <c r="MAW1338" s="2"/>
      <c r="MAX1338" s="2"/>
      <c r="MAY1338" s="2"/>
      <c r="MAZ1338" s="2"/>
      <c r="MBA1338" s="2"/>
      <c r="MBB1338" s="2"/>
      <c r="MBC1338" s="2"/>
      <c r="MBD1338" s="2"/>
      <c r="MBE1338" s="2"/>
      <c r="MBF1338" s="2"/>
      <c r="MBG1338" s="2"/>
      <c r="MBH1338" s="2"/>
      <c r="MBI1338" s="2"/>
      <c r="MBJ1338" s="2"/>
      <c r="MBK1338" s="2"/>
      <c r="MBL1338" s="2"/>
      <c r="MBM1338" s="2"/>
      <c r="MBN1338" s="2"/>
      <c r="MBO1338" s="2"/>
      <c r="MBP1338" s="2"/>
      <c r="MBQ1338" s="2"/>
      <c r="MBR1338" s="2"/>
      <c r="MBS1338" s="2"/>
      <c r="MBT1338" s="2"/>
      <c r="MBU1338" s="2"/>
      <c r="MBV1338" s="2"/>
      <c r="MBW1338" s="2"/>
      <c r="MBX1338" s="2"/>
      <c r="MBY1338" s="2"/>
      <c r="MBZ1338" s="2"/>
      <c r="MCA1338" s="2"/>
      <c r="MCB1338" s="2"/>
      <c r="MCC1338" s="2"/>
      <c r="MCD1338" s="2"/>
      <c r="MCE1338" s="2"/>
      <c r="MCF1338" s="2"/>
      <c r="MCG1338" s="2"/>
      <c r="MCH1338" s="2"/>
      <c r="MCI1338" s="2"/>
      <c r="MCJ1338" s="2"/>
      <c r="MCK1338" s="2"/>
      <c r="MCL1338" s="2"/>
      <c r="MCM1338" s="2"/>
      <c r="MCN1338" s="2"/>
      <c r="MCO1338" s="2"/>
      <c r="MCP1338" s="2"/>
      <c r="MCQ1338" s="2"/>
      <c r="MCR1338" s="2"/>
      <c r="MCS1338" s="2"/>
      <c r="MCT1338" s="2"/>
      <c r="MCU1338" s="2"/>
      <c r="MCV1338" s="2"/>
      <c r="MCW1338" s="2"/>
      <c r="MCX1338" s="2"/>
      <c r="MCY1338" s="2"/>
      <c r="MCZ1338" s="2"/>
      <c r="MDA1338" s="2"/>
      <c r="MDB1338" s="2"/>
      <c r="MDC1338" s="2"/>
      <c r="MDD1338" s="2"/>
      <c r="MDE1338" s="2"/>
      <c r="MDF1338" s="2"/>
      <c r="MDG1338" s="2"/>
      <c r="MDH1338" s="2"/>
      <c r="MDI1338" s="2"/>
      <c r="MDJ1338" s="2"/>
      <c r="MDK1338" s="2"/>
      <c r="MDL1338" s="2"/>
      <c r="MDM1338" s="2"/>
      <c r="MDN1338" s="2"/>
      <c r="MDO1338" s="2"/>
      <c r="MDP1338" s="2"/>
      <c r="MDQ1338" s="2"/>
      <c r="MDR1338" s="2"/>
      <c r="MDS1338" s="2"/>
      <c r="MDT1338" s="2"/>
      <c r="MDU1338" s="2"/>
      <c r="MDV1338" s="2"/>
      <c r="MDW1338" s="2"/>
      <c r="MDX1338" s="2"/>
      <c r="MDY1338" s="2"/>
      <c r="MDZ1338" s="2"/>
      <c r="MEA1338" s="2"/>
      <c r="MEB1338" s="2"/>
      <c r="MEC1338" s="2"/>
      <c r="MED1338" s="2"/>
      <c r="MEE1338" s="2"/>
      <c r="MEF1338" s="2"/>
      <c r="MEG1338" s="2"/>
      <c r="MEH1338" s="2"/>
      <c r="MEI1338" s="2"/>
      <c r="MEJ1338" s="2"/>
      <c r="MEK1338" s="2"/>
      <c r="MEL1338" s="2"/>
      <c r="MEM1338" s="2"/>
      <c r="MEN1338" s="2"/>
      <c r="MEO1338" s="2"/>
      <c r="MEP1338" s="2"/>
      <c r="MEQ1338" s="2"/>
      <c r="MER1338" s="2"/>
      <c r="MES1338" s="2"/>
      <c r="MET1338" s="2"/>
      <c r="MEU1338" s="2"/>
      <c r="MEV1338" s="2"/>
      <c r="MEW1338" s="2"/>
      <c r="MEX1338" s="2"/>
      <c r="MEY1338" s="2"/>
      <c r="MEZ1338" s="2"/>
      <c r="MFA1338" s="2"/>
      <c r="MFB1338" s="2"/>
      <c r="MFC1338" s="2"/>
      <c r="MFD1338" s="2"/>
      <c r="MFE1338" s="2"/>
      <c r="MFF1338" s="2"/>
      <c r="MFG1338" s="2"/>
      <c r="MFH1338" s="2"/>
      <c r="MFI1338" s="2"/>
      <c r="MFJ1338" s="2"/>
      <c r="MFK1338" s="2"/>
      <c r="MFL1338" s="2"/>
      <c r="MFM1338" s="2"/>
      <c r="MFN1338" s="2"/>
      <c r="MFO1338" s="2"/>
      <c r="MFP1338" s="2"/>
      <c r="MFQ1338" s="2"/>
      <c r="MFR1338" s="2"/>
      <c r="MFS1338" s="2"/>
      <c r="MFT1338" s="2"/>
      <c r="MFU1338" s="2"/>
      <c r="MFV1338" s="2"/>
      <c r="MFW1338" s="2"/>
      <c r="MFX1338" s="2"/>
      <c r="MFY1338" s="2"/>
      <c r="MFZ1338" s="2"/>
      <c r="MGA1338" s="2"/>
      <c r="MGB1338" s="2"/>
      <c r="MGC1338" s="2"/>
      <c r="MGD1338" s="2"/>
      <c r="MGE1338" s="2"/>
      <c r="MGF1338" s="2"/>
      <c r="MGG1338" s="2"/>
      <c r="MGH1338" s="2"/>
      <c r="MGI1338" s="2"/>
      <c r="MGJ1338" s="2"/>
      <c r="MGK1338" s="2"/>
      <c r="MGL1338" s="2"/>
      <c r="MGM1338" s="2"/>
      <c r="MGN1338" s="2"/>
      <c r="MGO1338" s="2"/>
      <c r="MGP1338" s="2"/>
      <c r="MGQ1338" s="2"/>
      <c r="MGR1338" s="2"/>
      <c r="MGS1338" s="2"/>
      <c r="MGT1338" s="2"/>
      <c r="MGU1338" s="2"/>
      <c r="MGV1338" s="2"/>
      <c r="MGW1338" s="2"/>
      <c r="MGX1338" s="2"/>
      <c r="MGY1338" s="2"/>
      <c r="MGZ1338" s="2"/>
      <c r="MHA1338" s="2"/>
      <c r="MHB1338" s="2"/>
      <c r="MHC1338" s="2"/>
      <c r="MHD1338" s="2"/>
      <c r="MHE1338" s="2"/>
      <c r="MHF1338" s="2"/>
      <c r="MHG1338" s="2"/>
      <c r="MHH1338" s="2"/>
      <c r="MHI1338" s="2"/>
      <c r="MHJ1338" s="2"/>
      <c r="MHK1338" s="2"/>
      <c r="MHL1338" s="2"/>
      <c r="MHM1338" s="2"/>
      <c r="MHN1338" s="2"/>
      <c r="MHO1338" s="2"/>
      <c r="MHP1338" s="2"/>
      <c r="MHQ1338" s="2"/>
      <c r="MHR1338" s="2"/>
      <c r="MHS1338" s="2"/>
      <c r="MHT1338" s="2"/>
      <c r="MHU1338" s="2"/>
      <c r="MHV1338" s="2"/>
      <c r="MHW1338" s="2"/>
      <c r="MHX1338" s="2"/>
      <c r="MHY1338" s="2"/>
      <c r="MHZ1338" s="2"/>
      <c r="MIA1338" s="2"/>
      <c r="MIB1338" s="2"/>
      <c r="MIC1338" s="2"/>
      <c r="MID1338" s="2"/>
      <c r="MIE1338" s="2"/>
      <c r="MIF1338" s="2"/>
      <c r="MIG1338" s="2"/>
      <c r="MIH1338" s="2"/>
      <c r="MII1338" s="2"/>
      <c r="MIJ1338" s="2"/>
      <c r="MIK1338" s="2"/>
      <c r="MIL1338" s="2"/>
      <c r="MIM1338" s="2"/>
      <c r="MIN1338" s="2"/>
      <c r="MIO1338" s="2"/>
      <c r="MIP1338" s="2"/>
      <c r="MIQ1338" s="2"/>
      <c r="MIR1338" s="2"/>
      <c r="MIS1338" s="2"/>
      <c r="MIT1338" s="2"/>
      <c r="MIU1338" s="2"/>
      <c r="MIV1338" s="2"/>
      <c r="MIW1338" s="2"/>
      <c r="MIX1338" s="2"/>
      <c r="MIY1338" s="2"/>
      <c r="MIZ1338" s="2"/>
      <c r="MJA1338" s="2"/>
      <c r="MJB1338" s="2"/>
      <c r="MJC1338" s="2"/>
      <c r="MJD1338" s="2"/>
      <c r="MJE1338" s="2"/>
      <c r="MJF1338" s="2"/>
      <c r="MJG1338" s="2"/>
      <c r="MJH1338" s="2"/>
      <c r="MJI1338" s="2"/>
      <c r="MJJ1338" s="2"/>
      <c r="MJK1338" s="2"/>
      <c r="MJL1338" s="2"/>
      <c r="MJM1338" s="2"/>
      <c r="MJN1338" s="2"/>
      <c r="MJO1338" s="2"/>
      <c r="MJP1338" s="2"/>
      <c r="MJQ1338" s="2"/>
      <c r="MJR1338" s="2"/>
      <c r="MJS1338" s="2"/>
      <c r="MJT1338" s="2"/>
      <c r="MJU1338" s="2"/>
      <c r="MJV1338" s="2"/>
      <c r="MJW1338" s="2"/>
      <c r="MJX1338" s="2"/>
      <c r="MJY1338" s="2"/>
      <c r="MJZ1338" s="2"/>
      <c r="MKA1338" s="2"/>
      <c r="MKB1338" s="2"/>
      <c r="MKC1338" s="2"/>
      <c r="MKD1338" s="2"/>
      <c r="MKE1338" s="2"/>
      <c r="MKF1338" s="2"/>
      <c r="MKG1338" s="2"/>
      <c r="MKH1338" s="2"/>
      <c r="MKI1338" s="2"/>
      <c r="MKJ1338" s="2"/>
      <c r="MKK1338" s="2"/>
      <c r="MKL1338" s="2"/>
      <c r="MKM1338" s="2"/>
      <c r="MKN1338" s="2"/>
      <c r="MKO1338" s="2"/>
      <c r="MKP1338" s="2"/>
      <c r="MKQ1338" s="2"/>
      <c r="MKR1338" s="2"/>
      <c r="MKS1338" s="2"/>
      <c r="MKT1338" s="2"/>
      <c r="MKU1338" s="2"/>
      <c r="MKV1338" s="2"/>
      <c r="MKW1338" s="2"/>
      <c r="MKX1338" s="2"/>
      <c r="MKY1338" s="2"/>
      <c r="MKZ1338" s="2"/>
      <c r="MLA1338" s="2"/>
      <c r="MLB1338" s="2"/>
      <c r="MLC1338" s="2"/>
      <c r="MLD1338" s="2"/>
      <c r="MLE1338" s="2"/>
      <c r="MLF1338" s="2"/>
      <c r="MLG1338" s="2"/>
      <c r="MLH1338" s="2"/>
      <c r="MLI1338" s="2"/>
      <c r="MLJ1338" s="2"/>
      <c r="MLK1338" s="2"/>
      <c r="MLL1338" s="2"/>
      <c r="MLM1338" s="2"/>
      <c r="MLN1338" s="2"/>
      <c r="MLO1338" s="2"/>
      <c r="MLP1338" s="2"/>
      <c r="MLQ1338" s="2"/>
      <c r="MLR1338" s="2"/>
      <c r="MLS1338" s="2"/>
      <c r="MLT1338" s="2"/>
      <c r="MLU1338" s="2"/>
      <c r="MLV1338" s="2"/>
      <c r="MLW1338" s="2"/>
      <c r="MLX1338" s="2"/>
      <c r="MLY1338" s="2"/>
      <c r="MLZ1338" s="2"/>
      <c r="MMA1338" s="2"/>
      <c r="MMB1338" s="2"/>
      <c r="MMC1338" s="2"/>
      <c r="MMD1338" s="2"/>
      <c r="MME1338" s="2"/>
      <c r="MMF1338" s="2"/>
      <c r="MMG1338" s="2"/>
      <c r="MMH1338" s="2"/>
      <c r="MMI1338" s="2"/>
      <c r="MMJ1338" s="2"/>
      <c r="MMK1338" s="2"/>
      <c r="MML1338" s="2"/>
      <c r="MMM1338" s="2"/>
      <c r="MMN1338" s="2"/>
      <c r="MMO1338" s="2"/>
      <c r="MMP1338" s="2"/>
      <c r="MMQ1338" s="2"/>
      <c r="MMR1338" s="2"/>
      <c r="MMS1338" s="2"/>
      <c r="MMT1338" s="2"/>
      <c r="MMU1338" s="2"/>
      <c r="MMV1338" s="2"/>
      <c r="MMW1338" s="2"/>
      <c r="MMX1338" s="2"/>
      <c r="MMY1338" s="2"/>
      <c r="MMZ1338" s="2"/>
      <c r="MNA1338" s="2"/>
      <c r="MNB1338" s="2"/>
      <c r="MNC1338" s="2"/>
      <c r="MND1338" s="2"/>
      <c r="MNE1338" s="2"/>
      <c r="MNF1338" s="2"/>
      <c r="MNG1338" s="2"/>
      <c r="MNH1338" s="2"/>
      <c r="MNI1338" s="2"/>
      <c r="MNJ1338" s="2"/>
      <c r="MNK1338" s="2"/>
      <c r="MNL1338" s="2"/>
      <c r="MNM1338" s="2"/>
      <c r="MNN1338" s="2"/>
      <c r="MNO1338" s="2"/>
      <c r="MNP1338" s="2"/>
      <c r="MNQ1338" s="2"/>
      <c r="MNR1338" s="2"/>
      <c r="MNS1338" s="2"/>
      <c r="MNT1338" s="2"/>
      <c r="MNU1338" s="2"/>
      <c r="MNV1338" s="2"/>
      <c r="MNW1338" s="2"/>
      <c r="MNX1338" s="2"/>
      <c r="MNY1338" s="2"/>
      <c r="MNZ1338" s="2"/>
      <c r="MOA1338" s="2"/>
      <c r="MOB1338" s="2"/>
      <c r="MOC1338" s="2"/>
      <c r="MOD1338" s="2"/>
      <c r="MOE1338" s="2"/>
      <c r="MOF1338" s="2"/>
      <c r="MOG1338" s="2"/>
      <c r="MOH1338" s="2"/>
      <c r="MOI1338" s="2"/>
      <c r="MOJ1338" s="2"/>
      <c r="MOK1338" s="2"/>
      <c r="MOL1338" s="2"/>
      <c r="MOM1338" s="2"/>
      <c r="MON1338" s="2"/>
      <c r="MOO1338" s="2"/>
      <c r="MOP1338" s="2"/>
      <c r="MOQ1338" s="2"/>
      <c r="MOR1338" s="2"/>
      <c r="MOS1338" s="2"/>
      <c r="MOT1338" s="2"/>
      <c r="MOU1338" s="2"/>
      <c r="MOV1338" s="2"/>
      <c r="MOW1338" s="2"/>
      <c r="MOX1338" s="2"/>
      <c r="MOY1338" s="2"/>
      <c r="MOZ1338" s="2"/>
      <c r="MPA1338" s="2"/>
      <c r="MPB1338" s="2"/>
      <c r="MPC1338" s="2"/>
      <c r="MPD1338" s="2"/>
      <c r="MPE1338" s="2"/>
      <c r="MPF1338" s="2"/>
      <c r="MPG1338" s="2"/>
      <c r="MPH1338" s="2"/>
      <c r="MPI1338" s="2"/>
      <c r="MPJ1338" s="2"/>
      <c r="MPK1338" s="2"/>
      <c r="MPL1338" s="2"/>
      <c r="MPM1338" s="2"/>
      <c r="MPN1338" s="2"/>
      <c r="MPO1338" s="2"/>
      <c r="MPP1338" s="2"/>
      <c r="MPQ1338" s="2"/>
      <c r="MPR1338" s="2"/>
      <c r="MPS1338" s="2"/>
      <c r="MPT1338" s="2"/>
      <c r="MPU1338" s="2"/>
      <c r="MPV1338" s="2"/>
      <c r="MPW1338" s="2"/>
      <c r="MPX1338" s="2"/>
      <c r="MPY1338" s="2"/>
      <c r="MPZ1338" s="2"/>
      <c r="MQA1338" s="2"/>
      <c r="MQB1338" s="2"/>
      <c r="MQC1338" s="2"/>
      <c r="MQD1338" s="2"/>
      <c r="MQE1338" s="2"/>
      <c r="MQF1338" s="2"/>
      <c r="MQG1338" s="2"/>
      <c r="MQH1338" s="2"/>
      <c r="MQI1338" s="2"/>
      <c r="MQJ1338" s="2"/>
      <c r="MQK1338" s="2"/>
      <c r="MQL1338" s="2"/>
      <c r="MQM1338" s="2"/>
      <c r="MQN1338" s="2"/>
      <c r="MQO1338" s="2"/>
      <c r="MQP1338" s="2"/>
      <c r="MQQ1338" s="2"/>
      <c r="MQR1338" s="2"/>
      <c r="MQS1338" s="2"/>
      <c r="MQT1338" s="2"/>
      <c r="MQU1338" s="2"/>
      <c r="MQV1338" s="2"/>
      <c r="MQW1338" s="2"/>
      <c r="MQX1338" s="2"/>
      <c r="MQY1338" s="2"/>
      <c r="MQZ1338" s="2"/>
      <c r="MRA1338" s="2"/>
      <c r="MRB1338" s="2"/>
      <c r="MRC1338" s="2"/>
      <c r="MRD1338" s="2"/>
      <c r="MRE1338" s="2"/>
      <c r="MRF1338" s="2"/>
      <c r="MRG1338" s="2"/>
      <c r="MRH1338" s="2"/>
      <c r="MRI1338" s="2"/>
      <c r="MRJ1338" s="2"/>
      <c r="MRK1338" s="2"/>
      <c r="MRL1338" s="2"/>
      <c r="MRM1338" s="2"/>
      <c r="MRN1338" s="2"/>
      <c r="MRO1338" s="2"/>
      <c r="MRP1338" s="2"/>
      <c r="MRQ1338" s="2"/>
      <c r="MRR1338" s="2"/>
      <c r="MRS1338" s="2"/>
      <c r="MRT1338" s="2"/>
      <c r="MRU1338" s="2"/>
      <c r="MRV1338" s="2"/>
      <c r="MRW1338" s="2"/>
      <c r="MRX1338" s="2"/>
      <c r="MRY1338" s="2"/>
      <c r="MRZ1338" s="2"/>
      <c r="MSA1338" s="2"/>
      <c r="MSB1338" s="2"/>
      <c r="MSC1338" s="2"/>
      <c r="MSD1338" s="2"/>
      <c r="MSE1338" s="2"/>
      <c r="MSF1338" s="2"/>
      <c r="MSG1338" s="2"/>
      <c r="MSH1338" s="2"/>
      <c r="MSI1338" s="2"/>
      <c r="MSJ1338" s="2"/>
      <c r="MSK1338" s="2"/>
      <c r="MSL1338" s="2"/>
      <c r="MSM1338" s="2"/>
      <c r="MSN1338" s="2"/>
      <c r="MSO1338" s="2"/>
      <c r="MSP1338" s="2"/>
      <c r="MSQ1338" s="2"/>
      <c r="MSR1338" s="2"/>
      <c r="MSS1338" s="2"/>
      <c r="MST1338" s="2"/>
      <c r="MSU1338" s="2"/>
      <c r="MSV1338" s="2"/>
      <c r="MSW1338" s="2"/>
      <c r="MSX1338" s="2"/>
      <c r="MSY1338" s="2"/>
      <c r="MSZ1338" s="2"/>
      <c r="MTA1338" s="2"/>
      <c r="MTB1338" s="2"/>
      <c r="MTC1338" s="2"/>
      <c r="MTD1338" s="2"/>
      <c r="MTE1338" s="2"/>
      <c r="MTF1338" s="2"/>
      <c r="MTG1338" s="2"/>
      <c r="MTH1338" s="2"/>
      <c r="MTI1338" s="2"/>
      <c r="MTJ1338" s="2"/>
      <c r="MTK1338" s="2"/>
      <c r="MTL1338" s="2"/>
      <c r="MTM1338" s="2"/>
      <c r="MTN1338" s="2"/>
      <c r="MTO1338" s="2"/>
      <c r="MTP1338" s="2"/>
      <c r="MTQ1338" s="2"/>
      <c r="MTR1338" s="2"/>
      <c r="MTS1338" s="2"/>
      <c r="MTT1338" s="2"/>
      <c r="MTU1338" s="2"/>
      <c r="MTV1338" s="2"/>
      <c r="MTW1338" s="2"/>
      <c r="MTX1338" s="2"/>
      <c r="MTY1338" s="2"/>
      <c r="MTZ1338" s="2"/>
      <c r="MUA1338" s="2"/>
      <c r="MUB1338" s="2"/>
      <c r="MUC1338" s="2"/>
      <c r="MUD1338" s="2"/>
      <c r="MUE1338" s="2"/>
      <c r="MUF1338" s="2"/>
      <c r="MUG1338" s="2"/>
      <c r="MUH1338" s="2"/>
      <c r="MUI1338" s="2"/>
      <c r="MUJ1338" s="2"/>
      <c r="MUK1338" s="2"/>
      <c r="MUL1338" s="2"/>
      <c r="MUM1338" s="2"/>
      <c r="MUN1338" s="2"/>
      <c r="MUO1338" s="2"/>
      <c r="MUP1338" s="2"/>
      <c r="MUQ1338" s="2"/>
      <c r="MUR1338" s="2"/>
      <c r="MUS1338" s="2"/>
      <c r="MUT1338" s="2"/>
      <c r="MUU1338" s="2"/>
      <c r="MUV1338" s="2"/>
      <c r="MUW1338" s="2"/>
      <c r="MUX1338" s="2"/>
      <c r="MUY1338" s="2"/>
      <c r="MUZ1338" s="2"/>
      <c r="MVA1338" s="2"/>
      <c r="MVB1338" s="2"/>
      <c r="MVC1338" s="2"/>
      <c r="MVD1338" s="2"/>
      <c r="MVE1338" s="2"/>
      <c r="MVF1338" s="2"/>
      <c r="MVG1338" s="2"/>
      <c r="MVH1338" s="2"/>
      <c r="MVI1338" s="2"/>
      <c r="MVJ1338" s="2"/>
      <c r="MVK1338" s="2"/>
      <c r="MVL1338" s="2"/>
      <c r="MVM1338" s="2"/>
      <c r="MVN1338" s="2"/>
      <c r="MVO1338" s="2"/>
      <c r="MVP1338" s="2"/>
      <c r="MVQ1338" s="2"/>
      <c r="MVR1338" s="2"/>
      <c r="MVS1338" s="2"/>
      <c r="MVT1338" s="2"/>
      <c r="MVU1338" s="2"/>
      <c r="MVV1338" s="2"/>
      <c r="MVW1338" s="2"/>
      <c r="MVX1338" s="2"/>
      <c r="MVY1338" s="2"/>
      <c r="MVZ1338" s="2"/>
      <c r="MWA1338" s="2"/>
      <c r="MWB1338" s="2"/>
      <c r="MWC1338" s="2"/>
      <c r="MWD1338" s="2"/>
      <c r="MWE1338" s="2"/>
      <c r="MWF1338" s="2"/>
      <c r="MWG1338" s="2"/>
      <c r="MWH1338" s="2"/>
      <c r="MWI1338" s="2"/>
      <c r="MWJ1338" s="2"/>
      <c r="MWK1338" s="2"/>
      <c r="MWL1338" s="2"/>
      <c r="MWM1338" s="2"/>
      <c r="MWN1338" s="2"/>
      <c r="MWO1338" s="2"/>
      <c r="MWP1338" s="2"/>
      <c r="MWQ1338" s="2"/>
      <c r="MWR1338" s="2"/>
      <c r="MWS1338" s="2"/>
      <c r="MWT1338" s="2"/>
      <c r="MWU1338" s="2"/>
      <c r="MWV1338" s="2"/>
      <c r="MWW1338" s="2"/>
      <c r="MWX1338" s="2"/>
      <c r="MWY1338" s="2"/>
      <c r="MWZ1338" s="2"/>
      <c r="MXA1338" s="2"/>
      <c r="MXB1338" s="2"/>
      <c r="MXC1338" s="2"/>
      <c r="MXD1338" s="2"/>
      <c r="MXE1338" s="2"/>
      <c r="MXF1338" s="2"/>
      <c r="MXG1338" s="2"/>
      <c r="MXH1338" s="2"/>
      <c r="MXI1338" s="2"/>
      <c r="MXJ1338" s="2"/>
      <c r="MXK1338" s="2"/>
      <c r="MXL1338" s="2"/>
      <c r="MXM1338" s="2"/>
      <c r="MXN1338" s="2"/>
      <c r="MXO1338" s="2"/>
      <c r="MXP1338" s="2"/>
      <c r="MXQ1338" s="2"/>
      <c r="MXR1338" s="2"/>
      <c r="MXS1338" s="2"/>
      <c r="MXT1338" s="2"/>
      <c r="MXU1338" s="2"/>
      <c r="MXV1338" s="2"/>
      <c r="MXW1338" s="2"/>
      <c r="MXX1338" s="2"/>
      <c r="MXY1338" s="2"/>
      <c r="MXZ1338" s="2"/>
      <c r="MYA1338" s="2"/>
      <c r="MYB1338" s="2"/>
      <c r="MYC1338" s="2"/>
      <c r="MYD1338" s="2"/>
      <c r="MYE1338" s="2"/>
      <c r="MYF1338" s="2"/>
      <c r="MYG1338" s="2"/>
      <c r="MYH1338" s="2"/>
      <c r="MYI1338" s="2"/>
      <c r="MYJ1338" s="2"/>
      <c r="MYK1338" s="2"/>
      <c r="MYL1338" s="2"/>
      <c r="MYM1338" s="2"/>
      <c r="MYN1338" s="2"/>
      <c r="MYO1338" s="2"/>
      <c r="MYP1338" s="2"/>
      <c r="MYQ1338" s="2"/>
      <c r="MYR1338" s="2"/>
      <c r="MYS1338" s="2"/>
      <c r="MYT1338" s="2"/>
      <c r="MYU1338" s="2"/>
      <c r="MYV1338" s="2"/>
      <c r="MYW1338" s="2"/>
      <c r="MYX1338" s="2"/>
      <c r="MYY1338" s="2"/>
      <c r="MYZ1338" s="2"/>
      <c r="MZA1338" s="2"/>
      <c r="MZB1338" s="2"/>
      <c r="MZC1338" s="2"/>
      <c r="MZD1338" s="2"/>
      <c r="MZE1338" s="2"/>
      <c r="MZF1338" s="2"/>
      <c r="MZG1338" s="2"/>
      <c r="MZH1338" s="2"/>
      <c r="MZI1338" s="2"/>
      <c r="MZJ1338" s="2"/>
      <c r="MZK1338" s="2"/>
      <c r="MZL1338" s="2"/>
      <c r="MZM1338" s="2"/>
      <c r="MZN1338" s="2"/>
      <c r="MZO1338" s="2"/>
      <c r="MZP1338" s="2"/>
      <c r="MZQ1338" s="2"/>
      <c r="MZR1338" s="2"/>
      <c r="MZS1338" s="2"/>
      <c r="MZT1338" s="2"/>
      <c r="MZU1338" s="2"/>
      <c r="MZV1338" s="2"/>
      <c r="MZW1338" s="2"/>
      <c r="MZX1338" s="2"/>
      <c r="MZY1338" s="2"/>
      <c r="MZZ1338" s="2"/>
      <c r="NAA1338" s="2"/>
      <c r="NAB1338" s="2"/>
      <c r="NAC1338" s="2"/>
      <c r="NAD1338" s="2"/>
      <c r="NAE1338" s="2"/>
      <c r="NAF1338" s="2"/>
      <c r="NAG1338" s="2"/>
      <c r="NAH1338" s="2"/>
      <c r="NAI1338" s="2"/>
      <c r="NAJ1338" s="2"/>
      <c r="NAK1338" s="2"/>
      <c r="NAL1338" s="2"/>
      <c r="NAM1338" s="2"/>
      <c r="NAN1338" s="2"/>
      <c r="NAO1338" s="2"/>
      <c r="NAP1338" s="2"/>
      <c r="NAQ1338" s="2"/>
      <c r="NAR1338" s="2"/>
      <c r="NAS1338" s="2"/>
      <c r="NAT1338" s="2"/>
      <c r="NAU1338" s="2"/>
      <c r="NAV1338" s="2"/>
      <c r="NAW1338" s="2"/>
      <c r="NAX1338" s="2"/>
      <c r="NAY1338" s="2"/>
      <c r="NAZ1338" s="2"/>
      <c r="NBA1338" s="2"/>
      <c r="NBB1338" s="2"/>
      <c r="NBC1338" s="2"/>
      <c r="NBD1338" s="2"/>
      <c r="NBE1338" s="2"/>
      <c r="NBF1338" s="2"/>
      <c r="NBG1338" s="2"/>
      <c r="NBH1338" s="2"/>
      <c r="NBI1338" s="2"/>
      <c r="NBJ1338" s="2"/>
      <c r="NBK1338" s="2"/>
      <c r="NBL1338" s="2"/>
      <c r="NBM1338" s="2"/>
      <c r="NBN1338" s="2"/>
      <c r="NBO1338" s="2"/>
      <c r="NBP1338" s="2"/>
      <c r="NBQ1338" s="2"/>
      <c r="NBR1338" s="2"/>
      <c r="NBS1338" s="2"/>
      <c r="NBT1338" s="2"/>
      <c r="NBU1338" s="2"/>
      <c r="NBV1338" s="2"/>
      <c r="NBW1338" s="2"/>
      <c r="NBX1338" s="2"/>
      <c r="NBY1338" s="2"/>
      <c r="NBZ1338" s="2"/>
      <c r="NCA1338" s="2"/>
      <c r="NCB1338" s="2"/>
      <c r="NCC1338" s="2"/>
      <c r="NCD1338" s="2"/>
      <c r="NCE1338" s="2"/>
      <c r="NCF1338" s="2"/>
      <c r="NCG1338" s="2"/>
      <c r="NCH1338" s="2"/>
      <c r="NCI1338" s="2"/>
      <c r="NCJ1338" s="2"/>
      <c r="NCK1338" s="2"/>
      <c r="NCL1338" s="2"/>
      <c r="NCM1338" s="2"/>
      <c r="NCN1338" s="2"/>
      <c r="NCO1338" s="2"/>
      <c r="NCP1338" s="2"/>
      <c r="NCQ1338" s="2"/>
      <c r="NCR1338" s="2"/>
      <c r="NCS1338" s="2"/>
      <c r="NCT1338" s="2"/>
      <c r="NCU1338" s="2"/>
      <c r="NCV1338" s="2"/>
      <c r="NCW1338" s="2"/>
      <c r="NCX1338" s="2"/>
      <c r="NCY1338" s="2"/>
      <c r="NCZ1338" s="2"/>
      <c r="NDA1338" s="2"/>
      <c r="NDB1338" s="2"/>
      <c r="NDC1338" s="2"/>
      <c r="NDD1338" s="2"/>
      <c r="NDE1338" s="2"/>
      <c r="NDF1338" s="2"/>
      <c r="NDG1338" s="2"/>
      <c r="NDH1338" s="2"/>
      <c r="NDI1338" s="2"/>
      <c r="NDJ1338" s="2"/>
      <c r="NDK1338" s="2"/>
      <c r="NDL1338" s="2"/>
      <c r="NDM1338" s="2"/>
      <c r="NDN1338" s="2"/>
      <c r="NDO1338" s="2"/>
      <c r="NDP1338" s="2"/>
      <c r="NDQ1338" s="2"/>
      <c r="NDR1338" s="2"/>
      <c r="NDS1338" s="2"/>
      <c r="NDT1338" s="2"/>
      <c r="NDU1338" s="2"/>
      <c r="NDV1338" s="2"/>
      <c r="NDW1338" s="2"/>
      <c r="NDX1338" s="2"/>
      <c r="NDY1338" s="2"/>
      <c r="NDZ1338" s="2"/>
      <c r="NEA1338" s="2"/>
      <c r="NEB1338" s="2"/>
      <c r="NEC1338" s="2"/>
      <c r="NED1338" s="2"/>
      <c r="NEE1338" s="2"/>
      <c r="NEF1338" s="2"/>
      <c r="NEG1338" s="2"/>
      <c r="NEH1338" s="2"/>
      <c r="NEI1338" s="2"/>
      <c r="NEJ1338" s="2"/>
      <c r="NEK1338" s="2"/>
      <c r="NEL1338" s="2"/>
      <c r="NEM1338" s="2"/>
      <c r="NEN1338" s="2"/>
      <c r="NEO1338" s="2"/>
      <c r="NEP1338" s="2"/>
      <c r="NEQ1338" s="2"/>
      <c r="NER1338" s="2"/>
      <c r="NES1338" s="2"/>
      <c r="NET1338" s="2"/>
      <c r="NEU1338" s="2"/>
      <c r="NEV1338" s="2"/>
      <c r="NEW1338" s="2"/>
      <c r="NEX1338" s="2"/>
      <c r="NEY1338" s="2"/>
      <c r="NEZ1338" s="2"/>
      <c r="NFA1338" s="2"/>
      <c r="NFB1338" s="2"/>
      <c r="NFC1338" s="2"/>
      <c r="NFD1338" s="2"/>
      <c r="NFE1338" s="2"/>
      <c r="NFF1338" s="2"/>
      <c r="NFG1338" s="2"/>
      <c r="NFH1338" s="2"/>
      <c r="NFI1338" s="2"/>
      <c r="NFJ1338" s="2"/>
      <c r="NFK1338" s="2"/>
      <c r="NFL1338" s="2"/>
      <c r="NFM1338" s="2"/>
      <c r="NFN1338" s="2"/>
      <c r="NFO1338" s="2"/>
      <c r="NFP1338" s="2"/>
      <c r="NFQ1338" s="2"/>
      <c r="NFR1338" s="2"/>
      <c r="NFS1338" s="2"/>
      <c r="NFT1338" s="2"/>
      <c r="NFU1338" s="2"/>
      <c r="NFV1338" s="2"/>
      <c r="NFW1338" s="2"/>
      <c r="NFX1338" s="2"/>
      <c r="NFY1338" s="2"/>
      <c r="NFZ1338" s="2"/>
      <c r="NGA1338" s="2"/>
      <c r="NGB1338" s="2"/>
      <c r="NGC1338" s="2"/>
      <c r="NGD1338" s="2"/>
      <c r="NGE1338" s="2"/>
      <c r="NGF1338" s="2"/>
      <c r="NGG1338" s="2"/>
      <c r="NGH1338" s="2"/>
      <c r="NGI1338" s="2"/>
      <c r="NGJ1338" s="2"/>
      <c r="NGK1338" s="2"/>
      <c r="NGL1338" s="2"/>
      <c r="NGM1338" s="2"/>
      <c r="NGN1338" s="2"/>
      <c r="NGO1338" s="2"/>
      <c r="NGP1338" s="2"/>
      <c r="NGQ1338" s="2"/>
      <c r="NGR1338" s="2"/>
      <c r="NGS1338" s="2"/>
      <c r="NGT1338" s="2"/>
      <c r="NGU1338" s="2"/>
      <c r="NGV1338" s="2"/>
      <c r="NGW1338" s="2"/>
      <c r="NGX1338" s="2"/>
      <c r="NGY1338" s="2"/>
      <c r="NGZ1338" s="2"/>
      <c r="NHA1338" s="2"/>
      <c r="NHB1338" s="2"/>
      <c r="NHC1338" s="2"/>
      <c r="NHD1338" s="2"/>
      <c r="NHE1338" s="2"/>
      <c r="NHF1338" s="2"/>
      <c r="NHG1338" s="2"/>
      <c r="NHH1338" s="2"/>
      <c r="NHI1338" s="2"/>
      <c r="NHJ1338" s="2"/>
      <c r="NHK1338" s="2"/>
      <c r="NHL1338" s="2"/>
      <c r="NHM1338" s="2"/>
      <c r="NHN1338" s="2"/>
      <c r="NHO1338" s="2"/>
      <c r="NHP1338" s="2"/>
      <c r="NHQ1338" s="2"/>
      <c r="NHR1338" s="2"/>
      <c r="NHS1338" s="2"/>
      <c r="NHT1338" s="2"/>
      <c r="NHU1338" s="2"/>
      <c r="NHV1338" s="2"/>
      <c r="NHW1338" s="2"/>
      <c r="NHX1338" s="2"/>
      <c r="NHY1338" s="2"/>
      <c r="NHZ1338" s="2"/>
      <c r="NIA1338" s="2"/>
      <c r="NIB1338" s="2"/>
      <c r="NIC1338" s="2"/>
      <c r="NID1338" s="2"/>
      <c r="NIE1338" s="2"/>
      <c r="NIF1338" s="2"/>
      <c r="NIG1338" s="2"/>
      <c r="NIH1338" s="2"/>
      <c r="NII1338" s="2"/>
      <c r="NIJ1338" s="2"/>
      <c r="NIK1338" s="2"/>
      <c r="NIL1338" s="2"/>
      <c r="NIM1338" s="2"/>
      <c r="NIN1338" s="2"/>
      <c r="NIO1338" s="2"/>
      <c r="NIP1338" s="2"/>
      <c r="NIQ1338" s="2"/>
      <c r="NIR1338" s="2"/>
      <c r="NIS1338" s="2"/>
      <c r="NIT1338" s="2"/>
      <c r="NIU1338" s="2"/>
      <c r="NIV1338" s="2"/>
      <c r="NIW1338" s="2"/>
      <c r="NIX1338" s="2"/>
      <c r="NIY1338" s="2"/>
      <c r="NIZ1338" s="2"/>
      <c r="NJA1338" s="2"/>
      <c r="NJB1338" s="2"/>
      <c r="NJC1338" s="2"/>
      <c r="NJD1338" s="2"/>
      <c r="NJE1338" s="2"/>
      <c r="NJF1338" s="2"/>
      <c r="NJG1338" s="2"/>
      <c r="NJH1338" s="2"/>
      <c r="NJI1338" s="2"/>
      <c r="NJJ1338" s="2"/>
      <c r="NJK1338" s="2"/>
      <c r="NJL1338" s="2"/>
      <c r="NJM1338" s="2"/>
      <c r="NJN1338" s="2"/>
      <c r="NJO1338" s="2"/>
      <c r="NJP1338" s="2"/>
      <c r="NJQ1338" s="2"/>
      <c r="NJR1338" s="2"/>
      <c r="NJS1338" s="2"/>
      <c r="NJT1338" s="2"/>
      <c r="NJU1338" s="2"/>
      <c r="NJV1338" s="2"/>
      <c r="NJW1338" s="2"/>
      <c r="NJX1338" s="2"/>
      <c r="NJY1338" s="2"/>
      <c r="NJZ1338" s="2"/>
      <c r="NKA1338" s="2"/>
      <c r="NKB1338" s="2"/>
      <c r="NKC1338" s="2"/>
      <c r="NKD1338" s="2"/>
      <c r="NKE1338" s="2"/>
      <c r="NKF1338" s="2"/>
      <c r="NKG1338" s="2"/>
      <c r="NKH1338" s="2"/>
      <c r="NKI1338" s="2"/>
      <c r="NKJ1338" s="2"/>
      <c r="NKK1338" s="2"/>
      <c r="NKL1338" s="2"/>
      <c r="NKM1338" s="2"/>
      <c r="NKN1338" s="2"/>
      <c r="NKO1338" s="2"/>
      <c r="NKP1338" s="2"/>
      <c r="NKQ1338" s="2"/>
      <c r="NKR1338" s="2"/>
      <c r="NKS1338" s="2"/>
      <c r="NKT1338" s="2"/>
      <c r="NKU1338" s="2"/>
      <c r="NKV1338" s="2"/>
      <c r="NKW1338" s="2"/>
      <c r="NKX1338" s="2"/>
      <c r="NKY1338" s="2"/>
      <c r="NKZ1338" s="2"/>
      <c r="NLA1338" s="2"/>
      <c r="NLB1338" s="2"/>
      <c r="NLC1338" s="2"/>
      <c r="NLD1338" s="2"/>
      <c r="NLE1338" s="2"/>
      <c r="NLF1338" s="2"/>
      <c r="NLG1338" s="2"/>
      <c r="NLH1338" s="2"/>
      <c r="NLI1338" s="2"/>
      <c r="NLJ1338" s="2"/>
      <c r="NLK1338" s="2"/>
      <c r="NLL1338" s="2"/>
      <c r="NLM1338" s="2"/>
      <c r="NLN1338" s="2"/>
      <c r="NLO1338" s="2"/>
      <c r="NLP1338" s="2"/>
      <c r="NLQ1338" s="2"/>
      <c r="NLR1338" s="2"/>
      <c r="NLS1338" s="2"/>
      <c r="NLT1338" s="2"/>
      <c r="NLU1338" s="2"/>
      <c r="NLV1338" s="2"/>
      <c r="NLW1338" s="2"/>
      <c r="NLX1338" s="2"/>
      <c r="NLY1338" s="2"/>
      <c r="NLZ1338" s="2"/>
      <c r="NMA1338" s="2"/>
      <c r="NMB1338" s="2"/>
      <c r="NMC1338" s="2"/>
      <c r="NMD1338" s="2"/>
      <c r="NME1338" s="2"/>
      <c r="NMF1338" s="2"/>
      <c r="NMG1338" s="2"/>
      <c r="NMH1338" s="2"/>
      <c r="NMI1338" s="2"/>
      <c r="NMJ1338" s="2"/>
      <c r="NMK1338" s="2"/>
      <c r="NML1338" s="2"/>
      <c r="NMM1338" s="2"/>
      <c r="NMN1338" s="2"/>
      <c r="NMO1338" s="2"/>
      <c r="NMP1338" s="2"/>
      <c r="NMQ1338" s="2"/>
      <c r="NMR1338" s="2"/>
      <c r="NMS1338" s="2"/>
      <c r="NMT1338" s="2"/>
      <c r="NMU1338" s="2"/>
      <c r="NMV1338" s="2"/>
      <c r="NMW1338" s="2"/>
      <c r="NMX1338" s="2"/>
      <c r="NMY1338" s="2"/>
      <c r="NMZ1338" s="2"/>
      <c r="NNA1338" s="2"/>
      <c r="NNB1338" s="2"/>
      <c r="NNC1338" s="2"/>
      <c r="NND1338" s="2"/>
      <c r="NNE1338" s="2"/>
      <c r="NNF1338" s="2"/>
      <c r="NNG1338" s="2"/>
      <c r="NNH1338" s="2"/>
      <c r="NNI1338" s="2"/>
      <c r="NNJ1338" s="2"/>
      <c r="NNK1338" s="2"/>
      <c r="NNL1338" s="2"/>
      <c r="NNM1338" s="2"/>
      <c r="NNN1338" s="2"/>
      <c r="NNO1338" s="2"/>
      <c r="NNP1338" s="2"/>
      <c r="NNQ1338" s="2"/>
      <c r="NNR1338" s="2"/>
      <c r="NNS1338" s="2"/>
      <c r="NNT1338" s="2"/>
      <c r="NNU1338" s="2"/>
      <c r="NNV1338" s="2"/>
      <c r="NNW1338" s="2"/>
      <c r="NNX1338" s="2"/>
      <c r="NNY1338" s="2"/>
      <c r="NNZ1338" s="2"/>
      <c r="NOA1338" s="2"/>
      <c r="NOB1338" s="2"/>
      <c r="NOC1338" s="2"/>
      <c r="NOD1338" s="2"/>
      <c r="NOE1338" s="2"/>
      <c r="NOF1338" s="2"/>
      <c r="NOG1338" s="2"/>
      <c r="NOH1338" s="2"/>
      <c r="NOI1338" s="2"/>
      <c r="NOJ1338" s="2"/>
      <c r="NOK1338" s="2"/>
      <c r="NOL1338" s="2"/>
      <c r="NOM1338" s="2"/>
      <c r="NON1338" s="2"/>
      <c r="NOO1338" s="2"/>
      <c r="NOP1338" s="2"/>
      <c r="NOQ1338" s="2"/>
      <c r="NOR1338" s="2"/>
      <c r="NOS1338" s="2"/>
      <c r="NOT1338" s="2"/>
      <c r="NOU1338" s="2"/>
      <c r="NOV1338" s="2"/>
      <c r="NOW1338" s="2"/>
      <c r="NOX1338" s="2"/>
      <c r="NOY1338" s="2"/>
      <c r="NOZ1338" s="2"/>
      <c r="NPA1338" s="2"/>
      <c r="NPB1338" s="2"/>
      <c r="NPC1338" s="2"/>
      <c r="NPD1338" s="2"/>
      <c r="NPE1338" s="2"/>
      <c r="NPF1338" s="2"/>
      <c r="NPG1338" s="2"/>
      <c r="NPH1338" s="2"/>
      <c r="NPI1338" s="2"/>
      <c r="NPJ1338" s="2"/>
      <c r="NPK1338" s="2"/>
      <c r="NPL1338" s="2"/>
      <c r="NPM1338" s="2"/>
      <c r="NPN1338" s="2"/>
      <c r="NPO1338" s="2"/>
      <c r="NPP1338" s="2"/>
      <c r="NPQ1338" s="2"/>
      <c r="NPR1338" s="2"/>
      <c r="NPS1338" s="2"/>
      <c r="NPT1338" s="2"/>
      <c r="NPU1338" s="2"/>
      <c r="NPV1338" s="2"/>
      <c r="NPW1338" s="2"/>
      <c r="NPX1338" s="2"/>
      <c r="NPY1338" s="2"/>
      <c r="NPZ1338" s="2"/>
      <c r="NQA1338" s="2"/>
      <c r="NQB1338" s="2"/>
      <c r="NQC1338" s="2"/>
      <c r="NQD1338" s="2"/>
      <c r="NQE1338" s="2"/>
      <c r="NQF1338" s="2"/>
      <c r="NQG1338" s="2"/>
      <c r="NQH1338" s="2"/>
      <c r="NQI1338" s="2"/>
      <c r="NQJ1338" s="2"/>
      <c r="NQK1338" s="2"/>
      <c r="NQL1338" s="2"/>
      <c r="NQM1338" s="2"/>
      <c r="NQN1338" s="2"/>
      <c r="NQO1338" s="2"/>
      <c r="NQP1338" s="2"/>
      <c r="NQQ1338" s="2"/>
      <c r="NQR1338" s="2"/>
      <c r="NQS1338" s="2"/>
      <c r="NQT1338" s="2"/>
      <c r="NQU1338" s="2"/>
      <c r="NQV1338" s="2"/>
      <c r="NQW1338" s="2"/>
      <c r="NQX1338" s="2"/>
      <c r="NQY1338" s="2"/>
      <c r="NQZ1338" s="2"/>
      <c r="NRA1338" s="2"/>
      <c r="NRB1338" s="2"/>
      <c r="NRC1338" s="2"/>
      <c r="NRD1338" s="2"/>
      <c r="NRE1338" s="2"/>
      <c r="NRF1338" s="2"/>
      <c r="NRG1338" s="2"/>
      <c r="NRH1338" s="2"/>
      <c r="NRI1338" s="2"/>
      <c r="NRJ1338" s="2"/>
      <c r="NRK1338" s="2"/>
      <c r="NRL1338" s="2"/>
      <c r="NRM1338" s="2"/>
      <c r="NRN1338" s="2"/>
      <c r="NRO1338" s="2"/>
      <c r="NRP1338" s="2"/>
      <c r="NRQ1338" s="2"/>
      <c r="NRR1338" s="2"/>
      <c r="NRS1338" s="2"/>
      <c r="NRT1338" s="2"/>
      <c r="NRU1338" s="2"/>
      <c r="NRV1338" s="2"/>
      <c r="NRW1338" s="2"/>
      <c r="NRX1338" s="2"/>
      <c r="NRY1338" s="2"/>
      <c r="NRZ1338" s="2"/>
      <c r="NSA1338" s="2"/>
      <c r="NSB1338" s="2"/>
      <c r="NSC1338" s="2"/>
      <c r="NSD1338" s="2"/>
      <c r="NSE1338" s="2"/>
      <c r="NSF1338" s="2"/>
      <c r="NSG1338" s="2"/>
      <c r="NSH1338" s="2"/>
      <c r="NSI1338" s="2"/>
      <c r="NSJ1338" s="2"/>
      <c r="NSK1338" s="2"/>
      <c r="NSL1338" s="2"/>
      <c r="NSM1338" s="2"/>
      <c r="NSN1338" s="2"/>
      <c r="NSO1338" s="2"/>
      <c r="NSP1338" s="2"/>
      <c r="NSQ1338" s="2"/>
      <c r="NSR1338" s="2"/>
      <c r="NSS1338" s="2"/>
      <c r="NST1338" s="2"/>
      <c r="NSU1338" s="2"/>
      <c r="NSV1338" s="2"/>
      <c r="NSW1338" s="2"/>
      <c r="NSX1338" s="2"/>
      <c r="NSY1338" s="2"/>
      <c r="NSZ1338" s="2"/>
      <c r="NTA1338" s="2"/>
      <c r="NTB1338" s="2"/>
      <c r="NTC1338" s="2"/>
      <c r="NTD1338" s="2"/>
      <c r="NTE1338" s="2"/>
      <c r="NTF1338" s="2"/>
      <c r="NTG1338" s="2"/>
      <c r="NTH1338" s="2"/>
      <c r="NTI1338" s="2"/>
      <c r="NTJ1338" s="2"/>
      <c r="NTK1338" s="2"/>
      <c r="NTL1338" s="2"/>
      <c r="NTM1338" s="2"/>
      <c r="NTN1338" s="2"/>
      <c r="NTO1338" s="2"/>
      <c r="NTP1338" s="2"/>
      <c r="NTQ1338" s="2"/>
      <c r="NTR1338" s="2"/>
      <c r="NTS1338" s="2"/>
      <c r="NTT1338" s="2"/>
      <c r="NTU1338" s="2"/>
      <c r="NTV1338" s="2"/>
      <c r="NTW1338" s="2"/>
      <c r="NTX1338" s="2"/>
      <c r="NTY1338" s="2"/>
      <c r="NTZ1338" s="2"/>
      <c r="NUA1338" s="2"/>
      <c r="NUB1338" s="2"/>
      <c r="NUC1338" s="2"/>
      <c r="NUD1338" s="2"/>
      <c r="NUE1338" s="2"/>
      <c r="NUF1338" s="2"/>
      <c r="NUG1338" s="2"/>
      <c r="NUH1338" s="2"/>
      <c r="NUI1338" s="2"/>
      <c r="NUJ1338" s="2"/>
      <c r="NUK1338" s="2"/>
      <c r="NUL1338" s="2"/>
      <c r="NUM1338" s="2"/>
      <c r="NUN1338" s="2"/>
      <c r="NUO1338" s="2"/>
      <c r="NUP1338" s="2"/>
      <c r="NUQ1338" s="2"/>
      <c r="NUR1338" s="2"/>
      <c r="NUS1338" s="2"/>
      <c r="NUT1338" s="2"/>
      <c r="NUU1338" s="2"/>
      <c r="NUV1338" s="2"/>
      <c r="NUW1338" s="2"/>
      <c r="NUX1338" s="2"/>
      <c r="NUY1338" s="2"/>
      <c r="NUZ1338" s="2"/>
      <c r="NVA1338" s="2"/>
      <c r="NVB1338" s="2"/>
      <c r="NVC1338" s="2"/>
      <c r="NVD1338" s="2"/>
      <c r="NVE1338" s="2"/>
      <c r="NVF1338" s="2"/>
      <c r="NVG1338" s="2"/>
      <c r="NVH1338" s="2"/>
      <c r="NVI1338" s="2"/>
      <c r="NVJ1338" s="2"/>
      <c r="NVK1338" s="2"/>
      <c r="NVL1338" s="2"/>
      <c r="NVM1338" s="2"/>
      <c r="NVN1338" s="2"/>
      <c r="NVO1338" s="2"/>
      <c r="NVP1338" s="2"/>
      <c r="NVQ1338" s="2"/>
      <c r="NVR1338" s="2"/>
      <c r="NVS1338" s="2"/>
      <c r="NVT1338" s="2"/>
      <c r="NVU1338" s="2"/>
      <c r="NVV1338" s="2"/>
      <c r="NVW1338" s="2"/>
      <c r="NVX1338" s="2"/>
      <c r="NVY1338" s="2"/>
      <c r="NVZ1338" s="2"/>
      <c r="NWA1338" s="2"/>
      <c r="NWB1338" s="2"/>
      <c r="NWC1338" s="2"/>
      <c r="NWD1338" s="2"/>
      <c r="NWE1338" s="2"/>
      <c r="NWF1338" s="2"/>
      <c r="NWG1338" s="2"/>
      <c r="NWH1338" s="2"/>
      <c r="NWI1338" s="2"/>
      <c r="NWJ1338" s="2"/>
      <c r="NWK1338" s="2"/>
      <c r="NWL1338" s="2"/>
      <c r="NWM1338" s="2"/>
      <c r="NWN1338" s="2"/>
      <c r="NWO1338" s="2"/>
      <c r="NWP1338" s="2"/>
      <c r="NWQ1338" s="2"/>
      <c r="NWR1338" s="2"/>
      <c r="NWS1338" s="2"/>
      <c r="NWT1338" s="2"/>
      <c r="NWU1338" s="2"/>
      <c r="NWV1338" s="2"/>
      <c r="NWW1338" s="2"/>
      <c r="NWX1338" s="2"/>
      <c r="NWY1338" s="2"/>
      <c r="NWZ1338" s="2"/>
      <c r="NXA1338" s="2"/>
      <c r="NXB1338" s="2"/>
      <c r="NXC1338" s="2"/>
      <c r="NXD1338" s="2"/>
      <c r="NXE1338" s="2"/>
      <c r="NXF1338" s="2"/>
      <c r="NXG1338" s="2"/>
      <c r="NXH1338" s="2"/>
      <c r="NXI1338" s="2"/>
      <c r="NXJ1338" s="2"/>
      <c r="NXK1338" s="2"/>
      <c r="NXL1338" s="2"/>
      <c r="NXM1338" s="2"/>
      <c r="NXN1338" s="2"/>
      <c r="NXO1338" s="2"/>
      <c r="NXP1338" s="2"/>
      <c r="NXQ1338" s="2"/>
      <c r="NXR1338" s="2"/>
      <c r="NXS1338" s="2"/>
      <c r="NXT1338" s="2"/>
      <c r="NXU1338" s="2"/>
      <c r="NXV1338" s="2"/>
      <c r="NXW1338" s="2"/>
      <c r="NXX1338" s="2"/>
      <c r="NXY1338" s="2"/>
      <c r="NXZ1338" s="2"/>
      <c r="NYA1338" s="2"/>
      <c r="NYB1338" s="2"/>
      <c r="NYC1338" s="2"/>
      <c r="NYD1338" s="2"/>
      <c r="NYE1338" s="2"/>
      <c r="NYF1338" s="2"/>
      <c r="NYG1338" s="2"/>
      <c r="NYH1338" s="2"/>
      <c r="NYI1338" s="2"/>
      <c r="NYJ1338" s="2"/>
      <c r="NYK1338" s="2"/>
      <c r="NYL1338" s="2"/>
      <c r="NYM1338" s="2"/>
      <c r="NYN1338" s="2"/>
      <c r="NYO1338" s="2"/>
      <c r="NYP1338" s="2"/>
      <c r="NYQ1338" s="2"/>
      <c r="NYR1338" s="2"/>
      <c r="NYS1338" s="2"/>
      <c r="NYT1338" s="2"/>
      <c r="NYU1338" s="2"/>
      <c r="NYV1338" s="2"/>
      <c r="NYW1338" s="2"/>
      <c r="NYX1338" s="2"/>
      <c r="NYY1338" s="2"/>
      <c r="NYZ1338" s="2"/>
      <c r="NZA1338" s="2"/>
      <c r="NZB1338" s="2"/>
      <c r="NZC1338" s="2"/>
      <c r="NZD1338" s="2"/>
      <c r="NZE1338" s="2"/>
      <c r="NZF1338" s="2"/>
      <c r="NZG1338" s="2"/>
      <c r="NZH1338" s="2"/>
      <c r="NZI1338" s="2"/>
      <c r="NZJ1338" s="2"/>
      <c r="NZK1338" s="2"/>
      <c r="NZL1338" s="2"/>
      <c r="NZM1338" s="2"/>
      <c r="NZN1338" s="2"/>
      <c r="NZO1338" s="2"/>
      <c r="NZP1338" s="2"/>
      <c r="NZQ1338" s="2"/>
      <c r="NZR1338" s="2"/>
      <c r="NZS1338" s="2"/>
      <c r="NZT1338" s="2"/>
      <c r="NZU1338" s="2"/>
      <c r="NZV1338" s="2"/>
      <c r="NZW1338" s="2"/>
      <c r="NZX1338" s="2"/>
      <c r="NZY1338" s="2"/>
      <c r="NZZ1338" s="2"/>
      <c r="OAA1338" s="2"/>
      <c r="OAB1338" s="2"/>
      <c r="OAC1338" s="2"/>
      <c r="OAD1338" s="2"/>
      <c r="OAE1338" s="2"/>
      <c r="OAF1338" s="2"/>
      <c r="OAG1338" s="2"/>
      <c r="OAH1338" s="2"/>
      <c r="OAI1338" s="2"/>
      <c r="OAJ1338" s="2"/>
      <c r="OAK1338" s="2"/>
      <c r="OAL1338" s="2"/>
      <c r="OAM1338" s="2"/>
      <c r="OAN1338" s="2"/>
      <c r="OAO1338" s="2"/>
      <c r="OAP1338" s="2"/>
      <c r="OAQ1338" s="2"/>
      <c r="OAR1338" s="2"/>
      <c r="OAS1338" s="2"/>
      <c r="OAT1338" s="2"/>
      <c r="OAU1338" s="2"/>
      <c r="OAV1338" s="2"/>
      <c r="OAW1338" s="2"/>
      <c r="OAX1338" s="2"/>
      <c r="OAY1338" s="2"/>
      <c r="OAZ1338" s="2"/>
      <c r="OBA1338" s="2"/>
      <c r="OBB1338" s="2"/>
      <c r="OBC1338" s="2"/>
      <c r="OBD1338" s="2"/>
      <c r="OBE1338" s="2"/>
      <c r="OBF1338" s="2"/>
      <c r="OBG1338" s="2"/>
      <c r="OBH1338" s="2"/>
      <c r="OBI1338" s="2"/>
      <c r="OBJ1338" s="2"/>
      <c r="OBK1338" s="2"/>
      <c r="OBL1338" s="2"/>
      <c r="OBM1338" s="2"/>
      <c r="OBN1338" s="2"/>
      <c r="OBO1338" s="2"/>
      <c r="OBP1338" s="2"/>
      <c r="OBQ1338" s="2"/>
      <c r="OBR1338" s="2"/>
      <c r="OBS1338" s="2"/>
      <c r="OBT1338" s="2"/>
      <c r="OBU1338" s="2"/>
      <c r="OBV1338" s="2"/>
      <c r="OBW1338" s="2"/>
      <c r="OBX1338" s="2"/>
      <c r="OBY1338" s="2"/>
      <c r="OBZ1338" s="2"/>
      <c r="OCA1338" s="2"/>
      <c r="OCB1338" s="2"/>
      <c r="OCC1338" s="2"/>
      <c r="OCD1338" s="2"/>
      <c r="OCE1338" s="2"/>
      <c r="OCF1338" s="2"/>
      <c r="OCG1338" s="2"/>
      <c r="OCH1338" s="2"/>
      <c r="OCI1338" s="2"/>
      <c r="OCJ1338" s="2"/>
      <c r="OCK1338" s="2"/>
      <c r="OCL1338" s="2"/>
      <c r="OCM1338" s="2"/>
      <c r="OCN1338" s="2"/>
      <c r="OCO1338" s="2"/>
      <c r="OCP1338" s="2"/>
      <c r="OCQ1338" s="2"/>
      <c r="OCR1338" s="2"/>
      <c r="OCS1338" s="2"/>
      <c r="OCT1338" s="2"/>
      <c r="OCU1338" s="2"/>
      <c r="OCV1338" s="2"/>
      <c r="OCW1338" s="2"/>
      <c r="OCX1338" s="2"/>
      <c r="OCY1338" s="2"/>
      <c r="OCZ1338" s="2"/>
      <c r="ODA1338" s="2"/>
      <c r="ODB1338" s="2"/>
      <c r="ODC1338" s="2"/>
      <c r="ODD1338" s="2"/>
      <c r="ODE1338" s="2"/>
      <c r="ODF1338" s="2"/>
      <c r="ODG1338" s="2"/>
      <c r="ODH1338" s="2"/>
      <c r="ODI1338" s="2"/>
      <c r="ODJ1338" s="2"/>
      <c r="ODK1338" s="2"/>
      <c r="ODL1338" s="2"/>
      <c r="ODM1338" s="2"/>
      <c r="ODN1338" s="2"/>
      <c r="ODO1338" s="2"/>
      <c r="ODP1338" s="2"/>
      <c r="ODQ1338" s="2"/>
      <c r="ODR1338" s="2"/>
      <c r="ODS1338" s="2"/>
      <c r="ODT1338" s="2"/>
      <c r="ODU1338" s="2"/>
      <c r="ODV1338" s="2"/>
      <c r="ODW1338" s="2"/>
      <c r="ODX1338" s="2"/>
      <c r="ODY1338" s="2"/>
      <c r="ODZ1338" s="2"/>
      <c r="OEA1338" s="2"/>
      <c r="OEB1338" s="2"/>
      <c r="OEC1338" s="2"/>
      <c r="OED1338" s="2"/>
      <c r="OEE1338" s="2"/>
      <c r="OEF1338" s="2"/>
      <c r="OEG1338" s="2"/>
      <c r="OEH1338" s="2"/>
      <c r="OEI1338" s="2"/>
      <c r="OEJ1338" s="2"/>
      <c r="OEK1338" s="2"/>
      <c r="OEL1338" s="2"/>
      <c r="OEM1338" s="2"/>
      <c r="OEN1338" s="2"/>
      <c r="OEO1338" s="2"/>
      <c r="OEP1338" s="2"/>
      <c r="OEQ1338" s="2"/>
      <c r="OER1338" s="2"/>
      <c r="OES1338" s="2"/>
      <c r="OET1338" s="2"/>
      <c r="OEU1338" s="2"/>
      <c r="OEV1338" s="2"/>
      <c r="OEW1338" s="2"/>
      <c r="OEX1338" s="2"/>
      <c r="OEY1338" s="2"/>
      <c r="OEZ1338" s="2"/>
      <c r="OFA1338" s="2"/>
      <c r="OFB1338" s="2"/>
      <c r="OFC1338" s="2"/>
      <c r="OFD1338" s="2"/>
      <c r="OFE1338" s="2"/>
      <c r="OFF1338" s="2"/>
      <c r="OFG1338" s="2"/>
      <c r="OFH1338" s="2"/>
      <c r="OFI1338" s="2"/>
      <c r="OFJ1338" s="2"/>
      <c r="OFK1338" s="2"/>
      <c r="OFL1338" s="2"/>
      <c r="OFM1338" s="2"/>
      <c r="OFN1338" s="2"/>
      <c r="OFO1338" s="2"/>
      <c r="OFP1338" s="2"/>
      <c r="OFQ1338" s="2"/>
      <c r="OFR1338" s="2"/>
      <c r="OFS1338" s="2"/>
      <c r="OFT1338" s="2"/>
      <c r="OFU1338" s="2"/>
      <c r="OFV1338" s="2"/>
      <c r="OFW1338" s="2"/>
      <c r="OFX1338" s="2"/>
      <c r="OFY1338" s="2"/>
      <c r="OFZ1338" s="2"/>
      <c r="OGA1338" s="2"/>
      <c r="OGB1338" s="2"/>
      <c r="OGC1338" s="2"/>
      <c r="OGD1338" s="2"/>
      <c r="OGE1338" s="2"/>
      <c r="OGF1338" s="2"/>
      <c r="OGG1338" s="2"/>
      <c r="OGH1338" s="2"/>
      <c r="OGI1338" s="2"/>
      <c r="OGJ1338" s="2"/>
      <c r="OGK1338" s="2"/>
      <c r="OGL1338" s="2"/>
      <c r="OGM1338" s="2"/>
      <c r="OGN1338" s="2"/>
      <c r="OGO1338" s="2"/>
      <c r="OGP1338" s="2"/>
      <c r="OGQ1338" s="2"/>
      <c r="OGR1338" s="2"/>
      <c r="OGS1338" s="2"/>
      <c r="OGT1338" s="2"/>
      <c r="OGU1338" s="2"/>
      <c r="OGV1338" s="2"/>
      <c r="OGW1338" s="2"/>
      <c r="OGX1338" s="2"/>
      <c r="OGY1338" s="2"/>
      <c r="OGZ1338" s="2"/>
      <c r="OHA1338" s="2"/>
      <c r="OHB1338" s="2"/>
      <c r="OHC1338" s="2"/>
      <c r="OHD1338" s="2"/>
      <c r="OHE1338" s="2"/>
      <c r="OHF1338" s="2"/>
      <c r="OHG1338" s="2"/>
      <c r="OHH1338" s="2"/>
      <c r="OHI1338" s="2"/>
      <c r="OHJ1338" s="2"/>
      <c r="OHK1338" s="2"/>
      <c r="OHL1338" s="2"/>
      <c r="OHM1338" s="2"/>
      <c r="OHN1338" s="2"/>
      <c r="OHO1338" s="2"/>
      <c r="OHP1338" s="2"/>
      <c r="OHQ1338" s="2"/>
      <c r="OHR1338" s="2"/>
      <c r="OHS1338" s="2"/>
      <c r="OHT1338" s="2"/>
      <c r="OHU1338" s="2"/>
      <c r="OHV1338" s="2"/>
      <c r="OHW1338" s="2"/>
      <c r="OHX1338" s="2"/>
      <c r="OHY1338" s="2"/>
      <c r="OHZ1338" s="2"/>
      <c r="OIA1338" s="2"/>
      <c r="OIB1338" s="2"/>
      <c r="OIC1338" s="2"/>
      <c r="OID1338" s="2"/>
      <c r="OIE1338" s="2"/>
      <c r="OIF1338" s="2"/>
      <c r="OIG1338" s="2"/>
      <c r="OIH1338" s="2"/>
      <c r="OII1338" s="2"/>
      <c r="OIJ1338" s="2"/>
      <c r="OIK1338" s="2"/>
      <c r="OIL1338" s="2"/>
      <c r="OIM1338" s="2"/>
      <c r="OIN1338" s="2"/>
      <c r="OIO1338" s="2"/>
      <c r="OIP1338" s="2"/>
      <c r="OIQ1338" s="2"/>
      <c r="OIR1338" s="2"/>
      <c r="OIS1338" s="2"/>
      <c r="OIT1338" s="2"/>
      <c r="OIU1338" s="2"/>
      <c r="OIV1338" s="2"/>
      <c r="OIW1338" s="2"/>
      <c r="OIX1338" s="2"/>
      <c r="OIY1338" s="2"/>
      <c r="OIZ1338" s="2"/>
      <c r="OJA1338" s="2"/>
      <c r="OJB1338" s="2"/>
      <c r="OJC1338" s="2"/>
      <c r="OJD1338" s="2"/>
      <c r="OJE1338" s="2"/>
      <c r="OJF1338" s="2"/>
      <c r="OJG1338" s="2"/>
      <c r="OJH1338" s="2"/>
      <c r="OJI1338" s="2"/>
      <c r="OJJ1338" s="2"/>
      <c r="OJK1338" s="2"/>
      <c r="OJL1338" s="2"/>
      <c r="OJM1338" s="2"/>
      <c r="OJN1338" s="2"/>
      <c r="OJO1338" s="2"/>
      <c r="OJP1338" s="2"/>
      <c r="OJQ1338" s="2"/>
      <c r="OJR1338" s="2"/>
      <c r="OJS1338" s="2"/>
      <c r="OJT1338" s="2"/>
      <c r="OJU1338" s="2"/>
      <c r="OJV1338" s="2"/>
      <c r="OJW1338" s="2"/>
      <c r="OJX1338" s="2"/>
      <c r="OJY1338" s="2"/>
      <c r="OJZ1338" s="2"/>
      <c r="OKA1338" s="2"/>
      <c r="OKB1338" s="2"/>
      <c r="OKC1338" s="2"/>
      <c r="OKD1338" s="2"/>
      <c r="OKE1338" s="2"/>
      <c r="OKF1338" s="2"/>
      <c r="OKG1338" s="2"/>
      <c r="OKH1338" s="2"/>
      <c r="OKI1338" s="2"/>
      <c r="OKJ1338" s="2"/>
      <c r="OKK1338" s="2"/>
      <c r="OKL1338" s="2"/>
      <c r="OKM1338" s="2"/>
      <c r="OKN1338" s="2"/>
      <c r="OKO1338" s="2"/>
      <c r="OKP1338" s="2"/>
      <c r="OKQ1338" s="2"/>
      <c r="OKR1338" s="2"/>
      <c r="OKS1338" s="2"/>
      <c r="OKT1338" s="2"/>
      <c r="OKU1338" s="2"/>
      <c r="OKV1338" s="2"/>
      <c r="OKW1338" s="2"/>
      <c r="OKX1338" s="2"/>
      <c r="OKY1338" s="2"/>
      <c r="OKZ1338" s="2"/>
      <c r="OLA1338" s="2"/>
      <c r="OLB1338" s="2"/>
      <c r="OLC1338" s="2"/>
      <c r="OLD1338" s="2"/>
      <c r="OLE1338" s="2"/>
      <c r="OLF1338" s="2"/>
      <c r="OLG1338" s="2"/>
      <c r="OLH1338" s="2"/>
      <c r="OLI1338" s="2"/>
      <c r="OLJ1338" s="2"/>
      <c r="OLK1338" s="2"/>
      <c r="OLL1338" s="2"/>
      <c r="OLM1338" s="2"/>
      <c r="OLN1338" s="2"/>
      <c r="OLO1338" s="2"/>
      <c r="OLP1338" s="2"/>
      <c r="OLQ1338" s="2"/>
      <c r="OLR1338" s="2"/>
      <c r="OLS1338" s="2"/>
      <c r="OLT1338" s="2"/>
      <c r="OLU1338" s="2"/>
      <c r="OLV1338" s="2"/>
      <c r="OLW1338" s="2"/>
      <c r="OLX1338" s="2"/>
      <c r="OLY1338" s="2"/>
      <c r="OLZ1338" s="2"/>
      <c r="OMA1338" s="2"/>
      <c r="OMB1338" s="2"/>
      <c r="OMC1338" s="2"/>
      <c r="OMD1338" s="2"/>
      <c r="OME1338" s="2"/>
      <c r="OMF1338" s="2"/>
      <c r="OMG1338" s="2"/>
      <c r="OMH1338" s="2"/>
      <c r="OMI1338" s="2"/>
      <c r="OMJ1338" s="2"/>
      <c r="OMK1338" s="2"/>
      <c r="OML1338" s="2"/>
      <c r="OMM1338" s="2"/>
      <c r="OMN1338" s="2"/>
      <c r="OMO1338" s="2"/>
      <c r="OMP1338" s="2"/>
      <c r="OMQ1338" s="2"/>
      <c r="OMR1338" s="2"/>
      <c r="OMS1338" s="2"/>
      <c r="OMT1338" s="2"/>
      <c r="OMU1338" s="2"/>
      <c r="OMV1338" s="2"/>
      <c r="OMW1338" s="2"/>
      <c r="OMX1338" s="2"/>
      <c r="OMY1338" s="2"/>
      <c r="OMZ1338" s="2"/>
      <c r="ONA1338" s="2"/>
      <c r="ONB1338" s="2"/>
      <c r="ONC1338" s="2"/>
      <c r="OND1338" s="2"/>
      <c r="ONE1338" s="2"/>
      <c r="ONF1338" s="2"/>
      <c r="ONG1338" s="2"/>
      <c r="ONH1338" s="2"/>
      <c r="ONI1338" s="2"/>
      <c r="ONJ1338" s="2"/>
      <c r="ONK1338" s="2"/>
      <c r="ONL1338" s="2"/>
      <c r="ONM1338" s="2"/>
      <c r="ONN1338" s="2"/>
      <c r="ONO1338" s="2"/>
      <c r="ONP1338" s="2"/>
      <c r="ONQ1338" s="2"/>
      <c r="ONR1338" s="2"/>
      <c r="ONS1338" s="2"/>
      <c r="ONT1338" s="2"/>
      <c r="ONU1338" s="2"/>
      <c r="ONV1338" s="2"/>
      <c r="ONW1338" s="2"/>
      <c r="ONX1338" s="2"/>
      <c r="ONY1338" s="2"/>
      <c r="ONZ1338" s="2"/>
      <c r="OOA1338" s="2"/>
      <c r="OOB1338" s="2"/>
      <c r="OOC1338" s="2"/>
      <c r="OOD1338" s="2"/>
      <c r="OOE1338" s="2"/>
      <c r="OOF1338" s="2"/>
      <c r="OOG1338" s="2"/>
      <c r="OOH1338" s="2"/>
      <c r="OOI1338" s="2"/>
      <c r="OOJ1338" s="2"/>
      <c r="OOK1338" s="2"/>
      <c r="OOL1338" s="2"/>
      <c r="OOM1338" s="2"/>
      <c r="OON1338" s="2"/>
      <c r="OOO1338" s="2"/>
      <c r="OOP1338" s="2"/>
      <c r="OOQ1338" s="2"/>
      <c r="OOR1338" s="2"/>
      <c r="OOS1338" s="2"/>
      <c r="OOT1338" s="2"/>
      <c r="OOU1338" s="2"/>
      <c r="OOV1338" s="2"/>
      <c r="OOW1338" s="2"/>
      <c r="OOX1338" s="2"/>
      <c r="OOY1338" s="2"/>
      <c r="OOZ1338" s="2"/>
      <c r="OPA1338" s="2"/>
      <c r="OPB1338" s="2"/>
      <c r="OPC1338" s="2"/>
      <c r="OPD1338" s="2"/>
      <c r="OPE1338" s="2"/>
      <c r="OPF1338" s="2"/>
      <c r="OPG1338" s="2"/>
      <c r="OPH1338" s="2"/>
      <c r="OPI1338" s="2"/>
      <c r="OPJ1338" s="2"/>
      <c r="OPK1338" s="2"/>
      <c r="OPL1338" s="2"/>
      <c r="OPM1338" s="2"/>
      <c r="OPN1338" s="2"/>
      <c r="OPO1338" s="2"/>
      <c r="OPP1338" s="2"/>
      <c r="OPQ1338" s="2"/>
      <c r="OPR1338" s="2"/>
      <c r="OPS1338" s="2"/>
      <c r="OPT1338" s="2"/>
      <c r="OPU1338" s="2"/>
      <c r="OPV1338" s="2"/>
      <c r="OPW1338" s="2"/>
      <c r="OPX1338" s="2"/>
      <c r="OPY1338" s="2"/>
      <c r="OPZ1338" s="2"/>
      <c r="OQA1338" s="2"/>
      <c r="OQB1338" s="2"/>
      <c r="OQC1338" s="2"/>
      <c r="OQD1338" s="2"/>
      <c r="OQE1338" s="2"/>
      <c r="OQF1338" s="2"/>
      <c r="OQG1338" s="2"/>
      <c r="OQH1338" s="2"/>
      <c r="OQI1338" s="2"/>
      <c r="OQJ1338" s="2"/>
      <c r="OQK1338" s="2"/>
      <c r="OQL1338" s="2"/>
      <c r="OQM1338" s="2"/>
      <c r="OQN1338" s="2"/>
      <c r="OQO1338" s="2"/>
      <c r="OQP1338" s="2"/>
      <c r="OQQ1338" s="2"/>
      <c r="OQR1338" s="2"/>
      <c r="OQS1338" s="2"/>
      <c r="OQT1338" s="2"/>
      <c r="OQU1338" s="2"/>
      <c r="OQV1338" s="2"/>
      <c r="OQW1338" s="2"/>
      <c r="OQX1338" s="2"/>
      <c r="OQY1338" s="2"/>
      <c r="OQZ1338" s="2"/>
      <c r="ORA1338" s="2"/>
      <c r="ORB1338" s="2"/>
      <c r="ORC1338" s="2"/>
      <c r="ORD1338" s="2"/>
      <c r="ORE1338" s="2"/>
      <c r="ORF1338" s="2"/>
      <c r="ORG1338" s="2"/>
      <c r="ORH1338" s="2"/>
      <c r="ORI1338" s="2"/>
      <c r="ORJ1338" s="2"/>
      <c r="ORK1338" s="2"/>
      <c r="ORL1338" s="2"/>
      <c r="ORM1338" s="2"/>
      <c r="ORN1338" s="2"/>
      <c r="ORO1338" s="2"/>
      <c r="ORP1338" s="2"/>
      <c r="ORQ1338" s="2"/>
      <c r="ORR1338" s="2"/>
      <c r="ORS1338" s="2"/>
      <c r="ORT1338" s="2"/>
      <c r="ORU1338" s="2"/>
      <c r="ORV1338" s="2"/>
      <c r="ORW1338" s="2"/>
      <c r="ORX1338" s="2"/>
      <c r="ORY1338" s="2"/>
      <c r="ORZ1338" s="2"/>
      <c r="OSA1338" s="2"/>
      <c r="OSB1338" s="2"/>
      <c r="OSC1338" s="2"/>
      <c r="OSD1338" s="2"/>
      <c r="OSE1338" s="2"/>
      <c r="OSF1338" s="2"/>
      <c r="OSG1338" s="2"/>
      <c r="OSH1338" s="2"/>
      <c r="OSI1338" s="2"/>
      <c r="OSJ1338" s="2"/>
      <c r="OSK1338" s="2"/>
      <c r="OSL1338" s="2"/>
      <c r="OSM1338" s="2"/>
      <c r="OSN1338" s="2"/>
      <c r="OSO1338" s="2"/>
      <c r="OSP1338" s="2"/>
      <c r="OSQ1338" s="2"/>
      <c r="OSR1338" s="2"/>
      <c r="OSS1338" s="2"/>
      <c r="OST1338" s="2"/>
      <c r="OSU1338" s="2"/>
      <c r="OSV1338" s="2"/>
      <c r="OSW1338" s="2"/>
      <c r="OSX1338" s="2"/>
      <c r="OSY1338" s="2"/>
      <c r="OSZ1338" s="2"/>
      <c r="OTA1338" s="2"/>
      <c r="OTB1338" s="2"/>
      <c r="OTC1338" s="2"/>
      <c r="OTD1338" s="2"/>
      <c r="OTE1338" s="2"/>
      <c r="OTF1338" s="2"/>
      <c r="OTG1338" s="2"/>
      <c r="OTH1338" s="2"/>
      <c r="OTI1338" s="2"/>
      <c r="OTJ1338" s="2"/>
      <c r="OTK1338" s="2"/>
      <c r="OTL1338" s="2"/>
      <c r="OTM1338" s="2"/>
      <c r="OTN1338" s="2"/>
      <c r="OTO1338" s="2"/>
      <c r="OTP1338" s="2"/>
      <c r="OTQ1338" s="2"/>
      <c r="OTR1338" s="2"/>
      <c r="OTS1338" s="2"/>
      <c r="OTT1338" s="2"/>
      <c r="OTU1338" s="2"/>
      <c r="OTV1338" s="2"/>
      <c r="OTW1338" s="2"/>
      <c r="OTX1338" s="2"/>
      <c r="OTY1338" s="2"/>
      <c r="OTZ1338" s="2"/>
      <c r="OUA1338" s="2"/>
      <c r="OUB1338" s="2"/>
      <c r="OUC1338" s="2"/>
      <c r="OUD1338" s="2"/>
      <c r="OUE1338" s="2"/>
      <c r="OUF1338" s="2"/>
      <c r="OUG1338" s="2"/>
      <c r="OUH1338" s="2"/>
      <c r="OUI1338" s="2"/>
      <c r="OUJ1338" s="2"/>
      <c r="OUK1338" s="2"/>
      <c r="OUL1338" s="2"/>
      <c r="OUM1338" s="2"/>
      <c r="OUN1338" s="2"/>
      <c r="OUO1338" s="2"/>
      <c r="OUP1338" s="2"/>
      <c r="OUQ1338" s="2"/>
      <c r="OUR1338" s="2"/>
      <c r="OUS1338" s="2"/>
      <c r="OUT1338" s="2"/>
      <c r="OUU1338" s="2"/>
      <c r="OUV1338" s="2"/>
      <c r="OUW1338" s="2"/>
      <c r="OUX1338" s="2"/>
      <c r="OUY1338" s="2"/>
      <c r="OUZ1338" s="2"/>
      <c r="OVA1338" s="2"/>
      <c r="OVB1338" s="2"/>
      <c r="OVC1338" s="2"/>
      <c r="OVD1338" s="2"/>
      <c r="OVE1338" s="2"/>
      <c r="OVF1338" s="2"/>
      <c r="OVG1338" s="2"/>
      <c r="OVH1338" s="2"/>
      <c r="OVI1338" s="2"/>
      <c r="OVJ1338" s="2"/>
      <c r="OVK1338" s="2"/>
      <c r="OVL1338" s="2"/>
      <c r="OVM1338" s="2"/>
      <c r="OVN1338" s="2"/>
      <c r="OVO1338" s="2"/>
      <c r="OVP1338" s="2"/>
      <c r="OVQ1338" s="2"/>
      <c r="OVR1338" s="2"/>
      <c r="OVS1338" s="2"/>
      <c r="OVT1338" s="2"/>
      <c r="OVU1338" s="2"/>
      <c r="OVV1338" s="2"/>
      <c r="OVW1338" s="2"/>
      <c r="OVX1338" s="2"/>
      <c r="OVY1338" s="2"/>
      <c r="OVZ1338" s="2"/>
      <c r="OWA1338" s="2"/>
      <c r="OWB1338" s="2"/>
      <c r="OWC1338" s="2"/>
      <c r="OWD1338" s="2"/>
      <c r="OWE1338" s="2"/>
      <c r="OWF1338" s="2"/>
      <c r="OWG1338" s="2"/>
      <c r="OWH1338" s="2"/>
      <c r="OWI1338" s="2"/>
      <c r="OWJ1338" s="2"/>
      <c r="OWK1338" s="2"/>
      <c r="OWL1338" s="2"/>
      <c r="OWM1338" s="2"/>
      <c r="OWN1338" s="2"/>
      <c r="OWO1338" s="2"/>
      <c r="OWP1338" s="2"/>
      <c r="OWQ1338" s="2"/>
      <c r="OWR1338" s="2"/>
      <c r="OWS1338" s="2"/>
      <c r="OWT1338" s="2"/>
      <c r="OWU1338" s="2"/>
      <c r="OWV1338" s="2"/>
      <c r="OWW1338" s="2"/>
      <c r="OWX1338" s="2"/>
      <c r="OWY1338" s="2"/>
      <c r="OWZ1338" s="2"/>
      <c r="OXA1338" s="2"/>
      <c r="OXB1338" s="2"/>
      <c r="OXC1338" s="2"/>
      <c r="OXD1338" s="2"/>
      <c r="OXE1338" s="2"/>
      <c r="OXF1338" s="2"/>
      <c r="OXG1338" s="2"/>
      <c r="OXH1338" s="2"/>
      <c r="OXI1338" s="2"/>
      <c r="OXJ1338" s="2"/>
      <c r="OXK1338" s="2"/>
      <c r="OXL1338" s="2"/>
      <c r="OXM1338" s="2"/>
      <c r="OXN1338" s="2"/>
      <c r="OXO1338" s="2"/>
      <c r="OXP1338" s="2"/>
      <c r="OXQ1338" s="2"/>
      <c r="OXR1338" s="2"/>
      <c r="OXS1338" s="2"/>
      <c r="OXT1338" s="2"/>
      <c r="OXU1338" s="2"/>
      <c r="OXV1338" s="2"/>
      <c r="OXW1338" s="2"/>
      <c r="OXX1338" s="2"/>
      <c r="OXY1338" s="2"/>
      <c r="OXZ1338" s="2"/>
      <c r="OYA1338" s="2"/>
      <c r="OYB1338" s="2"/>
      <c r="OYC1338" s="2"/>
      <c r="OYD1338" s="2"/>
      <c r="OYE1338" s="2"/>
      <c r="OYF1338" s="2"/>
      <c r="OYG1338" s="2"/>
      <c r="OYH1338" s="2"/>
      <c r="OYI1338" s="2"/>
      <c r="OYJ1338" s="2"/>
      <c r="OYK1338" s="2"/>
      <c r="OYL1338" s="2"/>
      <c r="OYM1338" s="2"/>
      <c r="OYN1338" s="2"/>
      <c r="OYO1338" s="2"/>
      <c r="OYP1338" s="2"/>
      <c r="OYQ1338" s="2"/>
      <c r="OYR1338" s="2"/>
      <c r="OYS1338" s="2"/>
      <c r="OYT1338" s="2"/>
      <c r="OYU1338" s="2"/>
      <c r="OYV1338" s="2"/>
      <c r="OYW1338" s="2"/>
      <c r="OYX1338" s="2"/>
      <c r="OYY1338" s="2"/>
      <c r="OYZ1338" s="2"/>
      <c r="OZA1338" s="2"/>
      <c r="OZB1338" s="2"/>
      <c r="OZC1338" s="2"/>
      <c r="OZD1338" s="2"/>
      <c r="OZE1338" s="2"/>
      <c r="OZF1338" s="2"/>
      <c r="OZG1338" s="2"/>
      <c r="OZH1338" s="2"/>
      <c r="OZI1338" s="2"/>
      <c r="OZJ1338" s="2"/>
      <c r="OZK1338" s="2"/>
      <c r="OZL1338" s="2"/>
      <c r="OZM1338" s="2"/>
      <c r="OZN1338" s="2"/>
      <c r="OZO1338" s="2"/>
      <c r="OZP1338" s="2"/>
      <c r="OZQ1338" s="2"/>
      <c r="OZR1338" s="2"/>
      <c r="OZS1338" s="2"/>
      <c r="OZT1338" s="2"/>
      <c r="OZU1338" s="2"/>
      <c r="OZV1338" s="2"/>
      <c r="OZW1338" s="2"/>
      <c r="OZX1338" s="2"/>
      <c r="OZY1338" s="2"/>
      <c r="OZZ1338" s="2"/>
      <c r="PAA1338" s="2"/>
      <c r="PAB1338" s="2"/>
      <c r="PAC1338" s="2"/>
      <c r="PAD1338" s="2"/>
      <c r="PAE1338" s="2"/>
      <c r="PAF1338" s="2"/>
      <c r="PAG1338" s="2"/>
      <c r="PAH1338" s="2"/>
      <c r="PAI1338" s="2"/>
      <c r="PAJ1338" s="2"/>
      <c r="PAK1338" s="2"/>
      <c r="PAL1338" s="2"/>
      <c r="PAM1338" s="2"/>
      <c r="PAN1338" s="2"/>
      <c r="PAO1338" s="2"/>
      <c r="PAP1338" s="2"/>
      <c r="PAQ1338" s="2"/>
      <c r="PAR1338" s="2"/>
      <c r="PAS1338" s="2"/>
      <c r="PAT1338" s="2"/>
      <c r="PAU1338" s="2"/>
      <c r="PAV1338" s="2"/>
      <c r="PAW1338" s="2"/>
      <c r="PAX1338" s="2"/>
      <c r="PAY1338" s="2"/>
      <c r="PAZ1338" s="2"/>
      <c r="PBA1338" s="2"/>
      <c r="PBB1338" s="2"/>
      <c r="PBC1338" s="2"/>
      <c r="PBD1338" s="2"/>
      <c r="PBE1338" s="2"/>
      <c r="PBF1338" s="2"/>
      <c r="PBG1338" s="2"/>
      <c r="PBH1338" s="2"/>
      <c r="PBI1338" s="2"/>
      <c r="PBJ1338" s="2"/>
      <c r="PBK1338" s="2"/>
      <c r="PBL1338" s="2"/>
      <c r="PBM1338" s="2"/>
      <c r="PBN1338" s="2"/>
      <c r="PBO1338" s="2"/>
      <c r="PBP1338" s="2"/>
      <c r="PBQ1338" s="2"/>
      <c r="PBR1338" s="2"/>
      <c r="PBS1338" s="2"/>
      <c r="PBT1338" s="2"/>
      <c r="PBU1338" s="2"/>
      <c r="PBV1338" s="2"/>
      <c r="PBW1338" s="2"/>
      <c r="PBX1338" s="2"/>
      <c r="PBY1338" s="2"/>
      <c r="PBZ1338" s="2"/>
      <c r="PCA1338" s="2"/>
      <c r="PCB1338" s="2"/>
      <c r="PCC1338" s="2"/>
      <c r="PCD1338" s="2"/>
      <c r="PCE1338" s="2"/>
      <c r="PCF1338" s="2"/>
      <c r="PCG1338" s="2"/>
      <c r="PCH1338" s="2"/>
      <c r="PCI1338" s="2"/>
      <c r="PCJ1338" s="2"/>
      <c r="PCK1338" s="2"/>
      <c r="PCL1338" s="2"/>
      <c r="PCM1338" s="2"/>
      <c r="PCN1338" s="2"/>
      <c r="PCO1338" s="2"/>
      <c r="PCP1338" s="2"/>
      <c r="PCQ1338" s="2"/>
      <c r="PCR1338" s="2"/>
      <c r="PCS1338" s="2"/>
      <c r="PCT1338" s="2"/>
      <c r="PCU1338" s="2"/>
      <c r="PCV1338" s="2"/>
      <c r="PCW1338" s="2"/>
      <c r="PCX1338" s="2"/>
      <c r="PCY1338" s="2"/>
      <c r="PCZ1338" s="2"/>
      <c r="PDA1338" s="2"/>
      <c r="PDB1338" s="2"/>
      <c r="PDC1338" s="2"/>
      <c r="PDD1338" s="2"/>
      <c r="PDE1338" s="2"/>
      <c r="PDF1338" s="2"/>
      <c r="PDG1338" s="2"/>
      <c r="PDH1338" s="2"/>
      <c r="PDI1338" s="2"/>
      <c r="PDJ1338" s="2"/>
      <c r="PDK1338" s="2"/>
      <c r="PDL1338" s="2"/>
      <c r="PDM1338" s="2"/>
      <c r="PDN1338" s="2"/>
      <c r="PDO1338" s="2"/>
      <c r="PDP1338" s="2"/>
      <c r="PDQ1338" s="2"/>
      <c r="PDR1338" s="2"/>
      <c r="PDS1338" s="2"/>
      <c r="PDT1338" s="2"/>
      <c r="PDU1338" s="2"/>
      <c r="PDV1338" s="2"/>
      <c r="PDW1338" s="2"/>
      <c r="PDX1338" s="2"/>
      <c r="PDY1338" s="2"/>
      <c r="PDZ1338" s="2"/>
      <c r="PEA1338" s="2"/>
      <c r="PEB1338" s="2"/>
      <c r="PEC1338" s="2"/>
      <c r="PED1338" s="2"/>
      <c r="PEE1338" s="2"/>
      <c r="PEF1338" s="2"/>
      <c r="PEG1338" s="2"/>
      <c r="PEH1338" s="2"/>
      <c r="PEI1338" s="2"/>
      <c r="PEJ1338" s="2"/>
      <c r="PEK1338" s="2"/>
      <c r="PEL1338" s="2"/>
      <c r="PEM1338" s="2"/>
      <c r="PEN1338" s="2"/>
      <c r="PEO1338" s="2"/>
      <c r="PEP1338" s="2"/>
      <c r="PEQ1338" s="2"/>
      <c r="PER1338" s="2"/>
      <c r="PES1338" s="2"/>
      <c r="PET1338" s="2"/>
      <c r="PEU1338" s="2"/>
      <c r="PEV1338" s="2"/>
      <c r="PEW1338" s="2"/>
      <c r="PEX1338" s="2"/>
      <c r="PEY1338" s="2"/>
      <c r="PEZ1338" s="2"/>
      <c r="PFA1338" s="2"/>
      <c r="PFB1338" s="2"/>
      <c r="PFC1338" s="2"/>
      <c r="PFD1338" s="2"/>
      <c r="PFE1338" s="2"/>
      <c r="PFF1338" s="2"/>
      <c r="PFG1338" s="2"/>
      <c r="PFH1338" s="2"/>
      <c r="PFI1338" s="2"/>
      <c r="PFJ1338" s="2"/>
      <c r="PFK1338" s="2"/>
      <c r="PFL1338" s="2"/>
      <c r="PFM1338" s="2"/>
      <c r="PFN1338" s="2"/>
      <c r="PFO1338" s="2"/>
      <c r="PFP1338" s="2"/>
      <c r="PFQ1338" s="2"/>
      <c r="PFR1338" s="2"/>
      <c r="PFS1338" s="2"/>
      <c r="PFT1338" s="2"/>
      <c r="PFU1338" s="2"/>
      <c r="PFV1338" s="2"/>
      <c r="PFW1338" s="2"/>
      <c r="PFX1338" s="2"/>
      <c r="PFY1338" s="2"/>
      <c r="PFZ1338" s="2"/>
      <c r="PGA1338" s="2"/>
      <c r="PGB1338" s="2"/>
      <c r="PGC1338" s="2"/>
      <c r="PGD1338" s="2"/>
      <c r="PGE1338" s="2"/>
      <c r="PGF1338" s="2"/>
      <c r="PGG1338" s="2"/>
      <c r="PGH1338" s="2"/>
      <c r="PGI1338" s="2"/>
      <c r="PGJ1338" s="2"/>
      <c r="PGK1338" s="2"/>
      <c r="PGL1338" s="2"/>
      <c r="PGM1338" s="2"/>
      <c r="PGN1338" s="2"/>
      <c r="PGO1338" s="2"/>
      <c r="PGP1338" s="2"/>
      <c r="PGQ1338" s="2"/>
      <c r="PGR1338" s="2"/>
      <c r="PGS1338" s="2"/>
      <c r="PGT1338" s="2"/>
      <c r="PGU1338" s="2"/>
      <c r="PGV1338" s="2"/>
      <c r="PGW1338" s="2"/>
      <c r="PGX1338" s="2"/>
      <c r="PGY1338" s="2"/>
      <c r="PGZ1338" s="2"/>
      <c r="PHA1338" s="2"/>
      <c r="PHB1338" s="2"/>
      <c r="PHC1338" s="2"/>
      <c r="PHD1338" s="2"/>
      <c r="PHE1338" s="2"/>
      <c r="PHF1338" s="2"/>
      <c r="PHG1338" s="2"/>
      <c r="PHH1338" s="2"/>
      <c r="PHI1338" s="2"/>
      <c r="PHJ1338" s="2"/>
      <c r="PHK1338" s="2"/>
      <c r="PHL1338" s="2"/>
      <c r="PHM1338" s="2"/>
      <c r="PHN1338" s="2"/>
      <c r="PHO1338" s="2"/>
      <c r="PHP1338" s="2"/>
      <c r="PHQ1338" s="2"/>
      <c r="PHR1338" s="2"/>
      <c r="PHS1338" s="2"/>
      <c r="PHT1338" s="2"/>
      <c r="PHU1338" s="2"/>
      <c r="PHV1338" s="2"/>
      <c r="PHW1338" s="2"/>
      <c r="PHX1338" s="2"/>
      <c r="PHY1338" s="2"/>
      <c r="PHZ1338" s="2"/>
      <c r="PIA1338" s="2"/>
      <c r="PIB1338" s="2"/>
      <c r="PIC1338" s="2"/>
      <c r="PID1338" s="2"/>
      <c r="PIE1338" s="2"/>
      <c r="PIF1338" s="2"/>
      <c r="PIG1338" s="2"/>
      <c r="PIH1338" s="2"/>
      <c r="PII1338" s="2"/>
      <c r="PIJ1338" s="2"/>
      <c r="PIK1338" s="2"/>
      <c r="PIL1338" s="2"/>
      <c r="PIM1338" s="2"/>
      <c r="PIN1338" s="2"/>
      <c r="PIO1338" s="2"/>
      <c r="PIP1338" s="2"/>
      <c r="PIQ1338" s="2"/>
      <c r="PIR1338" s="2"/>
      <c r="PIS1338" s="2"/>
      <c r="PIT1338" s="2"/>
      <c r="PIU1338" s="2"/>
      <c r="PIV1338" s="2"/>
      <c r="PIW1338" s="2"/>
      <c r="PIX1338" s="2"/>
      <c r="PIY1338" s="2"/>
      <c r="PIZ1338" s="2"/>
      <c r="PJA1338" s="2"/>
      <c r="PJB1338" s="2"/>
      <c r="PJC1338" s="2"/>
      <c r="PJD1338" s="2"/>
      <c r="PJE1338" s="2"/>
      <c r="PJF1338" s="2"/>
      <c r="PJG1338" s="2"/>
      <c r="PJH1338" s="2"/>
      <c r="PJI1338" s="2"/>
      <c r="PJJ1338" s="2"/>
      <c r="PJK1338" s="2"/>
      <c r="PJL1338" s="2"/>
      <c r="PJM1338" s="2"/>
      <c r="PJN1338" s="2"/>
      <c r="PJO1338" s="2"/>
      <c r="PJP1338" s="2"/>
      <c r="PJQ1338" s="2"/>
      <c r="PJR1338" s="2"/>
      <c r="PJS1338" s="2"/>
      <c r="PJT1338" s="2"/>
      <c r="PJU1338" s="2"/>
      <c r="PJV1338" s="2"/>
      <c r="PJW1338" s="2"/>
      <c r="PJX1338" s="2"/>
      <c r="PJY1338" s="2"/>
      <c r="PJZ1338" s="2"/>
      <c r="PKA1338" s="2"/>
      <c r="PKB1338" s="2"/>
      <c r="PKC1338" s="2"/>
      <c r="PKD1338" s="2"/>
      <c r="PKE1338" s="2"/>
      <c r="PKF1338" s="2"/>
      <c r="PKG1338" s="2"/>
      <c r="PKH1338" s="2"/>
      <c r="PKI1338" s="2"/>
      <c r="PKJ1338" s="2"/>
      <c r="PKK1338" s="2"/>
      <c r="PKL1338" s="2"/>
      <c r="PKM1338" s="2"/>
      <c r="PKN1338" s="2"/>
      <c r="PKO1338" s="2"/>
      <c r="PKP1338" s="2"/>
      <c r="PKQ1338" s="2"/>
      <c r="PKR1338" s="2"/>
      <c r="PKS1338" s="2"/>
      <c r="PKT1338" s="2"/>
      <c r="PKU1338" s="2"/>
      <c r="PKV1338" s="2"/>
      <c r="PKW1338" s="2"/>
      <c r="PKX1338" s="2"/>
      <c r="PKY1338" s="2"/>
      <c r="PKZ1338" s="2"/>
      <c r="PLA1338" s="2"/>
      <c r="PLB1338" s="2"/>
      <c r="PLC1338" s="2"/>
      <c r="PLD1338" s="2"/>
      <c r="PLE1338" s="2"/>
      <c r="PLF1338" s="2"/>
      <c r="PLG1338" s="2"/>
      <c r="PLH1338" s="2"/>
      <c r="PLI1338" s="2"/>
      <c r="PLJ1338" s="2"/>
      <c r="PLK1338" s="2"/>
      <c r="PLL1338" s="2"/>
      <c r="PLM1338" s="2"/>
      <c r="PLN1338" s="2"/>
      <c r="PLO1338" s="2"/>
      <c r="PLP1338" s="2"/>
      <c r="PLQ1338" s="2"/>
      <c r="PLR1338" s="2"/>
      <c r="PLS1338" s="2"/>
      <c r="PLT1338" s="2"/>
      <c r="PLU1338" s="2"/>
      <c r="PLV1338" s="2"/>
      <c r="PLW1338" s="2"/>
      <c r="PLX1338" s="2"/>
      <c r="PLY1338" s="2"/>
      <c r="PLZ1338" s="2"/>
      <c r="PMA1338" s="2"/>
      <c r="PMB1338" s="2"/>
      <c r="PMC1338" s="2"/>
      <c r="PMD1338" s="2"/>
      <c r="PME1338" s="2"/>
      <c r="PMF1338" s="2"/>
      <c r="PMG1338" s="2"/>
      <c r="PMH1338" s="2"/>
      <c r="PMI1338" s="2"/>
      <c r="PMJ1338" s="2"/>
      <c r="PMK1338" s="2"/>
      <c r="PML1338" s="2"/>
      <c r="PMM1338" s="2"/>
      <c r="PMN1338" s="2"/>
      <c r="PMO1338" s="2"/>
      <c r="PMP1338" s="2"/>
      <c r="PMQ1338" s="2"/>
      <c r="PMR1338" s="2"/>
      <c r="PMS1338" s="2"/>
      <c r="PMT1338" s="2"/>
      <c r="PMU1338" s="2"/>
      <c r="PMV1338" s="2"/>
      <c r="PMW1338" s="2"/>
      <c r="PMX1338" s="2"/>
      <c r="PMY1338" s="2"/>
      <c r="PMZ1338" s="2"/>
      <c r="PNA1338" s="2"/>
      <c r="PNB1338" s="2"/>
      <c r="PNC1338" s="2"/>
      <c r="PND1338" s="2"/>
      <c r="PNE1338" s="2"/>
      <c r="PNF1338" s="2"/>
      <c r="PNG1338" s="2"/>
      <c r="PNH1338" s="2"/>
      <c r="PNI1338" s="2"/>
      <c r="PNJ1338" s="2"/>
      <c r="PNK1338" s="2"/>
      <c r="PNL1338" s="2"/>
      <c r="PNM1338" s="2"/>
      <c r="PNN1338" s="2"/>
      <c r="PNO1338" s="2"/>
      <c r="PNP1338" s="2"/>
      <c r="PNQ1338" s="2"/>
      <c r="PNR1338" s="2"/>
      <c r="PNS1338" s="2"/>
      <c r="PNT1338" s="2"/>
      <c r="PNU1338" s="2"/>
      <c r="PNV1338" s="2"/>
      <c r="PNW1338" s="2"/>
      <c r="PNX1338" s="2"/>
      <c r="PNY1338" s="2"/>
      <c r="PNZ1338" s="2"/>
      <c r="POA1338" s="2"/>
      <c r="POB1338" s="2"/>
      <c r="POC1338" s="2"/>
      <c r="POD1338" s="2"/>
      <c r="POE1338" s="2"/>
      <c r="POF1338" s="2"/>
      <c r="POG1338" s="2"/>
      <c r="POH1338" s="2"/>
      <c r="POI1338" s="2"/>
      <c r="POJ1338" s="2"/>
      <c r="POK1338" s="2"/>
      <c r="POL1338" s="2"/>
      <c r="POM1338" s="2"/>
      <c r="PON1338" s="2"/>
      <c r="POO1338" s="2"/>
      <c r="POP1338" s="2"/>
      <c r="POQ1338" s="2"/>
      <c r="POR1338" s="2"/>
      <c r="POS1338" s="2"/>
      <c r="POT1338" s="2"/>
      <c r="POU1338" s="2"/>
      <c r="POV1338" s="2"/>
      <c r="POW1338" s="2"/>
      <c r="POX1338" s="2"/>
      <c r="POY1338" s="2"/>
      <c r="POZ1338" s="2"/>
      <c r="PPA1338" s="2"/>
      <c r="PPB1338" s="2"/>
      <c r="PPC1338" s="2"/>
      <c r="PPD1338" s="2"/>
      <c r="PPE1338" s="2"/>
      <c r="PPF1338" s="2"/>
      <c r="PPG1338" s="2"/>
      <c r="PPH1338" s="2"/>
      <c r="PPI1338" s="2"/>
      <c r="PPJ1338" s="2"/>
      <c r="PPK1338" s="2"/>
      <c r="PPL1338" s="2"/>
      <c r="PPM1338" s="2"/>
      <c r="PPN1338" s="2"/>
      <c r="PPO1338" s="2"/>
      <c r="PPP1338" s="2"/>
      <c r="PPQ1338" s="2"/>
      <c r="PPR1338" s="2"/>
      <c r="PPS1338" s="2"/>
      <c r="PPT1338" s="2"/>
      <c r="PPU1338" s="2"/>
      <c r="PPV1338" s="2"/>
      <c r="PPW1338" s="2"/>
      <c r="PPX1338" s="2"/>
      <c r="PPY1338" s="2"/>
      <c r="PPZ1338" s="2"/>
      <c r="PQA1338" s="2"/>
      <c r="PQB1338" s="2"/>
      <c r="PQC1338" s="2"/>
      <c r="PQD1338" s="2"/>
      <c r="PQE1338" s="2"/>
      <c r="PQF1338" s="2"/>
      <c r="PQG1338" s="2"/>
      <c r="PQH1338" s="2"/>
      <c r="PQI1338" s="2"/>
      <c r="PQJ1338" s="2"/>
      <c r="PQK1338" s="2"/>
      <c r="PQL1338" s="2"/>
      <c r="PQM1338" s="2"/>
      <c r="PQN1338" s="2"/>
      <c r="PQO1338" s="2"/>
      <c r="PQP1338" s="2"/>
      <c r="PQQ1338" s="2"/>
      <c r="PQR1338" s="2"/>
      <c r="PQS1338" s="2"/>
      <c r="PQT1338" s="2"/>
      <c r="PQU1338" s="2"/>
      <c r="PQV1338" s="2"/>
      <c r="PQW1338" s="2"/>
      <c r="PQX1338" s="2"/>
      <c r="PQY1338" s="2"/>
      <c r="PQZ1338" s="2"/>
      <c r="PRA1338" s="2"/>
      <c r="PRB1338" s="2"/>
      <c r="PRC1338" s="2"/>
      <c r="PRD1338" s="2"/>
      <c r="PRE1338" s="2"/>
      <c r="PRF1338" s="2"/>
      <c r="PRG1338" s="2"/>
      <c r="PRH1338" s="2"/>
      <c r="PRI1338" s="2"/>
      <c r="PRJ1338" s="2"/>
      <c r="PRK1338" s="2"/>
      <c r="PRL1338" s="2"/>
      <c r="PRM1338" s="2"/>
      <c r="PRN1338" s="2"/>
      <c r="PRO1338" s="2"/>
      <c r="PRP1338" s="2"/>
      <c r="PRQ1338" s="2"/>
      <c r="PRR1338" s="2"/>
      <c r="PRS1338" s="2"/>
      <c r="PRT1338" s="2"/>
      <c r="PRU1338" s="2"/>
      <c r="PRV1338" s="2"/>
      <c r="PRW1338" s="2"/>
      <c r="PRX1338" s="2"/>
      <c r="PRY1338" s="2"/>
      <c r="PRZ1338" s="2"/>
      <c r="PSA1338" s="2"/>
      <c r="PSB1338" s="2"/>
      <c r="PSC1338" s="2"/>
      <c r="PSD1338" s="2"/>
      <c r="PSE1338" s="2"/>
      <c r="PSF1338" s="2"/>
      <c r="PSG1338" s="2"/>
      <c r="PSH1338" s="2"/>
      <c r="PSI1338" s="2"/>
      <c r="PSJ1338" s="2"/>
      <c r="PSK1338" s="2"/>
      <c r="PSL1338" s="2"/>
      <c r="PSM1338" s="2"/>
      <c r="PSN1338" s="2"/>
      <c r="PSO1338" s="2"/>
      <c r="PSP1338" s="2"/>
      <c r="PSQ1338" s="2"/>
      <c r="PSR1338" s="2"/>
      <c r="PSS1338" s="2"/>
      <c r="PST1338" s="2"/>
      <c r="PSU1338" s="2"/>
      <c r="PSV1338" s="2"/>
      <c r="PSW1338" s="2"/>
      <c r="PSX1338" s="2"/>
      <c r="PSY1338" s="2"/>
      <c r="PSZ1338" s="2"/>
      <c r="PTA1338" s="2"/>
      <c r="PTB1338" s="2"/>
      <c r="PTC1338" s="2"/>
      <c r="PTD1338" s="2"/>
      <c r="PTE1338" s="2"/>
      <c r="PTF1338" s="2"/>
      <c r="PTG1338" s="2"/>
      <c r="PTH1338" s="2"/>
      <c r="PTI1338" s="2"/>
      <c r="PTJ1338" s="2"/>
      <c r="PTK1338" s="2"/>
      <c r="PTL1338" s="2"/>
      <c r="PTM1338" s="2"/>
      <c r="PTN1338" s="2"/>
      <c r="PTO1338" s="2"/>
      <c r="PTP1338" s="2"/>
      <c r="PTQ1338" s="2"/>
      <c r="PTR1338" s="2"/>
      <c r="PTS1338" s="2"/>
      <c r="PTT1338" s="2"/>
      <c r="PTU1338" s="2"/>
      <c r="PTV1338" s="2"/>
      <c r="PTW1338" s="2"/>
      <c r="PTX1338" s="2"/>
      <c r="PTY1338" s="2"/>
      <c r="PTZ1338" s="2"/>
      <c r="PUA1338" s="2"/>
      <c r="PUB1338" s="2"/>
      <c r="PUC1338" s="2"/>
      <c r="PUD1338" s="2"/>
      <c r="PUE1338" s="2"/>
      <c r="PUF1338" s="2"/>
      <c r="PUG1338" s="2"/>
      <c r="PUH1338" s="2"/>
      <c r="PUI1338" s="2"/>
      <c r="PUJ1338" s="2"/>
      <c r="PUK1338" s="2"/>
      <c r="PUL1338" s="2"/>
      <c r="PUM1338" s="2"/>
      <c r="PUN1338" s="2"/>
      <c r="PUO1338" s="2"/>
      <c r="PUP1338" s="2"/>
      <c r="PUQ1338" s="2"/>
      <c r="PUR1338" s="2"/>
      <c r="PUS1338" s="2"/>
      <c r="PUT1338" s="2"/>
      <c r="PUU1338" s="2"/>
      <c r="PUV1338" s="2"/>
      <c r="PUW1338" s="2"/>
      <c r="PUX1338" s="2"/>
      <c r="PUY1338" s="2"/>
      <c r="PUZ1338" s="2"/>
      <c r="PVA1338" s="2"/>
      <c r="PVB1338" s="2"/>
      <c r="PVC1338" s="2"/>
      <c r="PVD1338" s="2"/>
      <c r="PVE1338" s="2"/>
      <c r="PVF1338" s="2"/>
      <c r="PVG1338" s="2"/>
      <c r="PVH1338" s="2"/>
      <c r="PVI1338" s="2"/>
      <c r="PVJ1338" s="2"/>
      <c r="PVK1338" s="2"/>
      <c r="PVL1338" s="2"/>
      <c r="PVM1338" s="2"/>
      <c r="PVN1338" s="2"/>
      <c r="PVO1338" s="2"/>
      <c r="PVP1338" s="2"/>
      <c r="PVQ1338" s="2"/>
      <c r="PVR1338" s="2"/>
      <c r="PVS1338" s="2"/>
      <c r="PVT1338" s="2"/>
      <c r="PVU1338" s="2"/>
      <c r="PVV1338" s="2"/>
      <c r="PVW1338" s="2"/>
      <c r="PVX1338" s="2"/>
      <c r="PVY1338" s="2"/>
      <c r="PVZ1338" s="2"/>
      <c r="PWA1338" s="2"/>
      <c r="PWB1338" s="2"/>
      <c r="PWC1338" s="2"/>
      <c r="PWD1338" s="2"/>
      <c r="PWE1338" s="2"/>
      <c r="PWF1338" s="2"/>
      <c r="PWG1338" s="2"/>
      <c r="PWH1338" s="2"/>
      <c r="PWI1338" s="2"/>
      <c r="PWJ1338" s="2"/>
      <c r="PWK1338" s="2"/>
      <c r="PWL1338" s="2"/>
      <c r="PWM1338" s="2"/>
      <c r="PWN1338" s="2"/>
      <c r="PWO1338" s="2"/>
      <c r="PWP1338" s="2"/>
      <c r="PWQ1338" s="2"/>
      <c r="PWR1338" s="2"/>
      <c r="PWS1338" s="2"/>
      <c r="PWT1338" s="2"/>
      <c r="PWU1338" s="2"/>
      <c r="PWV1338" s="2"/>
      <c r="PWW1338" s="2"/>
      <c r="PWX1338" s="2"/>
      <c r="PWY1338" s="2"/>
      <c r="PWZ1338" s="2"/>
      <c r="PXA1338" s="2"/>
      <c r="PXB1338" s="2"/>
      <c r="PXC1338" s="2"/>
      <c r="PXD1338" s="2"/>
      <c r="PXE1338" s="2"/>
      <c r="PXF1338" s="2"/>
      <c r="PXG1338" s="2"/>
      <c r="PXH1338" s="2"/>
      <c r="PXI1338" s="2"/>
      <c r="PXJ1338" s="2"/>
      <c r="PXK1338" s="2"/>
      <c r="PXL1338" s="2"/>
      <c r="PXM1338" s="2"/>
      <c r="PXN1338" s="2"/>
      <c r="PXO1338" s="2"/>
      <c r="PXP1338" s="2"/>
      <c r="PXQ1338" s="2"/>
      <c r="PXR1338" s="2"/>
      <c r="PXS1338" s="2"/>
      <c r="PXT1338" s="2"/>
      <c r="PXU1338" s="2"/>
      <c r="PXV1338" s="2"/>
      <c r="PXW1338" s="2"/>
      <c r="PXX1338" s="2"/>
      <c r="PXY1338" s="2"/>
      <c r="PXZ1338" s="2"/>
      <c r="PYA1338" s="2"/>
      <c r="PYB1338" s="2"/>
      <c r="PYC1338" s="2"/>
      <c r="PYD1338" s="2"/>
      <c r="PYE1338" s="2"/>
      <c r="PYF1338" s="2"/>
      <c r="PYG1338" s="2"/>
      <c r="PYH1338" s="2"/>
      <c r="PYI1338" s="2"/>
      <c r="PYJ1338" s="2"/>
      <c r="PYK1338" s="2"/>
      <c r="PYL1338" s="2"/>
      <c r="PYM1338" s="2"/>
      <c r="PYN1338" s="2"/>
      <c r="PYO1338" s="2"/>
      <c r="PYP1338" s="2"/>
      <c r="PYQ1338" s="2"/>
      <c r="PYR1338" s="2"/>
      <c r="PYS1338" s="2"/>
      <c r="PYT1338" s="2"/>
      <c r="PYU1338" s="2"/>
      <c r="PYV1338" s="2"/>
      <c r="PYW1338" s="2"/>
      <c r="PYX1338" s="2"/>
      <c r="PYY1338" s="2"/>
      <c r="PYZ1338" s="2"/>
      <c r="PZA1338" s="2"/>
      <c r="PZB1338" s="2"/>
      <c r="PZC1338" s="2"/>
      <c r="PZD1338" s="2"/>
      <c r="PZE1338" s="2"/>
      <c r="PZF1338" s="2"/>
      <c r="PZG1338" s="2"/>
      <c r="PZH1338" s="2"/>
      <c r="PZI1338" s="2"/>
      <c r="PZJ1338" s="2"/>
      <c r="PZK1338" s="2"/>
      <c r="PZL1338" s="2"/>
      <c r="PZM1338" s="2"/>
      <c r="PZN1338" s="2"/>
      <c r="PZO1338" s="2"/>
      <c r="PZP1338" s="2"/>
      <c r="PZQ1338" s="2"/>
      <c r="PZR1338" s="2"/>
      <c r="PZS1338" s="2"/>
      <c r="PZT1338" s="2"/>
      <c r="PZU1338" s="2"/>
      <c r="PZV1338" s="2"/>
      <c r="PZW1338" s="2"/>
      <c r="PZX1338" s="2"/>
      <c r="PZY1338" s="2"/>
      <c r="PZZ1338" s="2"/>
      <c r="QAA1338" s="2"/>
      <c r="QAB1338" s="2"/>
      <c r="QAC1338" s="2"/>
      <c r="QAD1338" s="2"/>
      <c r="QAE1338" s="2"/>
      <c r="QAF1338" s="2"/>
      <c r="QAG1338" s="2"/>
      <c r="QAH1338" s="2"/>
      <c r="QAI1338" s="2"/>
      <c r="QAJ1338" s="2"/>
      <c r="QAK1338" s="2"/>
      <c r="QAL1338" s="2"/>
      <c r="QAM1338" s="2"/>
      <c r="QAN1338" s="2"/>
      <c r="QAO1338" s="2"/>
      <c r="QAP1338" s="2"/>
      <c r="QAQ1338" s="2"/>
      <c r="QAR1338" s="2"/>
      <c r="QAS1338" s="2"/>
      <c r="QAT1338" s="2"/>
      <c r="QAU1338" s="2"/>
      <c r="QAV1338" s="2"/>
      <c r="QAW1338" s="2"/>
      <c r="QAX1338" s="2"/>
      <c r="QAY1338" s="2"/>
      <c r="QAZ1338" s="2"/>
      <c r="QBA1338" s="2"/>
      <c r="QBB1338" s="2"/>
      <c r="QBC1338" s="2"/>
      <c r="QBD1338" s="2"/>
      <c r="QBE1338" s="2"/>
      <c r="QBF1338" s="2"/>
      <c r="QBG1338" s="2"/>
      <c r="QBH1338" s="2"/>
      <c r="QBI1338" s="2"/>
      <c r="QBJ1338" s="2"/>
      <c r="QBK1338" s="2"/>
      <c r="QBL1338" s="2"/>
      <c r="QBM1338" s="2"/>
      <c r="QBN1338" s="2"/>
      <c r="QBO1338" s="2"/>
      <c r="QBP1338" s="2"/>
      <c r="QBQ1338" s="2"/>
      <c r="QBR1338" s="2"/>
      <c r="QBS1338" s="2"/>
      <c r="QBT1338" s="2"/>
      <c r="QBU1338" s="2"/>
      <c r="QBV1338" s="2"/>
      <c r="QBW1338" s="2"/>
      <c r="QBX1338" s="2"/>
      <c r="QBY1338" s="2"/>
      <c r="QBZ1338" s="2"/>
      <c r="QCA1338" s="2"/>
      <c r="QCB1338" s="2"/>
      <c r="QCC1338" s="2"/>
      <c r="QCD1338" s="2"/>
      <c r="QCE1338" s="2"/>
      <c r="QCF1338" s="2"/>
      <c r="QCG1338" s="2"/>
      <c r="QCH1338" s="2"/>
      <c r="QCI1338" s="2"/>
      <c r="QCJ1338" s="2"/>
      <c r="QCK1338" s="2"/>
      <c r="QCL1338" s="2"/>
      <c r="QCM1338" s="2"/>
      <c r="QCN1338" s="2"/>
      <c r="QCO1338" s="2"/>
      <c r="QCP1338" s="2"/>
      <c r="QCQ1338" s="2"/>
      <c r="QCR1338" s="2"/>
      <c r="QCS1338" s="2"/>
      <c r="QCT1338" s="2"/>
      <c r="QCU1338" s="2"/>
      <c r="QCV1338" s="2"/>
      <c r="QCW1338" s="2"/>
      <c r="QCX1338" s="2"/>
      <c r="QCY1338" s="2"/>
      <c r="QCZ1338" s="2"/>
      <c r="QDA1338" s="2"/>
      <c r="QDB1338" s="2"/>
      <c r="QDC1338" s="2"/>
      <c r="QDD1338" s="2"/>
      <c r="QDE1338" s="2"/>
      <c r="QDF1338" s="2"/>
      <c r="QDG1338" s="2"/>
      <c r="QDH1338" s="2"/>
      <c r="QDI1338" s="2"/>
      <c r="QDJ1338" s="2"/>
      <c r="QDK1338" s="2"/>
      <c r="QDL1338" s="2"/>
      <c r="QDM1338" s="2"/>
      <c r="QDN1338" s="2"/>
      <c r="QDO1338" s="2"/>
      <c r="QDP1338" s="2"/>
      <c r="QDQ1338" s="2"/>
      <c r="QDR1338" s="2"/>
      <c r="QDS1338" s="2"/>
      <c r="QDT1338" s="2"/>
      <c r="QDU1338" s="2"/>
      <c r="QDV1338" s="2"/>
      <c r="QDW1338" s="2"/>
      <c r="QDX1338" s="2"/>
      <c r="QDY1338" s="2"/>
      <c r="QDZ1338" s="2"/>
      <c r="QEA1338" s="2"/>
      <c r="QEB1338" s="2"/>
      <c r="QEC1338" s="2"/>
      <c r="QED1338" s="2"/>
      <c r="QEE1338" s="2"/>
      <c r="QEF1338" s="2"/>
      <c r="QEG1338" s="2"/>
      <c r="QEH1338" s="2"/>
      <c r="QEI1338" s="2"/>
      <c r="QEJ1338" s="2"/>
      <c r="QEK1338" s="2"/>
      <c r="QEL1338" s="2"/>
      <c r="QEM1338" s="2"/>
      <c r="QEN1338" s="2"/>
      <c r="QEO1338" s="2"/>
      <c r="QEP1338" s="2"/>
      <c r="QEQ1338" s="2"/>
      <c r="QER1338" s="2"/>
      <c r="QES1338" s="2"/>
      <c r="QET1338" s="2"/>
      <c r="QEU1338" s="2"/>
      <c r="QEV1338" s="2"/>
      <c r="QEW1338" s="2"/>
      <c r="QEX1338" s="2"/>
      <c r="QEY1338" s="2"/>
      <c r="QEZ1338" s="2"/>
      <c r="QFA1338" s="2"/>
      <c r="QFB1338" s="2"/>
      <c r="QFC1338" s="2"/>
      <c r="QFD1338" s="2"/>
      <c r="QFE1338" s="2"/>
      <c r="QFF1338" s="2"/>
      <c r="QFG1338" s="2"/>
      <c r="QFH1338" s="2"/>
      <c r="QFI1338" s="2"/>
      <c r="QFJ1338" s="2"/>
      <c r="QFK1338" s="2"/>
      <c r="QFL1338" s="2"/>
      <c r="QFM1338" s="2"/>
      <c r="QFN1338" s="2"/>
      <c r="QFO1338" s="2"/>
      <c r="QFP1338" s="2"/>
      <c r="QFQ1338" s="2"/>
      <c r="QFR1338" s="2"/>
      <c r="QFS1338" s="2"/>
      <c r="QFT1338" s="2"/>
      <c r="QFU1338" s="2"/>
      <c r="QFV1338" s="2"/>
      <c r="QFW1338" s="2"/>
      <c r="QFX1338" s="2"/>
      <c r="QFY1338" s="2"/>
      <c r="QFZ1338" s="2"/>
      <c r="QGA1338" s="2"/>
      <c r="QGB1338" s="2"/>
      <c r="QGC1338" s="2"/>
      <c r="QGD1338" s="2"/>
      <c r="QGE1338" s="2"/>
      <c r="QGF1338" s="2"/>
      <c r="QGG1338" s="2"/>
      <c r="QGH1338" s="2"/>
      <c r="QGI1338" s="2"/>
      <c r="QGJ1338" s="2"/>
      <c r="QGK1338" s="2"/>
      <c r="QGL1338" s="2"/>
      <c r="QGM1338" s="2"/>
      <c r="QGN1338" s="2"/>
      <c r="QGO1338" s="2"/>
      <c r="QGP1338" s="2"/>
      <c r="QGQ1338" s="2"/>
      <c r="QGR1338" s="2"/>
      <c r="QGS1338" s="2"/>
      <c r="QGT1338" s="2"/>
      <c r="QGU1338" s="2"/>
      <c r="QGV1338" s="2"/>
      <c r="QGW1338" s="2"/>
      <c r="QGX1338" s="2"/>
      <c r="QGY1338" s="2"/>
      <c r="QGZ1338" s="2"/>
      <c r="QHA1338" s="2"/>
      <c r="QHB1338" s="2"/>
      <c r="QHC1338" s="2"/>
      <c r="QHD1338" s="2"/>
      <c r="QHE1338" s="2"/>
      <c r="QHF1338" s="2"/>
      <c r="QHG1338" s="2"/>
      <c r="QHH1338" s="2"/>
      <c r="QHI1338" s="2"/>
      <c r="QHJ1338" s="2"/>
      <c r="QHK1338" s="2"/>
      <c r="QHL1338" s="2"/>
      <c r="QHM1338" s="2"/>
      <c r="QHN1338" s="2"/>
      <c r="QHO1338" s="2"/>
      <c r="QHP1338" s="2"/>
      <c r="QHQ1338" s="2"/>
      <c r="QHR1338" s="2"/>
      <c r="QHS1338" s="2"/>
      <c r="QHT1338" s="2"/>
      <c r="QHU1338" s="2"/>
      <c r="QHV1338" s="2"/>
      <c r="QHW1338" s="2"/>
      <c r="QHX1338" s="2"/>
      <c r="QHY1338" s="2"/>
      <c r="QHZ1338" s="2"/>
      <c r="QIA1338" s="2"/>
      <c r="QIB1338" s="2"/>
      <c r="QIC1338" s="2"/>
      <c r="QID1338" s="2"/>
      <c r="QIE1338" s="2"/>
      <c r="QIF1338" s="2"/>
      <c r="QIG1338" s="2"/>
      <c r="QIH1338" s="2"/>
      <c r="QII1338" s="2"/>
      <c r="QIJ1338" s="2"/>
      <c r="QIK1338" s="2"/>
      <c r="QIL1338" s="2"/>
      <c r="QIM1338" s="2"/>
      <c r="QIN1338" s="2"/>
      <c r="QIO1338" s="2"/>
      <c r="QIP1338" s="2"/>
      <c r="QIQ1338" s="2"/>
      <c r="QIR1338" s="2"/>
      <c r="QIS1338" s="2"/>
      <c r="QIT1338" s="2"/>
      <c r="QIU1338" s="2"/>
      <c r="QIV1338" s="2"/>
      <c r="QIW1338" s="2"/>
      <c r="QIX1338" s="2"/>
      <c r="QIY1338" s="2"/>
      <c r="QIZ1338" s="2"/>
      <c r="QJA1338" s="2"/>
      <c r="QJB1338" s="2"/>
      <c r="QJC1338" s="2"/>
      <c r="QJD1338" s="2"/>
      <c r="QJE1338" s="2"/>
      <c r="QJF1338" s="2"/>
      <c r="QJG1338" s="2"/>
      <c r="QJH1338" s="2"/>
      <c r="QJI1338" s="2"/>
      <c r="QJJ1338" s="2"/>
      <c r="QJK1338" s="2"/>
      <c r="QJL1338" s="2"/>
      <c r="QJM1338" s="2"/>
      <c r="QJN1338" s="2"/>
      <c r="QJO1338" s="2"/>
      <c r="QJP1338" s="2"/>
      <c r="QJQ1338" s="2"/>
      <c r="QJR1338" s="2"/>
      <c r="QJS1338" s="2"/>
      <c r="QJT1338" s="2"/>
      <c r="QJU1338" s="2"/>
      <c r="QJV1338" s="2"/>
      <c r="QJW1338" s="2"/>
      <c r="QJX1338" s="2"/>
      <c r="QJY1338" s="2"/>
      <c r="QJZ1338" s="2"/>
      <c r="QKA1338" s="2"/>
      <c r="QKB1338" s="2"/>
      <c r="QKC1338" s="2"/>
      <c r="QKD1338" s="2"/>
      <c r="QKE1338" s="2"/>
      <c r="QKF1338" s="2"/>
      <c r="QKG1338" s="2"/>
      <c r="QKH1338" s="2"/>
      <c r="QKI1338" s="2"/>
      <c r="QKJ1338" s="2"/>
      <c r="QKK1338" s="2"/>
      <c r="QKL1338" s="2"/>
      <c r="QKM1338" s="2"/>
      <c r="QKN1338" s="2"/>
      <c r="QKO1338" s="2"/>
      <c r="QKP1338" s="2"/>
      <c r="QKQ1338" s="2"/>
      <c r="QKR1338" s="2"/>
      <c r="QKS1338" s="2"/>
      <c r="QKT1338" s="2"/>
      <c r="QKU1338" s="2"/>
      <c r="QKV1338" s="2"/>
      <c r="QKW1338" s="2"/>
      <c r="QKX1338" s="2"/>
      <c r="QKY1338" s="2"/>
      <c r="QKZ1338" s="2"/>
      <c r="QLA1338" s="2"/>
      <c r="QLB1338" s="2"/>
      <c r="QLC1338" s="2"/>
      <c r="QLD1338" s="2"/>
      <c r="QLE1338" s="2"/>
      <c r="QLF1338" s="2"/>
      <c r="QLG1338" s="2"/>
      <c r="QLH1338" s="2"/>
      <c r="QLI1338" s="2"/>
      <c r="QLJ1338" s="2"/>
      <c r="QLK1338" s="2"/>
      <c r="QLL1338" s="2"/>
      <c r="QLM1338" s="2"/>
      <c r="QLN1338" s="2"/>
      <c r="QLO1338" s="2"/>
      <c r="QLP1338" s="2"/>
      <c r="QLQ1338" s="2"/>
      <c r="QLR1338" s="2"/>
      <c r="QLS1338" s="2"/>
      <c r="QLT1338" s="2"/>
      <c r="QLU1338" s="2"/>
      <c r="QLV1338" s="2"/>
      <c r="QLW1338" s="2"/>
      <c r="QLX1338" s="2"/>
      <c r="QLY1338" s="2"/>
      <c r="QLZ1338" s="2"/>
      <c r="QMA1338" s="2"/>
      <c r="QMB1338" s="2"/>
      <c r="QMC1338" s="2"/>
      <c r="QMD1338" s="2"/>
      <c r="QME1338" s="2"/>
      <c r="QMF1338" s="2"/>
      <c r="QMG1338" s="2"/>
      <c r="QMH1338" s="2"/>
      <c r="QMI1338" s="2"/>
      <c r="QMJ1338" s="2"/>
      <c r="QMK1338" s="2"/>
      <c r="QML1338" s="2"/>
      <c r="QMM1338" s="2"/>
      <c r="QMN1338" s="2"/>
      <c r="QMO1338" s="2"/>
      <c r="QMP1338" s="2"/>
      <c r="QMQ1338" s="2"/>
      <c r="QMR1338" s="2"/>
      <c r="QMS1338" s="2"/>
      <c r="QMT1338" s="2"/>
      <c r="QMU1338" s="2"/>
      <c r="QMV1338" s="2"/>
      <c r="QMW1338" s="2"/>
      <c r="QMX1338" s="2"/>
      <c r="QMY1338" s="2"/>
      <c r="QMZ1338" s="2"/>
      <c r="QNA1338" s="2"/>
      <c r="QNB1338" s="2"/>
      <c r="QNC1338" s="2"/>
      <c r="QND1338" s="2"/>
      <c r="QNE1338" s="2"/>
      <c r="QNF1338" s="2"/>
      <c r="QNG1338" s="2"/>
      <c r="QNH1338" s="2"/>
      <c r="QNI1338" s="2"/>
      <c r="QNJ1338" s="2"/>
      <c r="QNK1338" s="2"/>
      <c r="QNL1338" s="2"/>
      <c r="QNM1338" s="2"/>
      <c r="QNN1338" s="2"/>
      <c r="QNO1338" s="2"/>
      <c r="QNP1338" s="2"/>
      <c r="QNQ1338" s="2"/>
      <c r="QNR1338" s="2"/>
      <c r="QNS1338" s="2"/>
      <c r="QNT1338" s="2"/>
      <c r="QNU1338" s="2"/>
      <c r="QNV1338" s="2"/>
      <c r="QNW1338" s="2"/>
      <c r="QNX1338" s="2"/>
      <c r="QNY1338" s="2"/>
      <c r="QNZ1338" s="2"/>
      <c r="QOA1338" s="2"/>
      <c r="QOB1338" s="2"/>
      <c r="QOC1338" s="2"/>
      <c r="QOD1338" s="2"/>
      <c r="QOE1338" s="2"/>
      <c r="QOF1338" s="2"/>
      <c r="QOG1338" s="2"/>
      <c r="QOH1338" s="2"/>
      <c r="QOI1338" s="2"/>
      <c r="QOJ1338" s="2"/>
      <c r="QOK1338" s="2"/>
      <c r="QOL1338" s="2"/>
      <c r="QOM1338" s="2"/>
      <c r="QON1338" s="2"/>
      <c r="QOO1338" s="2"/>
      <c r="QOP1338" s="2"/>
      <c r="QOQ1338" s="2"/>
      <c r="QOR1338" s="2"/>
      <c r="QOS1338" s="2"/>
      <c r="QOT1338" s="2"/>
      <c r="QOU1338" s="2"/>
      <c r="QOV1338" s="2"/>
      <c r="QOW1338" s="2"/>
      <c r="QOX1338" s="2"/>
      <c r="QOY1338" s="2"/>
      <c r="QOZ1338" s="2"/>
      <c r="QPA1338" s="2"/>
      <c r="QPB1338" s="2"/>
      <c r="QPC1338" s="2"/>
      <c r="QPD1338" s="2"/>
      <c r="QPE1338" s="2"/>
      <c r="QPF1338" s="2"/>
      <c r="QPG1338" s="2"/>
      <c r="QPH1338" s="2"/>
      <c r="QPI1338" s="2"/>
      <c r="QPJ1338" s="2"/>
      <c r="QPK1338" s="2"/>
      <c r="QPL1338" s="2"/>
      <c r="QPM1338" s="2"/>
      <c r="QPN1338" s="2"/>
      <c r="QPO1338" s="2"/>
      <c r="QPP1338" s="2"/>
      <c r="QPQ1338" s="2"/>
      <c r="QPR1338" s="2"/>
      <c r="QPS1338" s="2"/>
      <c r="QPT1338" s="2"/>
      <c r="QPU1338" s="2"/>
      <c r="QPV1338" s="2"/>
      <c r="QPW1338" s="2"/>
      <c r="QPX1338" s="2"/>
      <c r="QPY1338" s="2"/>
      <c r="QPZ1338" s="2"/>
      <c r="QQA1338" s="2"/>
      <c r="QQB1338" s="2"/>
      <c r="QQC1338" s="2"/>
      <c r="QQD1338" s="2"/>
      <c r="QQE1338" s="2"/>
      <c r="QQF1338" s="2"/>
      <c r="QQG1338" s="2"/>
      <c r="QQH1338" s="2"/>
      <c r="QQI1338" s="2"/>
      <c r="QQJ1338" s="2"/>
      <c r="QQK1338" s="2"/>
      <c r="QQL1338" s="2"/>
      <c r="QQM1338" s="2"/>
      <c r="QQN1338" s="2"/>
      <c r="QQO1338" s="2"/>
      <c r="QQP1338" s="2"/>
      <c r="QQQ1338" s="2"/>
      <c r="QQR1338" s="2"/>
      <c r="QQS1338" s="2"/>
      <c r="QQT1338" s="2"/>
      <c r="QQU1338" s="2"/>
      <c r="QQV1338" s="2"/>
      <c r="QQW1338" s="2"/>
      <c r="QQX1338" s="2"/>
      <c r="QQY1338" s="2"/>
      <c r="QQZ1338" s="2"/>
      <c r="QRA1338" s="2"/>
      <c r="QRB1338" s="2"/>
      <c r="QRC1338" s="2"/>
      <c r="QRD1338" s="2"/>
      <c r="QRE1338" s="2"/>
      <c r="QRF1338" s="2"/>
      <c r="QRG1338" s="2"/>
      <c r="QRH1338" s="2"/>
      <c r="QRI1338" s="2"/>
      <c r="QRJ1338" s="2"/>
      <c r="QRK1338" s="2"/>
      <c r="QRL1338" s="2"/>
      <c r="QRM1338" s="2"/>
      <c r="QRN1338" s="2"/>
      <c r="QRO1338" s="2"/>
      <c r="QRP1338" s="2"/>
      <c r="QRQ1338" s="2"/>
      <c r="QRR1338" s="2"/>
      <c r="QRS1338" s="2"/>
      <c r="QRT1338" s="2"/>
      <c r="QRU1338" s="2"/>
      <c r="QRV1338" s="2"/>
      <c r="QRW1338" s="2"/>
      <c r="QRX1338" s="2"/>
      <c r="QRY1338" s="2"/>
      <c r="QRZ1338" s="2"/>
      <c r="QSA1338" s="2"/>
      <c r="QSB1338" s="2"/>
      <c r="QSC1338" s="2"/>
      <c r="QSD1338" s="2"/>
      <c r="QSE1338" s="2"/>
      <c r="QSF1338" s="2"/>
      <c r="QSG1338" s="2"/>
      <c r="QSH1338" s="2"/>
      <c r="QSI1338" s="2"/>
      <c r="QSJ1338" s="2"/>
      <c r="QSK1338" s="2"/>
      <c r="QSL1338" s="2"/>
      <c r="QSM1338" s="2"/>
      <c r="QSN1338" s="2"/>
      <c r="QSO1338" s="2"/>
      <c r="QSP1338" s="2"/>
      <c r="QSQ1338" s="2"/>
      <c r="QSR1338" s="2"/>
      <c r="QSS1338" s="2"/>
      <c r="QST1338" s="2"/>
      <c r="QSU1338" s="2"/>
      <c r="QSV1338" s="2"/>
      <c r="QSW1338" s="2"/>
      <c r="QSX1338" s="2"/>
      <c r="QSY1338" s="2"/>
      <c r="QSZ1338" s="2"/>
      <c r="QTA1338" s="2"/>
      <c r="QTB1338" s="2"/>
      <c r="QTC1338" s="2"/>
      <c r="QTD1338" s="2"/>
      <c r="QTE1338" s="2"/>
      <c r="QTF1338" s="2"/>
      <c r="QTG1338" s="2"/>
      <c r="QTH1338" s="2"/>
      <c r="QTI1338" s="2"/>
      <c r="QTJ1338" s="2"/>
      <c r="QTK1338" s="2"/>
      <c r="QTL1338" s="2"/>
      <c r="QTM1338" s="2"/>
      <c r="QTN1338" s="2"/>
      <c r="QTO1338" s="2"/>
      <c r="QTP1338" s="2"/>
      <c r="QTQ1338" s="2"/>
      <c r="QTR1338" s="2"/>
      <c r="QTS1338" s="2"/>
      <c r="QTT1338" s="2"/>
      <c r="QTU1338" s="2"/>
      <c r="QTV1338" s="2"/>
      <c r="QTW1338" s="2"/>
      <c r="QTX1338" s="2"/>
      <c r="QTY1338" s="2"/>
      <c r="QTZ1338" s="2"/>
      <c r="QUA1338" s="2"/>
      <c r="QUB1338" s="2"/>
      <c r="QUC1338" s="2"/>
      <c r="QUD1338" s="2"/>
      <c r="QUE1338" s="2"/>
      <c r="QUF1338" s="2"/>
      <c r="QUG1338" s="2"/>
      <c r="QUH1338" s="2"/>
      <c r="QUI1338" s="2"/>
      <c r="QUJ1338" s="2"/>
      <c r="QUK1338" s="2"/>
      <c r="QUL1338" s="2"/>
      <c r="QUM1338" s="2"/>
      <c r="QUN1338" s="2"/>
      <c r="QUO1338" s="2"/>
      <c r="QUP1338" s="2"/>
      <c r="QUQ1338" s="2"/>
      <c r="QUR1338" s="2"/>
      <c r="QUS1338" s="2"/>
      <c r="QUT1338" s="2"/>
      <c r="QUU1338" s="2"/>
      <c r="QUV1338" s="2"/>
      <c r="QUW1338" s="2"/>
      <c r="QUX1338" s="2"/>
      <c r="QUY1338" s="2"/>
      <c r="QUZ1338" s="2"/>
      <c r="QVA1338" s="2"/>
      <c r="QVB1338" s="2"/>
      <c r="QVC1338" s="2"/>
      <c r="QVD1338" s="2"/>
      <c r="QVE1338" s="2"/>
      <c r="QVF1338" s="2"/>
      <c r="QVG1338" s="2"/>
      <c r="QVH1338" s="2"/>
      <c r="QVI1338" s="2"/>
      <c r="QVJ1338" s="2"/>
      <c r="QVK1338" s="2"/>
      <c r="QVL1338" s="2"/>
      <c r="QVM1338" s="2"/>
      <c r="QVN1338" s="2"/>
      <c r="QVO1338" s="2"/>
      <c r="QVP1338" s="2"/>
      <c r="QVQ1338" s="2"/>
      <c r="QVR1338" s="2"/>
      <c r="QVS1338" s="2"/>
      <c r="QVT1338" s="2"/>
      <c r="QVU1338" s="2"/>
      <c r="QVV1338" s="2"/>
      <c r="QVW1338" s="2"/>
      <c r="QVX1338" s="2"/>
      <c r="QVY1338" s="2"/>
      <c r="QVZ1338" s="2"/>
      <c r="QWA1338" s="2"/>
      <c r="QWB1338" s="2"/>
      <c r="QWC1338" s="2"/>
      <c r="QWD1338" s="2"/>
      <c r="QWE1338" s="2"/>
      <c r="QWF1338" s="2"/>
      <c r="QWG1338" s="2"/>
      <c r="QWH1338" s="2"/>
      <c r="QWI1338" s="2"/>
      <c r="QWJ1338" s="2"/>
      <c r="QWK1338" s="2"/>
      <c r="QWL1338" s="2"/>
      <c r="QWM1338" s="2"/>
      <c r="QWN1338" s="2"/>
      <c r="QWO1338" s="2"/>
      <c r="QWP1338" s="2"/>
      <c r="QWQ1338" s="2"/>
      <c r="QWR1338" s="2"/>
      <c r="QWS1338" s="2"/>
      <c r="QWT1338" s="2"/>
      <c r="QWU1338" s="2"/>
      <c r="QWV1338" s="2"/>
      <c r="QWW1338" s="2"/>
      <c r="QWX1338" s="2"/>
      <c r="QWY1338" s="2"/>
      <c r="QWZ1338" s="2"/>
      <c r="QXA1338" s="2"/>
      <c r="QXB1338" s="2"/>
      <c r="QXC1338" s="2"/>
      <c r="QXD1338" s="2"/>
      <c r="QXE1338" s="2"/>
      <c r="QXF1338" s="2"/>
      <c r="QXG1338" s="2"/>
      <c r="QXH1338" s="2"/>
      <c r="QXI1338" s="2"/>
      <c r="QXJ1338" s="2"/>
      <c r="QXK1338" s="2"/>
      <c r="QXL1338" s="2"/>
      <c r="QXM1338" s="2"/>
      <c r="QXN1338" s="2"/>
      <c r="QXO1338" s="2"/>
      <c r="QXP1338" s="2"/>
      <c r="QXQ1338" s="2"/>
      <c r="QXR1338" s="2"/>
      <c r="QXS1338" s="2"/>
      <c r="QXT1338" s="2"/>
      <c r="QXU1338" s="2"/>
      <c r="QXV1338" s="2"/>
      <c r="QXW1338" s="2"/>
      <c r="QXX1338" s="2"/>
      <c r="QXY1338" s="2"/>
      <c r="QXZ1338" s="2"/>
      <c r="QYA1338" s="2"/>
      <c r="QYB1338" s="2"/>
      <c r="QYC1338" s="2"/>
      <c r="QYD1338" s="2"/>
      <c r="QYE1338" s="2"/>
      <c r="QYF1338" s="2"/>
      <c r="QYG1338" s="2"/>
      <c r="QYH1338" s="2"/>
      <c r="QYI1338" s="2"/>
      <c r="QYJ1338" s="2"/>
      <c r="QYK1338" s="2"/>
      <c r="QYL1338" s="2"/>
      <c r="QYM1338" s="2"/>
      <c r="QYN1338" s="2"/>
      <c r="QYO1338" s="2"/>
      <c r="QYP1338" s="2"/>
      <c r="QYQ1338" s="2"/>
      <c r="QYR1338" s="2"/>
      <c r="QYS1338" s="2"/>
      <c r="QYT1338" s="2"/>
      <c r="QYU1338" s="2"/>
      <c r="QYV1338" s="2"/>
      <c r="QYW1338" s="2"/>
      <c r="QYX1338" s="2"/>
      <c r="QYY1338" s="2"/>
      <c r="QYZ1338" s="2"/>
      <c r="QZA1338" s="2"/>
      <c r="QZB1338" s="2"/>
      <c r="QZC1338" s="2"/>
      <c r="QZD1338" s="2"/>
      <c r="QZE1338" s="2"/>
      <c r="QZF1338" s="2"/>
      <c r="QZG1338" s="2"/>
      <c r="QZH1338" s="2"/>
      <c r="QZI1338" s="2"/>
      <c r="QZJ1338" s="2"/>
      <c r="QZK1338" s="2"/>
      <c r="QZL1338" s="2"/>
      <c r="QZM1338" s="2"/>
      <c r="QZN1338" s="2"/>
      <c r="QZO1338" s="2"/>
      <c r="QZP1338" s="2"/>
      <c r="QZQ1338" s="2"/>
      <c r="QZR1338" s="2"/>
      <c r="QZS1338" s="2"/>
      <c r="QZT1338" s="2"/>
      <c r="QZU1338" s="2"/>
      <c r="QZV1338" s="2"/>
      <c r="QZW1338" s="2"/>
      <c r="QZX1338" s="2"/>
      <c r="QZY1338" s="2"/>
      <c r="QZZ1338" s="2"/>
      <c r="RAA1338" s="2"/>
      <c r="RAB1338" s="2"/>
      <c r="RAC1338" s="2"/>
      <c r="RAD1338" s="2"/>
      <c r="RAE1338" s="2"/>
      <c r="RAF1338" s="2"/>
      <c r="RAG1338" s="2"/>
      <c r="RAH1338" s="2"/>
      <c r="RAI1338" s="2"/>
      <c r="RAJ1338" s="2"/>
      <c r="RAK1338" s="2"/>
      <c r="RAL1338" s="2"/>
      <c r="RAM1338" s="2"/>
      <c r="RAN1338" s="2"/>
      <c r="RAO1338" s="2"/>
      <c r="RAP1338" s="2"/>
      <c r="RAQ1338" s="2"/>
      <c r="RAR1338" s="2"/>
      <c r="RAS1338" s="2"/>
      <c r="RAT1338" s="2"/>
      <c r="RAU1338" s="2"/>
      <c r="RAV1338" s="2"/>
      <c r="RAW1338" s="2"/>
      <c r="RAX1338" s="2"/>
      <c r="RAY1338" s="2"/>
      <c r="RAZ1338" s="2"/>
      <c r="RBA1338" s="2"/>
      <c r="RBB1338" s="2"/>
      <c r="RBC1338" s="2"/>
      <c r="RBD1338" s="2"/>
      <c r="RBE1338" s="2"/>
      <c r="RBF1338" s="2"/>
      <c r="RBG1338" s="2"/>
      <c r="RBH1338" s="2"/>
      <c r="RBI1338" s="2"/>
      <c r="RBJ1338" s="2"/>
      <c r="RBK1338" s="2"/>
      <c r="RBL1338" s="2"/>
      <c r="RBM1338" s="2"/>
      <c r="RBN1338" s="2"/>
      <c r="RBO1338" s="2"/>
      <c r="RBP1338" s="2"/>
      <c r="RBQ1338" s="2"/>
      <c r="RBR1338" s="2"/>
      <c r="RBS1338" s="2"/>
      <c r="RBT1338" s="2"/>
      <c r="RBU1338" s="2"/>
      <c r="RBV1338" s="2"/>
      <c r="RBW1338" s="2"/>
      <c r="RBX1338" s="2"/>
      <c r="RBY1338" s="2"/>
      <c r="RBZ1338" s="2"/>
      <c r="RCA1338" s="2"/>
      <c r="RCB1338" s="2"/>
      <c r="RCC1338" s="2"/>
      <c r="RCD1338" s="2"/>
      <c r="RCE1338" s="2"/>
      <c r="RCF1338" s="2"/>
      <c r="RCG1338" s="2"/>
      <c r="RCH1338" s="2"/>
      <c r="RCI1338" s="2"/>
      <c r="RCJ1338" s="2"/>
      <c r="RCK1338" s="2"/>
      <c r="RCL1338" s="2"/>
      <c r="RCM1338" s="2"/>
      <c r="RCN1338" s="2"/>
      <c r="RCO1338" s="2"/>
      <c r="RCP1338" s="2"/>
      <c r="RCQ1338" s="2"/>
      <c r="RCR1338" s="2"/>
      <c r="RCS1338" s="2"/>
      <c r="RCT1338" s="2"/>
      <c r="RCU1338" s="2"/>
      <c r="RCV1338" s="2"/>
      <c r="RCW1338" s="2"/>
      <c r="RCX1338" s="2"/>
      <c r="RCY1338" s="2"/>
      <c r="RCZ1338" s="2"/>
      <c r="RDA1338" s="2"/>
      <c r="RDB1338" s="2"/>
      <c r="RDC1338" s="2"/>
      <c r="RDD1338" s="2"/>
      <c r="RDE1338" s="2"/>
      <c r="RDF1338" s="2"/>
      <c r="RDG1338" s="2"/>
      <c r="RDH1338" s="2"/>
      <c r="RDI1338" s="2"/>
      <c r="RDJ1338" s="2"/>
      <c r="RDK1338" s="2"/>
      <c r="RDL1338" s="2"/>
      <c r="RDM1338" s="2"/>
      <c r="RDN1338" s="2"/>
      <c r="RDO1338" s="2"/>
      <c r="RDP1338" s="2"/>
      <c r="RDQ1338" s="2"/>
      <c r="RDR1338" s="2"/>
      <c r="RDS1338" s="2"/>
      <c r="RDT1338" s="2"/>
      <c r="RDU1338" s="2"/>
      <c r="RDV1338" s="2"/>
      <c r="RDW1338" s="2"/>
      <c r="RDX1338" s="2"/>
      <c r="RDY1338" s="2"/>
      <c r="RDZ1338" s="2"/>
      <c r="REA1338" s="2"/>
      <c r="REB1338" s="2"/>
      <c r="REC1338" s="2"/>
      <c r="RED1338" s="2"/>
      <c r="REE1338" s="2"/>
      <c r="REF1338" s="2"/>
      <c r="REG1338" s="2"/>
      <c r="REH1338" s="2"/>
      <c r="REI1338" s="2"/>
      <c r="REJ1338" s="2"/>
      <c r="REK1338" s="2"/>
      <c r="REL1338" s="2"/>
      <c r="REM1338" s="2"/>
      <c r="REN1338" s="2"/>
      <c r="REO1338" s="2"/>
      <c r="REP1338" s="2"/>
      <c r="REQ1338" s="2"/>
      <c r="RER1338" s="2"/>
      <c r="RES1338" s="2"/>
      <c r="RET1338" s="2"/>
      <c r="REU1338" s="2"/>
      <c r="REV1338" s="2"/>
      <c r="REW1338" s="2"/>
      <c r="REX1338" s="2"/>
      <c r="REY1338" s="2"/>
      <c r="REZ1338" s="2"/>
      <c r="RFA1338" s="2"/>
      <c r="RFB1338" s="2"/>
      <c r="RFC1338" s="2"/>
      <c r="RFD1338" s="2"/>
      <c r="RFE1338" s="2"/>
      <c r="RFF1338" s="2"/>
      <c r="RFG1338" s="2"/>
      <c r="RFH1338" s="2"/>
      <c r="RFI1338" s="2"/>
      <c r="RFJ1338" s="2"/>
      <c r="RFK1338" s="2"/>
      <c r="RFL1338" s="2"/>
      <c r="RFM1338" s="2"/>
      <c r="RFN1338" s="2"/>
      <c r="RFO1338" s="2"/>
      <c r="RFP1338" s="2"/>
      <c r="RFQ1338" s="2"/>
      <c r="RFR1338" s="2"/>
      <c r="RFS1338" s="2"/>
      <c r="RFT1338" s="2"/>
      <c r="RFU1338" s="2"/>
      <c r="RFV1338" s="2"/>
      <c r="RFW1338" s="2"/>
      <c r="RFX1338" s="2"/>
      <c r="RFY1338" s="2"/>
      <c r="RFZ1338" s="2"/>
      <c r="RGA1338" s="2"/>
      <c r="RGB1338" s="2"/>
      <c r="RGC1338" s="2"/>
      <c r="RGD1338" s="2"/>
      <c r="RGE1338" s="2"/>
      <c r="RGF1338" s="2"/>
      <c r="RGG1338" s="2"/>
      <c r="RGH1338" s="2"/>
      <c r="RGI1338" s="2"/>
      <c r="RGJ1338" s="2"/>
      <c r="RGK1338" s="2"/>
      <c r="RGL1338" s="2"/>
      <c r="RGM1338" s="2"/>
      <c r="RGN1338" s="2"/>
      <c r="RGO1338" s="2"/>
      <c r="RGP1338" s="2"/>
      <c r="RGQ1338" s="2"/>
      <c r="RGR1338" s="2"/>
      <c r="RGS1338" s="2"/>
      <c r="RGT1338" s="2"/>
      <c r="RGU1338" s="2"/>
      <c r="RGV1338" s="2"/>
      <c r="RGW1338" s="2"/>
      <c r="RGX1338" s="2"/>
      <c r="RGY1338" s="2"/>
      <c r="RGZ1338" s="2"/>
      <c r="RHA1338" s="2"/>
      <c r="RHB1338" s="2"/>
      <c r="RHC1338" s="2"/>
      <c r="RHD1338" s="2"/>
      <c r="RHE1338" s="2"/>
      <c r="RHF1338" s="2"/>
      <c r="RHG1338" s="2"/>
      <c r="RHH1338" s="2"/>
      <c r="RHI1338" s="2"/>
      <c r="RHJ1338" s="2"/>
      <c r="RHK1338" s="2"/>
      <c r="RHL1338" s="2"/>
      <c r="RHM1338" s="2"/>
      <c r="RHN1338" s="2"/>
      <c r="RHO1338" s="2"/>
      <c r="RHP1338" s="2"/>
      <c r="RHQ1338" s="2"/>
      <c r="RHR1338" s="2"/>
      <c r="RHS1338" s="2"/>
      <c r="RHT1338" s="2"/>
      <c r="RHU1338" s="2"/>
      <c r="RHV1338" s="2"/>
      <c r="RHW1338" s="2"/>
      <c r="RHX1338" s="2"/>
      <c r="RHY1338" s="2"/>
      <c r="RHZ1338" s="2"/>
      <c r="RIA1338" s="2"/>
      <c r="RIB1338" s="2"/>
      <c r="RIC1338" s="2"/>
      <c r="RID1338" s="2"/>
      <c r="RIE1338" s="2"/>
      <c r="RIF1338" s="2"/>
      <c r="RIG1338" s="2"/>
      <c r="RIH1338" s="2"/>
      <c r="RII1338" s="2"/>
      <c r="RIJ1338" s="2"/>
      <c r="RIK1338" s="2"/>
      <c r="RIL1338" s="2"/>
      <c r="RIM1338" s="2"/>
      <c r="RIN1338" s="2"/>
      <c r="RIO1338" s="2"/>
      <c r="RIP1338" s="2"/>
      <c r="RIQ1338" s="2"/>
      <c r="RIR1338" s="2"/>
      <c r="RIS1338" s="2"/>
      <c r="RIT1338" s="2"/>
      <c r="RIU1338" s="2"/>
      <c r="RIV1338" s="2"/>
      <c r="RIW1338" s="2"/>
      <c r="RIX1338" s="2"/>
      <c r="RIY1338" s="2"/>
      <c r="RIZ1338" s="2"/>
      <c r="RJA1338" s="2"/>
      <c r="RJB1338" s="2"/>
      <c r="RJC1338" s="2"/>
      <c r="RJD1338" s="2"/>
      <c r="RJE1338" s="2"/>
      <c r="RJF1338" s="2"/>
      <c r="RJG1338" s="2"/>
      <c r="RJH1338" s="2"/>
      <c r="RJI1338" s="2"/>
      <c r="RJJ1338" s="2"/>
      <c r="RJK1338" s="2"/>
      <c r="RJL1338" s="2"/>
      <c r="RJM1338" s="2"/>
      <c r="RJN1338" s="2"/>
      <c r="RJO1338" s="2"/>
      <c r="RJP1338" s="2"/>
      <c r="RJQ1338" s="2"/>
      <c r="RJR1338" s="2"/>
      <c r="RJS1338" s="2"/>
      <c r="RJT1338" s="2"/>
      <c r="RJU1338" s="2"/>
      <c r="RJV1338" s="2"/>
      <c r="RJW1338" s="2"/>
      <c r="RJX1338" s="2"/>
      <c r="RJY1338" s="2"/>
      <c r="RJZ1338" s="2"/>
      <c r="RKA1338" s="2"/>
      <c r="RKB1338" s="2"/>
      <c r="RKC1338" s="2"/>
      <c r="RKD1338" s="2"/>
      <c r="RKE1338" s="2"/>
      <c r="RKF1338" s="2"/>
      <c r="RKG1338" s="2"/>
      <c r="RKH1338" s="2"/>
      <c r="RKI1338" s="2"/>
      <c r="RKJ1338" s="2"/>
      <c r="RKK1338" s="2"/>
      <c r="RKL1338" s="2"/>
      <c r="RKM1338" s="2"/>
      <c r="RKN1338" s="2"/>
      <c r="RKO1338" s="2"/>
      <c r="RKP1338" s="2"/>
      <c r="RKQ1338" s="2"/>
      <c r="RKR1338" s="2"/>
      <c r="RKS1338" s="2"/>
      <c r="RKT1338" s="2"/>
      <c r="RKU1338" s="2"/>
      <c r="RKV1338" s="2"/>
      <c r="RKW1338" s="2"/>
      <c r="RKX1338" s="2"/>
      <c r="RKY1338" s="2"/>
      <c r="RKZ1338" s="2"/>
      <c r="RLA1338" s="2"/>
      <c r="RLB1338" s="2"/>
      <c r="RLC1338" s="2"/>
      <c r="RLD1338" s="2"/>
      <c r="RLE1338" s="2"/>
      <c r="RLF1338" s="2"/>
      <c r="RLG1338" s="2"/>
      <c r="RLH1338" s="2"/>
      <c r="RLI1338" s="2"/>
      <c r="RLJ1338" s="2"/>
      <c r="RLK1338" s="2"/>
      <c r="RLL1338" s="2"/>
      <c r="RLM1338" s="2"/>
      <c r="RLN1338" s="2"/>
      <c r="RLO1338" s="2"/>
      <c r="RLP1338" s="2"/>
      <c r="RLQ1338" s="2"/>
      <c r="RLR1338" s="2"/>
      <c r="RLS1338" s="2"/>
      <c r="RLT1338" s="2"/>
      <c r="RLU1338" s="2"/>
      <c r="RLV1338" s="2"/>
      <c r="RLW1338" s="2"/>
      <c r="RLX1338" s="2"/>
      <c r="RLY1338" s="2"/>
      <c r="RLZ1338" s="2"/>
      <c r="RMA1338" s="2"/>
      <c r="RMB1338" s="2"/>
      <c r="RMC1338" s="2"/>
      <c r="RMD1338" s="2"/>
      <c r="RME1338" s="2"/>
      <c r="RMF1338" s="2"/>
      <c r="RMG1338" s="2"/>
      <c r="RMH1338" s="2"/>
      <c r="RMI1338" s="2"/>
      <c r="RMJ1338" s="2"/>
      <c r="RMK1338" s="2"/>
      <c r="RML1338" s="2"/>
      <c r="RMM1338" s="2"/>
      <c r="RMN1338" s="2"/>
      <c r="RMO1338" s="2"/>
      <c r="RMP1338" s="2"/>
      <c r="RMQ1338" s="2"/>
      <c r="RMR1338" s="2"/>
      <c r="RMS1338" s="2"/>
      <c r="RMT1338" s="2"/>
      <c r="RMU1338" s="2"/>
      <c r="RMV1338" s="2"/>
      <c r="RMW1338" s="2"/>
      <c r="RMX1338" s="2"/>
      <c r="RMY1338" s="2"/>
      <c r="RMZ1338" s="2"/>
      <c r="RNA1338" s="2"/>
      <c r="RNB1338" s="2"/>
      <c r="RNC1338" s="2"/>
      <c r="RND1338" s="2"/>
      <c r="RNE1338" s="2"/>
      <c r="RNF1338" s="2"/>
      <c r="RNG1338" s="2"/>
      <c r="RNH1338" s="2"/>
      <c r="RNI1338" s="2"/>
      <c r="RNJ1338" s="2"/>
      <c r="RNK1338" s="2"/>
      <c r="RNL1338" s="2"/>
      <c r="RNM1338" s="2"/>
      <c r="RNN1338" s="2"/>
      <c r="RNO1338" s="2"/>
      <c r="RNP1338" s="2"/>
      <c r="RNQ1338" s="2"/>
      <c r="RNR1338" s="2"/>
      <c r="RNS1338" s="2"/>
      <c r="RNT1338" s="2"/>
      <c r="RNU1338" s="2"/>
      <c r="RNV1338" s="2"/>
      <c r="RNW1338" s="2"/>
      <c r="RNX1338" s="2"/>
      <c r="RNY1338" s="2"/>
      <c r="RNZ1338" s="2"/>
      <c r="ROA1338" s="2"/>
      <c r="ROB1338" s="2"/>
      <c r="ROC1338" s="2"/>
      <c r="ROD1338" s="2"/>
      <c r="ROE1338" s="2"/>
      <c r="ROF1338" s="2"/>
      <c r="ROG1338" s="2"/>
      <c r="ROH1338" s="2"/>
      <c r="ROI1338" s="2"/>
      <c r="ROJ1338" s="2"/>
      <c r="ROK1338" s="2"/>
      <c r="ROL1338" s="2"/>
      <c r="ROM1338" s="2"/>
      <c r="RON1338" s="2"/>
      <c r="ROO1338" s="2"/>
      <c r="ROP1338" s="2"/>
      <c r="ROQ1338" s="2"/>
      <c r="ROR1338" s="2"/>
      <c r="ROS1338" s="2"/>
      <c r="ROT1338" s="2"/>
      <c r="ROU1338" s="2"/>
      <c r="ROV1338" s="2"/>
      <c r="ROW1338" s="2"/>
      <c r="ROX1338" s="2"/>
      <c r="ROY1338" s="2"/>
      <c r="ROZ1338" s="2"/>
      <c r="RPA1338" s="2"/>
      <c r="RPB1338" s="2"/>
      <c r="RPC1338" s="2"/>
      <c r="RPD1338" s="2"/>
      <c r="RPE1338" s="2"/>
      <c r="RPF1338" s="2"/>
      <c r="RPG1338" s="2"/>
      <c r="RPH1338" s="2"/>
      <c r="RPI1338" s="2"/>
      <c r="RPJ1338" s="2"/>
      <c r="RPK1338" s="2"/>
      <c r="RPL1338" s="2"/>
      <c r="RPM1338" s="2"/>
      <c r="RPN1338" s="2"/>
      <c r="RPO1338" s="2"/>
      <c r="RPP1338" s="2"/>
      <c r="RPQ1338" s="2"/>
      <c r="RPR1338" s="2"/>
      <c r="RPS1338" s="2"/>
      <c r="RPT1338" s="2"/>
      <c r="RPU1338" s="2"/>
      <c r="RPV1338" s="2"/>
      <c r="RPW1338" s="2"/>
      <c r="RPX1338" s="2"/>
      <c r="RPY1338" s="2"/>
      <c r="RPZ1338" s="2"/>
      <c r="RQA1338" s="2"/>
      <c r="RQB1338" s="2"/>
      <c r="RQC1338" s="2"/>
      <c r="RQD1338" s="2"/>
      <c r="RQE1338" s="2"/>
      <c r="RQF1338" s="2"/>
      <c r="RQG1338" s="2"/>
      <c r="RQH1338" s="2"/>
      <c r="RQI1338" s="2"/>
      <c r="RQJ1338" s="2"/>
      <c r="RQK1338" s="2"/>
      <c r="RQL1338" s="2"/>
      <c r="RQM1338" s="2"/>
      <c r="RQN1338" s="2"/>
      <c r="RQO1338" s="2"/>
      <c r="RQP1338" s="2"/>
      <c r="RQQ1338" s="2"/>
      <c r="RQR1338" s="2"/>
      <c r="RQS1338" s="2"/>
      <c r="RQT1338" s="2"/>
      <c r="RQU1338" s="2"/>
      <c r="RQV1338" s="2"/>
      <c r="RQW1338" s="2"/>
      <c r="RQX1338" s="2"/>
      <c r="RQY1338" s="2"/>
      <c r="RQZ1338" s="2"/>
      <c r="RRA1338" s="2"/>
      <c r="RRB1338" s="2"/>
      <c r="RRC1338" s="2"/>
      <c r="RRD1338" s="2"/>
      <c r="RRE1338" s="2"/>
      <c r="RRF1338" s="2"/>
      <c r="RRG1338" s="2"/>
      <c r="RRH1338" s="2"/>
      <c r="RRI1338" s="2"/>
      <c r="RRJ1338" s="2"/>
      <c r="RRK1338" s="2"/>
      <c r="RRL1338" s="2"/>
      <c r="RRM1338" s="2"/>
      <c r="RRN1338" s="2"/>
      <c r="RRO1338" s="2"/>
      <c r="RRP1338" s="2"/>
      <c r="RRQ1338" s="2"/>
      <c r="RRR1338" s="2"/>
      <c r="RRS1338" s="2"/>
      <c r="RRT1338" s="2"/>
      <c r="RRU1338" s="2"/>
      <c r="RRV1338" s="2"/>
      <c r="RRW1338" s="2"/>
      <c r="RRX1338" s="2"/>
      <c r="RRY1338" s="2"/>
      <c r="RRZ1338" s="2"/>
      <c r="RSA1338" s="2"/>
      <c r="RSB1338" s="2"/>
      <c r="RSC1338" s="2"/>
      <c r="RSD1338" s="2"/>
      <c r="RSE1338" s="2"/>
      <c r="RSF1338" s="2"/>
      <c r="RSG1338" s="2"/>
      <c r="RSH1338" s="2"/>
      <c r="RSI1338" s="2"/>
      <c r="RSJ1338" s="2"/>
      <c r="RSK1338" s="2"/>
      <c r="RSL1338" s="2"/>
      <c r="RSM1338" s="2"/>
      <c r="RSN1338" s="2"/>
      <c r="RSO1338" s="2"/>
      <c r="RSP1338" s="2"/>
      <c r="RSQ1338" s="2"/>
      <c r="RSR1338" s="2"/>
      <c r="RSS1338" s="2"/>
      <c r="RST1338" s="2"/>
      <c r="RSU1338" s="2"/>
      <c r="RSV1338" s="2"/>
      <c r="RSW1338" s="2"/>
      <c r="RSX1338" s="2"/>
      <c r="RSY1338" s="2"/>
      <c r="RSZ1338" s="2"/>
      <c r="RTA1338" s="2"/>
      <c r="RTB1338" s="2"/>
      <c r="RTC1338" s="2"/>
      <c r="RTD1338" s="2"/>
      <c r="RTE1338" s="2"/>
      <c r="RTF1338" s="2"/>
      <c r="RTG1338" s="2"/>
      <c r="RTH1338" s="2"/>
      <c r="RTI1338" s="2"/>
      <c r="RTJ1338" s="2"/>
      <c r="RTK1338" s="2"/>
      <c r="RTL1338" s="2"/>
      <c r="RTM1338" s="2"/>
      <c r="RTN1338" s="2"/>
      <c r="RTO1338" s="2"/>
      <c r="RTP1338" s="2"/>
      <c r="RTQ1338" s="2"/>
      <c r="RTR1338" s="2"/>
      <c r="RTS1338" s="2"/>
      <c r="RTT1338" s="2"/>
      <c r="RTU1338" s="2"/>
      <c r="RTV1338" s="2"/>
      <c r="RTW1338" s="2"/>
      <c r="RTX1338" s="2"/>
      <c r="RTY1338" s="2"/>
      <c r="RTZ1338" s="2"/>
      <c r="RUA1338" s="2"/>
      <c r="RUB1338" s="2"/>
      <c r="RUC1338" s="2"/>
      <c r="RUD1338" s="2"/>
      <c r="RUE1338" s="2"/>
      <c r="RUF1338" s="2"/>
      <c r="RUG1338" s="2"/>
      <c r="RUH1338" s="2"/>
      <c r="RUI1338" s="2"/>
      <c r="RUJ1338" s="2"/>
      <c r="RUK1338" s="2"/>
      <c r="RUL1338" s="2"/>
      <c r="RUM1338" s="2"/>
      <c r="RUN1338" s="2"/>
      <c r="RUO1338" s="2"/>
      <c r="RUP1338" s="2"/>
      <c r="RUQ1338" s="2"/>
      <c r="RUR1338" s="2"/>
      <c r="RUS1338" s="2"/>
      <c r="RUT1338" s="2"/>
      <c r="RUU1338" s="2"/>
      <c r="RUV1338" s="2"/>
      <c r="RUW1338" s="2"/>
      <c r="RUX1338" s="2"/>
      <c r="RUY1338" s="2"/>
      <c r="RUZ1338" s="2"/>
      <c r="RVA1338" s="2"/>
      <c r="RVB1338" s="2"/>
      <c r="RVC1338" s="2"/>
      <c r="RVD1338" s="2"/>
      <c r="RVE1338" s="2"/>
      <c r="RVF1338" s="2"/>
      <c r="RVG1338" s="2"/>
      <c r="RVH1338" s="2"/>
      <c r="RVI1338" s="2"/>
      <c r="RVJ1338" s="2"/>
      <c r="RVK1338" s="2"/>
      <c r="RVL1338" s="2"/>
      <c r="RVM1338" s="2"/>
      <c r="RVN1338" s="2"/>
      <c r="RVO1338" s="2"/>
      <c r="RVP1338" s="2"/>
      <c r="RVQ1338" s="2"/>
      <c r="RVR1338" s="2"/>
      <c r="RVS1338" s="2"/>
      <c r="RVT1338" s="2"/>
      <c r="RVU1338" s="2"/>
      <c r="RVV1338" s="2"/>
      <c r="RVW1338" s="2"/>
      <c r="RVX1338" s="2"/>
      <c r="RVY1338" s="2"/>
      <c r="RVZ1338" s="2"/>
      <c r="RWA1338" s="2"/>
      <c r="RWB1338" s="2"/>
      <c r="RWC1338" s="2"/>
      <c r="RWD1338" s="2"/>
      <c r="RWE1338" s="2"/>
      <c r="RWF1338" s="2"/>
      <c r="RWG1338" s="2"/>
      <c r="RWH1338" s="2"/>
      <c r="RWI1338" s="2"/>
      <c r="RWJ1338" s="2"/>
      <c r="RWK1338" s="2"/>
      <c r="RWL1338" s="2"/>
      <c r="RWM1338" s="2"/>
      <c r="RWN1338" s="2"/>
      <c r="RWO1338" s="2"/>
      <c r="RWP1338" s="2"/>
      <c r="RWQ1338" s="2"/>
      <c r="RWR1338" s="2"/>
      <c r="RWS1338" s="2"/>
      <c r="RWT1338" s="2"/>
      <c r="RWU1338" s="2"/>
      <c r="RWV1338" s="2"/>
      <c r="RWW1338" s="2"/>
      <c r="RWX1338" s="2"/>
      <c r="RWY1338" s="2"/>
      <c r="RWZ1338" s="2"/>
      <c r="RXA1338" s="2"/>
      <c r="RXB1338" s="2"/>
      <c r="RXC1338" s="2"/>
      <c r="RXD1338" s="2"/>
      <c r="RXE1338" s="2"/>
      <c r="RXF1338" s="2"/>
      <c r="RXG1338" s="2"/>
      <c r="RXH1338" s="2"/>
      <c r="RXI1338" s="2"/>
      <c r="RXJ1338" s="2"/>
      <c r="RXK1338" s="2"/>
      <c r="RXL1338" s="2"/>
      <c r="RXM1338" s="2"/>
      <c r="RXN1338" s="2"/>
      <c r="RXO1338" s="2"/>
      <c r="RXP1338" s="2"/>
      <c r="RXQ1338" s="2"/>
      <c r="RXR1338" s="2"/>
      <c r="RXS1338" s="2"/>
      <c r="RXT1338" s="2"/>
      <c r="RXU1338" s="2"/>
      <c r="RXV1338" s="2"/>
      <c r="RXW1338" s="2"/>
      <c r="RXX1338" s="2"/>
      <c r="RXY1338" s="2"/>
      <c r="RXZ1338" s="2"/>
      <c r="RYA1338" s="2"/>
      <c r="RYB1338" s="2"/>
      <c r="RYC1338" s="2"/>
      <c r="RYD1338" s="2"/>
      <c r="RYE1338" s="2"/>
      <c r="RYF1338" s="2"/>
      <c r="RYG1338" s="2"/>
      <c r="RYH1338" s="2"/>
      <c r="RYI1338" s="2"/>
      <c r="RYJ1338" s="2"/>
      <c r="RYK1338" s="2"/>
      <c r="RYL1338" s="2"/>
      <c r="RYM1338" s="2"/>
      <c r="RYN1338" s="2"/>
      <c r="RYO1338" s="2"/>
      <c r="RYP1338" s="2"/>
      <c r="RYQ1338" s="2"/>
      <c r="RYR1338" s="2"/>
      <c r="RYS1338" s="2"/>
      <c r="RYT1338" s="2"/>
      <c r="RYU1338" s="2"/>
      <c r="RYV1338" s="2"/>
      <c r="RYW1338" s="2"/>
      <c r="RYX1338" s="2"/>
      <c r="RYY1338" s="2"/>
      <c r="RYZ1338" s="2"/>
      <c r="RZA1338" s="2"/>
      <c r="RZB1338" s="2"/>
      <c r="RZC1338" s="2"/>
      <c r="RZD1338" s="2"/>
      <c r="RZE1338" s="2"/>
      <c r="RZF1338" s="2"/>
      <c r="RZG1338" s="2"/>
      <c r="RZH1338" s="2"/>
      <c r="RZI1338" s="2"/>
      <c r="RZJ1338" s="2"/>
      <c r="RZK1338" s="2"/>
      <c r="RZL1338" s="2"/>
      <c r="RZM1338" s="2"/>
      <c r="RZN1338" s="2"/>
      <c r="RZO1338" s="2"/>
      <c r="RZP1338" s="2"/>
      <c r="RZQ1338" s="2"/>
      <c r="RZR1338" s="2"/>
      <c r="RZS1338" s="2"/>
      <c r="RZT1338" s="2"/>
      <c r="RZU1338" s="2"/>
      <c r="RZV1338" s="2"/>
      <c r="RZW1338" s="2"/>
      <c r="RZX1338" s="2"/>
      <c r="RZY1338" s="2"/>
      <c r="RZZ1338" s="2"/>
      <c r="SAA1338" s="2"/>
      <c r="SAB1338" s="2"/>
      <c r="SAC1338" s="2"/>
      <c r="SAD1338" s="2"/>
      <c r="SAE1338" s="2"/>
      <c r="SAF1338" s="2"/>
      <c r="SAG1338" s="2"/>
      <c r="SAH1338" s="2"/>
      <c r="SAI1338" s="2"/>
      <c r="SAJ1338" s="2"/>
      <c r="SAK1338" s="2"/>
      <c r="SAL1338" s="2"/>
      <c r="SAM1338" s="2"/>
      <c r="SAN1338" s="2"/>
      <c r="SAO1338" s="2"/>
      <c r="SAP1338" s="2"/>
      <c r="SAQ1338" s="2"/>
      <c r="SAR1338" s="2"/>
      <c r="SAS1338" s="2"/>
      <c r="SAT1338" s="2"/>
      <c r="SAU1338" s="2"/>
      <c r="SAV1338" s="2"/>
      <c r="SAW1338" s="2"/>
      <c r="SAX1338" s="2"/>
      <c r="SAY1338" s="2"/>
      <c r="SAZ1338" s="2"/>
      <c r="SBA1338" s="2"/>
      <c r="SBB1338" s="2"/>
      <c r="SBC1338" s="2"/>
      <c r="SBD1338" s="2"/>
      <c r="SBE1338" s="2"/>
      <c r="SBF1338" s="2"/>
      <c r="SBG1338" s="2"/>
      <c r="SBH1338" s="2"/>
      <c r="SBI1338" s="2"/>
      <c r="SBJ1338" s="2"/>
      <c r="SBK1338" s="2"/>
      <c r="SBL1338" s="2"/>
      <c r="SBM1338" s="2"/>
      <c r="SBN1338" s="2"/>
      <c r="SBO1338" s="2"/>
      <c r="SBP1338" s="2"/>
      <c r="SBQ1338" s="2"/>
      <c r="SBR1338" s="2"/>
      <c r="SBS1338" s="2"/>
      <c r="SBT1338" s="2"/>
      <c r="SBU1338" s="2"/>
      <c r="SBV1338" s="2"/>
      <c r="SBW1338" s="2"/>
      <c r="SBX1338" s="2"/>
      <c r="SBY1338" s="2"/>
      <c r="SBZ1338" s="2"/>
      <c r="SCA1338" s="2"/>
      <c r="SCB1338" s="2"/>
      <c r="SCC1338" s="2"/>
      <c r="SCD1338" s="2"/>
      <c r="SCE1338" s="2"/>
      <c r="SCF1338" s="2"/>
      <c r="SCG1338" s="2"/>
      <c r="SCH1338" s="2"/>
      <c r="SCI1338" s="2"/>
      <c r="SCJ1338" s="2"/>
      <c r="SCK1338" s="2"/>
      <c r="SCL1338" s="2"/>
      <c r="SCM1338" s="2"/>
      <c r="SCN1338" s="2"/>
      <c r="SCO1338" s="2"/>
      <c r="SCP1338" s="2"/>
      <c r="SCQ1338" s="2"/>
      <c r="SCR1338" s="2"/>
      <c r="SCS1338" s="2"/>
      <c r="SCT1338" s="2"/>
      <c r="SCU1338" s="2"/>
      <c r="SCV1338" s="2"/>
      <c r="SCW1338" s="2"/>
      <c r="SCX1338" s="2"/>
      <c r="SCY1338" s="2"/>
      <c r="SCZ1338" s="2"/>
      <c r="SDA1338" s="2"/>
      <c r="SDB1338" s="2"/>
      <c r="SDC1338" s="2"/>
      <c r="SDD1338" s="2"/>
      <c r="SDE1338" s="2"/>
      <c r="SDF1338" s="2"/>
      <c r="SDG1338" s="2"/>
      <c r="SDH1338" s="2"/>
      <c r="SDI1338" s="2"/>
      <c r="SDJ1338" s="2"/>
      <c r="SDK1338" s="2"/>
      <c r="SDL1338" s="2"/>
      <c r="SDM1338" s="2"/>
      <c r="SDN1338" s="2"/>
      <c r="SDO1338" s="2"/>
      <c r="SDP1338" s="2"/>
      <c r="SDQ1338" s="2"/>
      <c r="SDR1338" s="2"/>
      <c r="SDS1338" s="2"/>
      <c r="SDT1338" s="2"/>
      <c r="SDU1338" s="2"/>
      <c r="SDV1338" s="2"/>
      <c r="SDW1338" s="2"/>
      <c r="SDX1338" s="2"/>
      <c r="SDY1338" s="2"/>
      <c r="SDZ1338" s="2"/>
      <c r="SEA1338" s="2"/>
      <c r="SEB1338" s="2"/>
      <c r="SEC1338" s="2"/>
      <c r="SED1338" s="2"/>
      <c r="SEE1338" s="2"/>
      <c r="SEF1338" s="2"/>
      <c r="SEG1338" s="2"/>
      <c r="SEH1338" s="2"/>
      <c r="SEI1338" s="2"/>
      <c r="SEJ1338" s="2"/>
      <c r="SEK1338" s="2"/>
      <c r="SEL1338" s="2"/>
      <c r="SEM1338" s="2"/>
      <c r="SEN1338" s="2"/>
      <c r="SEO1338" s="2"/>
      <c r="SEP1338" s="2"/>
      <c r="SEQ1338" s="2"/>
      <c r="SER1338" s="2"/>
      <c r="SES1338" s="2"/>
      <c r="SET1338" s="2"/>
      <c r="SEU1338" s="2"/>
      <c r="SEV1338" s="2"/>
      <c r="SEW1338" s="2"/>
      <c r="SEX1338" s="2"/>
      <c r="SEY1338" s="2"/>
      <c r="SEZ1338" s="2"/>
      <c r="SFA1338" s="2"/>
      <c r="SFB1338" s="2"/>
      <c r="SFC1338" s="2"/>
      <c r="SFD1338" s="2"/>
      <c r="SFE1338" s="2"/>
      <c r="SFF1338" s="2"/>
      <c r="SFG1338" s="2"/>
      <c r="SFH1338" s="2"/>
      <c r="SFI1338" s="2"/>
      <c r="SFJ1338" s="2"/>
      <c r="SFK1338" s="2"/>
      <c r="SFL1338" s="2"/>
      <c r="SFM1338" s="2"/>
      <c r="SFN1338" s="2"/>
      <c r="SFO1338" s="2"/>
      <c r="SFP1338" s="2"/>
      <c r="SFQ1338" s="2"/>
      <c r="SFR1338" s="2"/>
      <c r="SFS1338" s="2"/>
      <c r="SFT1338" s="2"/>
      <c r="SFU1338" s="2"/>
      <c r="SFV1338" s="2"/>
      <c r="SFW1338" s="2"/>
      <c r="SFX1338" s="2"/>
      <c r="SFY1338" s="2"/>
      <c r="SFZ1338" s="2"/>
      <c r="SGA1338" s="2"/>
      <c r="SGB1338" s="2"/>
      <c r="SGC1338" s="2"/>
      <c r="SGD1338" s="2"/>
      <c r="SGE1338" s="2"/>
      <c r="SGF1338" s="2"/>
      <c r="SGG1338" s="2"/>
      <c r="SGH1338" s="2"/>
      <c r="SGI1338" s="2"/>
      <c r="SGJ1338" s="2"/>
      <c r="SGK1338" s="2"/>
      <c r="SGL1338" s="2"/>
      <c r="SGM1338" s="2"/>
      <c r="SGN1338" s="2"/>
      <c r="SGO1338" s="2"/>
      <c r="SGP1338" s="2"/>
      <c r="SGQ1338" s="2"/>
      <c r="SGR1338" s="2"/>
      <c r="SGS1338" s="2"/>
      <c r="SGT1338" s="2"/>
      <c r="SGU1338" s="2"/>
      <c r="SGV1338" s="2"/>
      <c r="SGW1338" s="2"/>
      <c r="SGX1338" s="2"/>
      <c r="SGY1338" s="2"/>
      <c r="SGZ1338" s="2"/>
      <c r="SHA1338" s="2"/>
      <c r="SHB1338" s="2"/>
      <c r="SHC1338" s="2"/>
      <c r="SHD1338" s="2"/>
      <c r="SHE1338" s="2"/>
      <c r="SHF1338" s="2"/>
      <c r="SHG1338" s="2"/>
      <c r="SHH1338" s="2"/>
      <c r="SHI1338" s="2"/>
      <c r="SHJ1338" s="2"/>
      <c r="SHK1338" s="2"/>
      <c r="SHL1338" s="2"/>
      <c r="SHM1338" s="2"/>
      <c r="SHN1338" s="2"/>
      <c r="SHO1338" s="2"/>
      <c r="SHP1338" s="2"/>
      <c r="SHQ1338" s="2"/>
      <c r="SHR1338" s="2"/>
      <c r="SHS1338" s="2"/>
      <c r="SHT1338" s="2"/>
      <c r="SHU1338" s="2"/>
      <c r="SHV1338" s="2"/>
      <c r="SHW1338" s="2"/>
      <c r="SHX1338" s="2"/>
      <c r="SHY1338" s="2"/>
      <c r="SHZ1338" s="2"/>
      <c r="SIA1338" s="2"/>
      <c r="SIB1338" s="2"/>
      <c r="SIC1338" s="2"/>
      <c r="SID1338" s="2"/>
      <c r="SIE1338" s="2"/>
      <c r="SIF1338" s="2"/>
      <c r="SIG1338" s="2"/>
      <c r="SIH1338" s="2"/>
      <c r="SII1338" s="2"/>
      <c r="SIJ1338" s="2"/>
      <c r="SIK1338" s="2"/>
      <c r="SIL1338" s="2"/>
      <c r="SIM1338" s="2"/>
      <c r="SIN1338" s="2"/>
      <c r="SIO1338" s="2"/>
      <c r="SIP1338" s="2"/>
      <c r="SIQ1338" s="2"/>
      <c r="SIR1338" s="2"/>
      <c r="SIS1338" s="2"/>
      <c r="SIT1338" s="2"/>
      <c r="SIU1338" s="2"/>
      <c r="SIV1338" s="2"/>
      <c r="SIW1338" s="2"/>
      <c r="SIX1338" s="2"/>
      <c r="SIY1338" s="2"/>
      <c r="SIZ1338" s="2"/>
      <c r="SJA1338" s="2"/>
      <c r="SJB1338" s="2"/>
      <c r="SJC1338" s="2"/>
      <c r="SJD1338" s="2"/>
      <c r="SJE1338" s="2"/>
      <c r="SJF1338" s="2"/>
      <c r="SJG1338" s="2"/>
      <c r="SJH1338" s="2"/>
      <c r="SJI1338" s="2"/>
      <c r="SJJ1338" s="2"/>
      <c r="SJK1338" s="2"/>
      <c r="SJL1338" s="2"/>
      <c r="SJM1338" s="2"/>
      <c r="SJN1338" s="2"/>
      <c r="SJO1338" s="2"/>
      <c r="SJP1338" s="2"/>
      <c r="SJQ1338" s="2"/>
      <c r="SJR1338" s="2"/>
      <c r="SJS1338" s="2"/>
      <c r="SJT1338" s="2"/>
      <c r="SJU1338" s="2"/>
      <c r="SJV1338" s="2"/>
      <c r="SJW1338" s="2"/>
      <c r="SJX1338" s="2"/>
      <c r="SJY1338" s="2"/>
      <c r="SJZ1338" s="2"/>
      <c r="SKA1338" s="2"/>
      <c r="SKB1338" s="2"/>
      <c r="SKC1338" s="2"/>
      <c r="SKD1338" s="2"/>
      <c r="SKE1338" s="2"/>
      <c r="SKF1338" s="2"/>
      <c r="SKG1338" s="2"/>
      <c r="SKH1338" s="2"/>
      <c r="SKI1338" s="2"/>
      <c r="SKJ1338" s="2"/>
      <c r="SKK1338" s="2"/>
      <c r="SKL1338" s="2"/>
      <c r="SKM1338" s="2"/>
      <c r="SKN1338" s="2"/>
      <c r="SKO1338" s="2"/>
      <c r="SKP1338" s="2"/>
      <c r="SKQ1338" s="2"/>
      <c r="SKR1338" s="2"/>
      <c r="SKS1338" s="2"/>
      <c r="SKT1338" s="2"/>
      <c r="SKU1338" s="2"/>
      <c r="SKV1338" s="2"/>
      <c r="SKW1338" s="2"/>
      <c r="SKX1338" s="2"/>
      <c r="SKY1338" s="2"/>
      <c r="SKZ1338" s="2"/>
      <c r="SLA1338" s="2"/>
      <c r="SLB1338" s="2"/>
      <c r="SLC1338" s="2"/>
      <c r="SLD1338" s="2"/>
      <c r="SLE1338" s="2"/>
      <c r="SLF1338" s="2"/>
      <c r="SLG1338" s="2"/>
      <c r="SLH1338" s="2"/>
      <c r="SLI1338" s="2"/>
      <c r="SLJ1338" s="2"/>
      <c r="SLK1338" s="2"/>
      <c r="SLL1338" s="2"/>
      <c r="SLM1338" s="2"/>
      <c r="SLN1338" s="2"/>
      <c r="SLO1338" s="2"/>
      <c r="SLP1338" s="2"/>
      <c r="SLQ1338" s="2"/>
      <c r="SLR1338" s="2"/>
      <c r="SLS1338" s="2"/>
      <c r="SLT1338" s="2"/>
      <c r="SLU1338" s="2"/>
      <c r="SLV1338" s="2"/>
      <c r="SLW1338" s="2"/>
      <c r="SLX1338" s="2"/>
      <c r="SLY1338" s="2"/>
      <c r="SLZ1338" s="2"/>
      <c r="SMA1338" s="2"/>
      <c r="SMB1338" s="2"/>
      <c r="SMC1338" s="2"/>
      <c r="SMD1338" s="2"/>
      <c r="SME1338" s="2"/>
      <c r="SMF1338" s="2"/>
      <c r="SMG1338" s="2"/>
      <c r="SMH1338" s="2"/>
      <c r="SMI1338" s="2"/>
      <c r="SMJ1338" s="2"/>
      <c r="SMK1338" s="2"/>
      <c r="SML1338" s="2"/>
      <c r="SMM1338" s="2"/>
      <c r="SMN1338" s="2"/>
      <c r="SMO1338" s="2"/>
      <c r="SMP1338" s="2"/>
      <c r="SMQ1338" s="2"/>
      <c r="SMR1338" s="2"/>
      <c r="SMS1338" s="2"/>
      <c r="SMT1338" s="2"/>
      <c r="SMU1338" s="2"/>
      <c r="SMV1338" s="2"/>
      <c r="SMW1338" s="2"/>
      <c r="SMX1338" s="2"/>
      <c r="SMY1338" s="2"/>
      <c r="SMZ1338" s="2"/>
      <c r="SNA1338" s="2"/>
      <c r="SNB1338" s="2"/>
      <c r="SNC1338" s="2"/>
      <c r="SND1338" s="2"/>
      <c r="SNE1338" s="2"/>
      <c r="SNF1338" s="2"/>
      <c r="SNG1338" s="2"/>
      <c r="SNH1338" s="2"/>
      <c r="SNI1338" s="2"/>
      <c r="SNJ1338" s="2"/>
      <c r="SNK1338" s="2"/>
      <c r="SNL1338" s="2"/>
      <c r="SNM1338" s="2"/>
      <c r="SNN1338" s="2"/>
      <c r="SNO1338" s="2"/>
      <c r="SNP1338" s="2"/>
      <c r="SNQ1338" s="2"/>
      <c r="SNR1338" s="2"/>
      <c r="SNS1338" s="2"/>
      <c r="SNT1338" s="2"/>
      <c r="SNU1338" s="2"/>
      <c r="SNV1338" s="2"/>
      <c r="SNW1338" s="2"/>
      <c r="SNX1338" s="2"/>
      <c r="SNY1338" s="2"/>
      <c r="SNZ1338" s="2"/>
      <c r="SOA1338" s="2"/>
      <c r="SOB1338" s="2"/>
      <c r="SOC1338" s="2"/>
      <c r="SOD1338" s="2"/>
      <c r="SOE1338" s="2"/>
      <c r="SOF1338" s="2"/>
      <c r="SOG1338" s="2"/>
      <c r="SOH1338" s="2"/>
      <c r="SOI1338" s="2"/>
      <c r="SOJ1338" s="2"/>
      <c r="SOK1338" s="2"/>
      <c r="SOL1338" s="2"/>
      <c r="SOM1338" s="2"/>
      <c r="SON1338" s="2"/>
      <c r="SOO1338" s="2"/>
      <c r="SOP1338" s="2"/>
      <c r="SOQ1338" s="2"/>
      <c r="SOR1338" s="2"/>
      <c r="SOS1338" s="2"/>
      <c r="SOT1338" s="2"/>
      <c r="SOU1338" s="2"/>
      <c r="SOV1338" s="2"/>
      <c r="SOW1338" s="2"/>
      <c r="SOX1338" s="2"/>
      <c r="SOY1338" s="2"/>
      <c r="SOZ1338" s="2"/>
      <c r="SPA1338" s="2"/>
      <c r="SPB1338" s="2"/>
      <c r="SPC1338" s="2"/>
      <c r="SPD1338" s="2"/>
      <c r="SPE1338" s="2"/>
      <c r="SPF1338" s="2"/>
      <c r="SPG1338" s="2"/>
      <c r="SPH1338" s="2"/>
      <c r="SPI1338" s="2"/>
      <c r="SPJ1338" s="2"/>
      <c r="SPK1338" s="2"/>
      <c r="SPL1338" s="2"/>
      <c r="SPM1338" s="2"/>
      <c r="SPN1338" s="2"/>
      <c r="SPO1338" s="2"/>
      <c r="SPP1338" s="2"/>
      <c r="SPQ1338" s="2"/>
      <c r="SPR1338" s="2"/>
      <c r="SPS1338" s="2"/>
      <c r="SPT1338" s="2"/>
      <c r="SPU1338" s="2"/>
      <c r="SPV1338" s="2"/>
      <c r="SPW1338" s="2"/>
      <c r="SPX1338" s="2"/>
      <c r="SPY1338" s="2"/>
      <c r="SPZ1338" s="2"/>
      <c r="SQA1338" s="2"/>
      <c r="SQB1338" s="2"/>
      <c r="SQC1338" s="2"/>
      <c r="SQD1338" s="2"/>
      <c r="SQE1338" s="2"/>
      <c r="SQF1338" s="2"/>
      <c r="SQG1338" s="2"/>
      <c r="SQH1338" s="2"/>
      <c r="SQI1338" s="2"/>
      <c r="SQJ1338" s="2"/>
      <c r="SQK1338" s="2"/>
      <c r="SQL1338" s="2"/>
      <c r="SQM1338" s="2"/>
      <c r="SQN1338" s="2"/>
      <c r="SQO1338" s="2"/>
      <c r="SQP1338" s="2"/>
      <c r="SQQ1338" s="2"/>
      <c r="SQR1338" s="2"/>
      <c r="SQS1338" s="2"/>
      <c r="SQT1338" s="2"/>
      <c r="SQU1338" s="2"/>
      <c r="SQV1338" s="2"/>
      <c r="SQW1338" s="2"/>
      <c r="SQX1338" s="2"/>
      <c r="SQY1338" s="2"/>
      <c r="SQZ1338" s="2"/>
      <c r="SRA1338" s="2"/>
      <c r="SRB1338" s="2"/>
      <c r="SRC1338" s="2"/>
      <c r="SRD1338" s="2"/>
      <c r="SRE1338" s="2"/>
      <c r="SRF1338" s="2"/>
      <c r="SRG1338" s="2"/>
      <c r="SRH1338" s="2"/>
      <c r="SRI1338" s="2"/>
      <c r="SRJ1338" s="2"/>
      <c r="SRK1338" s="2"/>
      <c r="SRL1338" s="2"/>
      <c r="SRM1338" s="2"/>
      <c r="SRN1338" s="2"/>
      <c r="SRO1338" s="2"/>
      <c r="SRP1338" s="2"/>
      <c r="SRQ1338" s="2"/>
      <c r="SRR1338" s="2"/>
      <c r="SRS1338" s="2"/>
      <c r="SRT1338" s="2"/>
      <c r="SRU1338" s="2"/>
      <c r="SRV1338" s="2"/>
      <c r="SRW1338" s="2"/>
      <c r="SRX1338" s="2"/>
      <c r="SRY1338" s="2"/>
      <c r="SRZ1338" s="2"/>
      <c r="SSA1338" s="2"/>
      <c r="SSB1338" s="2"/>
      <c r="SSC1338" s="2"/>
      <c r="SSD1338" s="2"/>
      <c r="SSE1338" s="2"/>
      <c r="SSF1338" s="2"/>
      <c r="SSG1338" s="2"/>
      <c r="SSH1338" s="2"/>
      <c r="SSI1338" s="2"/>
      <c r="SSJ1338" s="2"/>
      <c r="SSK1338" s="2"/>
      <c r="SSL1338" s="2"/>
      <c r="SSM1338" s="2"/>
      <c r="SSN1338" s="2"/>
      <c r="SSO1338" s="2"/>
      <c r="SSP1338" s="2"/>
      <c r="SSQ1338" s="2"/>
      <c r="SSR1338" s="2"/>
      <c r="SSS1338" s="2"/>
      <c r="SST1338" s="2"/>
      <c r="SSU1338" s="2"/>
      <c r="SSV1338" s="2"/>
      <c r="SSW1338" s="2"/>
      <c r="SSX1338" s="2"/>
      <c r="SSY1338" s="2"/>
      <c r="SSZ1338" s="2"/>
      <c r="STA1338" s="2"/>
      <c r="STB1338" s="2"/>
      <c r="STC1338" s="2"/>
      <c r="STD1338" s="2"/>
      <c r="STE1338" s="2"/>
      <c r="STF1338" s="2"/>
      <c r="STG1338" s="2"/>
      <c r="STH1338" s="2"/>
      <c r="STI1338" s="2"/>
      <c r="STJ1338" s="2"/>
      <c r="STK1338" s="2"/>
      <c r="STL1338" s="2"/>
      <c r="STM1338" s="2"/>
      <c r="STN1338" s="2"/>
      <c r="STO1338" s="2"/>
      <c r="STP1338" s="2"/>
      <c r="STQ1338" s="2"/>
      <c r="STR1338" s="2"/>
      <c r="STS1338" s="2"/>
      <c r="STT1338" s="2"/>
      <c r="STU1338" s="2"/>
      <c r="STV1338" s="2"/>
      <c r="STW1338" s="2"/>
      <c r="STX1338" s="2"/>
      <c r="STY1338" s="2"/>
      <c r="STZ1338" s="2"/>
      <c r="SUA1338" s="2"/>
      <c r="SUB1338" s="2"/>
      <c r="SUC1338" s="2"/>
      <c r="SUD1338" s="2"/>
      <c r="SUE1338" s="2"/>
      <c r="SUF1338" s="2"/>
      <c r="SUG1338" s="2"/>
      <c r="SUH1338" s="2"/>
      <c r="SUI1338" s="2"/>
      <c r="SUJ1338" s="2"/>
      <c r="SUK1338" s="2"/>
      <c r="SUL1338" s="2"/>
      <c r="SUM1338" s="2"/>
      <c r="SUN1338" s="2"/>
      <c r="SUO1338" s="2"/>
      <c r="SUP1338" s="2"/>
      <c r="SUQ1338" s="2"/>
      <c r="SUR1338" s="2"/>
      <c r="SUS1338" s="2"/>
      <c r="SUT1338" s="2"/>
      <c r="SUU1338" s="2"/>
      <c r="SUV1338" s="2"/>
      <c r="SUW1338" s="2"/>
      <c r="SUX1338" s="2"/>
      <c r="SUY1338" s="2"/>
      <c r="SUZ1338" s="2"/>
      <c r="SVA1338" s="2"/>
      <c r="SVB1338" s="2"/>
      <c r="SVC1338" s="2"/>
      <c r="SVD1338" s="2"/>
      <c r="SVE1338" s="2"/>
      <c r="SVF1338" s="2"/>
      <c r="SVG1338" s="2"/>
      <c r="SVH1338" s="2"/>
      <c r="SVI1338" s="2"/>
      <c r="SVJ1338" s="2"/>
      <c r="SVK1338" s="2"/>
      <c r="SVL1338" s="2"/>
      <c r="SVM1338" s="2"/>
      <c r="SVN1338" s="2"/>
      <c r="SVO1338" s="2"/>
      <c r="SVP1338" s="2"/>
      <c r="SVQ1338" s="2"/>
      <c r="SVR1338" s="2"/>
      <c r="SVS1338" s="2"/>
      <c r="SVT1338" s="2"/>
      <c r="SVU1338" s="2"/>
      <c r="SVV1338" s="2"/>
      <c r="SVW1338" s="2"/>
      <c r="SVX1338" s="2"/>
      <c r="SVY1338" s="2"/>
      <c r="SVZ1338" s="2"/>
      <c r="SWA1338" s="2"/>
      <c r="SWB1338" s="2"/>
      <c r="SWC1338" s="2"/>
      <c r="SWD1338" s="2"/>
      <c r="SWE1338" s="2"/>
      <c r="SWF1338" s="2"/>
      <c r="SWG1338" s="2"/>
      <c r="SWH1338" s="2"/>
      <c r="SWI1338" s="2"/>
      <c r="SWJ1338" s="2"/>
      <c r="SWK1338" s="2"/>
      <c r="SWL1338" s="2"/>
      <c r="SWM1338" s="2"/>
      <c r="SWN1338" s="2"/>
      <c r="SWO1338" s="2"/>
      <c r="SWP1338" s="2"/>
      <c r="SWQ1338" s="2"/>
      <c r="SWR1338" s="2"/>
      <c r="SWS1338" s="2"/>
      <c r="SWT1338" s="2"/>
      <c r="SWU1338" s="2"/>
      <c r="SWV1338" s="2"/>
      <c r="SWW1338" s="2"/>
      <c r="SWX1338" s="2"/>
      <c r="SWY1338" s="2"/>
      <c r="SWZ1338" s="2"/>
      <c r="SXA1338" s="2"/>
      <c r="SXB1338" s="2"/>
      <c r="SXC1338" s="2"/>
      <c r="SXD1338" s="2"/>
      <c r="SXE1338" s="2"/>
      <c r="SXF1338" s="2"/>
      <c r="SXG1338" s="2"/>
      <c r="SXH1338" s="2"/>
      <c r="SXI1338" s="2"/>
      <c r="SXJ1338" s="2"/>
      <c r="SXK1338" s="2"/>
      <c r="SXL1338" s="2"/>
      <c r="SXM1338" s="2"/>
      <c r="SXN1338" s="2"/>
      <c r="SXO1338" s="2"/>
      <c r="SXP1338" s="2"/>
      <c r="SXQ1338" s="2"/>
      <c r="SXR1338" s="2"/>
      <c r="SXS1338" s="2"/>
      <c r="SXT1338" s="2"/>
      <c r="SXU1338" s="2"/>
      <c r="SXV1338" s="2"/>
      <c r="SXW1338" s="2"/>
      <c r="SXX1338" s="2"/>
      <c r="SXY1338" s="2"/>
      <c r="SXZ1338" s="2"/>
      <c r="SYA1338" s="2"/>
      <c r="SYB1338" s="2"/>
      <c r="SYC1338" s="2"/>
      <c r="SYD1338" s="2"/>
      <c r="SYE1338" s="2"/>
      <c r="SYF1338" s="2"/>
      <c r="SYG1338" s="2"/>
      <c r="SYH1338" s="2"/>
      <c r="SYI1338" s="2"/>
      <c r="SYJ1338" s="2"/>
      <c r="SYK1338" s="2"/>
      <c r="SYL1338" s="2"/>
      <c r="SYM1338" s="2"/>
      <c r="SYN1338" s="2"/>
      <c r="SYO1338" s="2"/>
      <c r="SYP1338" s="2"/>
      <c r="SYQ1338" s="2"/>
      <c r="SYR1338" s="2"/>
      <c r="SYS1338" s="2"/>
      <c r="SYT1338" s="2"/>
      <c r="SYU1338" s="2"/>
      <c r="SYV1338" s="2"/>
      <c r="SYW1338" s="2"/>
      <c r="SYX1338" s="2"/>
      <c r="SYY1338" s="2"/>
      <c r="SYZ1338" s="2"/>
      <c r="SZA1338" s="2"/>
      <c r="SZB1338" s="2"/>
      <c r="SZC1338" s="2"/>
      <c r="SZD1338" s="2"/>
      <c r="SZE1338" s="2"/>
      <c r="SZF1338" s="2"/>
      <c r="SZG1338" s="2"/>
      <c r="SZH1338" s="2"/>
      <c r="SZI1338" s="2"/>
      <c r="SZJ1338" s="2"/>
      <c r="SZK1338" s="2"/>
      <c r="SZL1338" s="2"/>
      <c r="SZM1338" s="2"/>
      <c r="SZN1338" s="2"/>
      <c r="SZO1338" s="2"/>
      <c r="SZP1338" s="2"/>
      <c r="SZQ1338" s="2"/>
      <c r="SZR1338" s="2"/>
      <c r="SZS1338" s="2"/>
      <c r="SZT1338" s="2"/>
      <c r="SZU1338" s="2"/>
      <c r="SZV1338" s="2"/>
      <c r="SZW1338" s="2"/>
      <c r="SZX1338" s="2"/>
      <c r="SZY1338" s="2"/>
      <c r="SZZ1338" s="2"/>
      <c r="TAA1338" s="2"/>
      <c r="TAB1338" s="2"/>
      <c r="TAC1338" s="2"/>
      <c r="TAD1338" s="2"/>
      <c r="TAE1338" s="2"/>
      <c r="TAF1338" s="2"/>
      <c r="TAG1338" s="2"/>
      <c r="TAH1338" s="2"/>
      <c r="TAI1338" s="2"/>
      <c r="TAJ1338" s="2"/>
      <c r="TAK1338" s="2"/>
      <c r="TAL1338" s="2"/>
      <c r="TAM1338" s="2"/>
      <c r="TAN1338" s="2"/>
      <c r="TAO1338" s="2"/>
      <c r="TAP1338" s="2"/>
      <c r="TAQ1338" s="2"/>
      <c r="TAR1338" s="2"/>
      <c r="TAS1338" s="2"/>
      <c r="TAT1338" s="2"/>
      <c r="TAU1338" s="2"/>
      <c r="TAV1338" s="2"/>
      <c r="TAW1338" s="2"/>
      <c r="TAX1338" s="2"/>
      <c r="TAY1338" s="2"/>
      <c r="TAZ1338" s="2"/>
      <c r="TBA1338" s="2"/>
      <c r="TBB1338" s="2"/>
      <c r="TBC1338" s="2"/>
      <c r="TBD1338" s="2"/>
      <c r="TBE1338" s="2"/>
      <c r="TBF1338" s="2"/>
      <c r="TBG1338" s="2"/>
      <c r="TBH1338" s="2"/>
      <c r="TBI1338" s="2"/>
      <c r="TBJ1338" s="2"/>
      <c r="TBK1338" s="2"/>
      <c r="TBL1338" s="2"/>
      <c r="TBM1338" s="2"/>
      <c r="TBN1338" s="2"/>
      <c r="TBO1338" s="2"/>
      <c r="TBP1338" s="2"/>
      <c r="TBQ1338" s="2"/>
      <c r="TBR1338" s="2"/>
      <c r="TBS1338" s="2"/>
      <c r="TBT1338" s="2"/>
      <c r="TBU1338" s="2"/>
      <c r="TBV1338" s="2"/>
      <c r="TBW1338" s="2"/>
      <c r="TBX1338" s="2"/>
      <c r="TBY1338" s="2"/>
      <c r="TBZ1338" s="2"/>
      <c r="TCA1338" s="2"/>
      <c r="TCB1338" s="2"/>
      <c r="TCC1338" s="2"/>
      <c r="TCD1338" s="2"/>
      <c r="TCE1338" s="2"/>
      <c r="TCF1338" s="2"/>
      <c r="TCG1338" s="2"/>
      <c r="TCH1338" s="2"/>
      <c r="TCI1338" s="2"/>
      <c r="TCJ1338" s="2"/>
      <c r="TCK1338" s="2"/>
      <c r="TCL1338" s="2"/>
      <c r="TCM1338" s="2"/>
      <c r="TCN1338" s="2"/>
      <c r="TCO1338" s="2"/>
      <c r="TCP1338" s="2"/>
      <c r="TCQ1338" s="2"/>
      <c r="TCR1338" s="2"/>
      <c r="TCS1338" s="2"/>
      <c r="TCT1338" s="2"/>
      <c r="TCU1338" s="2"/>
      <c r="TCV1338" s="2"/>
      <c r="TCW1338" s="2"/>
      <c r="TCX1338" s="2"/>
      <c r="TCY1338" s="2"/>
      <c r="TCZ1338" s="2"/>
      <c r="TDA1338" s="2"/>
      <c r="TDB1338" s="2"/>
      <c r="TDC1338" s="2"/>
      <c r="TDD1338" s="2"/>
      <c r="TDE1338" s="2"/>
      <c r="TDF1338" s="2"/>
      <c r="TDG1338" s="2"/>
      <c r="TDH1338" s="2"/>
      <c r="TDI1338" s="2"/>
      <c r="TDJ1338" s="2"/>
      <c r="TDK1338" s="2"/>
      <c r="TDL1338" s="2"/>
      <c r="TDM1338" s="2"/>
      <c r="TDN1338" s="2"/>
      <c r="TDO1338" s="2"/>
      <c r="TDP1338" s="2"/>
      <c r="TDQ1338" s="2"/>
      <c r="TDR1338" s="2"/>
      <c r="TDS1338" s="2"/>
      <c r="TDT1338" s="2"/>
      <c r="TDU1338" s="2"/>
      <c r="TDV1338" s="2"/>
      <c r="TDW1338" s="2"/>
      <c r="TDX1338" s="2"/>
      <c r="TDY1338" s="2"/>
      <c r="TDZ1338" s="2"/>
      <c r="TEA1338" s="2"/>
      <c r="TEB1338" s="2"/>
      <c r="TEC1338" s="2"/>
      <c r="TED1338" s="2"/>
      <c r="TEE1338" s="2"/>
      <c r="TEF1338" s="2"/>
      <c r="TEG1338" s="2"/>
      <c r="TEH1338" s="2"/>
      <c r="TEI1338" s="2"/>
      <c r="TEJ1338" s="2"/>
      <c r="TEK1338" s="2"/>
      <c r="TEL1338" s="2"/>
      <c r="TEM1338" s="2"/>
      <c r="TEN1338" s="2"/>
      <c r="TEO1338" s="2"/>
      <c r="TEP1338" s="2"/>
      <c r="TEQ1338" s="2"/>
      <c r="TER1338" s="2"/>
      <c r="TES1338" s="2"/>
      <c r="TET1338" s="2"/>
      <c r="TEU1338" s="2"/>
      <c r="TEV1338" s="2"/>
      <c r="TEW1338" s="2"/>
      <c r="TEX1338" s="2"/>
      <c r="TEY1338" s="2"/>
      <c r="TEZ1338" s="2"/>
      <c r="TFA1338" s="2"/>
      <c r="TFB1338" s="2"/>
      <c r="TFC1338" s="2"/>
      <c r="TFD1338" s="2"/>
      <c r="TFE1338" s="2"/>
      <c r="TFF1338" s="2"/>
      <c r="TFG1338" s="2"/>
      <c r="TFH1338" s="2"/>
      <c r="TFI1338" s="2"/>
      <c r="TFJ1338" s="2"/>
      <c r="TFK1338" s="2"/>
      <c r="TFL1338" s="2"/>
      <c r="TFM1338" s="2"/>
      <c r="TFN1338" s="2"/>
      <c r="TFO1338" s="2"/>
      <c r="TFP1338" s="2"/>
      <c r="TFQ1338" s="2"/>
      <c r="TFR1338" s="2"/>
      <c r="TFS1338" s="2"/>
      <c r="TFT1338" s="2"/>
      <c r="TFU1338" s="2"/>
      <c r="TFV1338" s="2"/>
      <c r="TFW1338" s="2"/>
      <c r="TFX1338" s="2"/>
      <c r="TFY1338" s="2"/>
      <c r="TFZ1338" s="2"/>
      <c r="TGA1338" s="2"/>
      <c r="TGB1338" s="2"/>
      <c r="TGC1338" s="2"/>
      <c r="TGD1338" s="2"/>
      <c r="TGE1338" s="2"/>
      <c r="TGF1338" s="2"/>
      <c r="TGG1338" s="2"/>
      <c r="TGH1338" s="2"/>
      <c r="TGI1338" s="2"/>
      <c r="TGJ1338" s="2"/>
      <c r="TGK1338" s="2"/>
      <c r="TGL1338" s="2"/>
      <c r="TGM1338" s="2"/>
      <c r="TGN1338" s="2"/>
      <c r="TGO1338" s="2"/>
      <c r="TGP1338" s="2"/>
      <c r="TGQ1338" s="2"/>
      <c r="TGR1338" s="2"/>
      <c r="TGS1338" s="2"/>
      <c r="TGT1338" s="2"/>
      <c r="TGU1338" s="2"/>
      <c r="TGV1338" s="2"/>
      <c r="TGW1338" s="2"/>
      <c r="TGX1338" s="2"/>
      <c r="TGY1338" s="2"/>
      <c r="TGZ1338" s="2"/>
      <c r="THA1338" s="2"/>
      <c r="THB1338" s="2"/>
      <c r="THC1338" s="2"/>
      <c r="THD1338" s="2"/>
      <c r="THE1338" s="2"/>
      <c r="THF1338" s="2"/>
      <c r="THG1338" s="2"/>
      <c r="THH1338" s="2"/>
      <c r="THI1338" s="2"/>
      <c r="THJ1338" s="2"/>
      <c r="THK1338" s="2"/>
      <c r="THL1338" s="2"/>
      <c r="THM1338" s="2"/>
      <c r="THN1338" s="2"/>
      <c r="THO1338" s="2"/>
      <c r="THP1338" s="2"/>
      <c r="THQ1338" s="2"/>
      <c r="THR1338" s="2"/>
      <c r="THS1338" s="2"/>
      <c r="THT1338" s="2"/>
      <c r="THU1338" s="2"/>
      <c r="THV1338" s="2"/>
      <c r="THW1338" s="2"/>
      <c r="THX1338" s="2"/>
      <c r="THY1338" s="2"/>
      <c r="THZ1338" s="2"/>
      <c r="TIA1338" s="2"/>
      <c r="TIB1338" s="2"/>
      <c r="TIC1338" s="2"/>
      <c r="TID1338" s="2"/>
      <c r="TIE1338" s="2"/>
      <c r="TIF1338" s="2"/>
      <c r="TIG1338" s="2"/>
      <c r="TIH1338" s="2"/>
      <c r="TII1338" s="2"/>
      <c r="TIJ1338" s="2"/>
      <c r="TIK1338" s="2"/>
      <c r="TIL1338" s="2"/>
      <c r="TIM1338" s="2"/>
      <c r="TIN1338" s="2"/>
      <c r="TIO1338" s="2"/>
      <c r="TIP1338" s="2"/>
      <c r="TIQ1338" s="2"/>
      <c r="TIR1338" s="2"/>
      <c r="TIS1338" s="2"/>
      <c r="TIT1338" s="2"/>
      <c r="TIU1338" s="2"/>
      <c r="TIV1338" s="2"/>
      <c r="TIW1338" s="2"/>
      <c r="TIX1338" s="2"/>
      <c r="TIY1338" s="2"/>
      <c r="TIZ1338" s="2"/>
      <c r="TJA1338" s="2"/>
      <c r="TJB1338" s="2"/>
      <c r="TJC1338" s="2"/>
      <c r="TJD1338" s="2"/>
      <c r="TJE1338" s="2"/>
      <c r="TJF1338" s="2"/>
      <c r="TJG1338" s="2"/>
      <c r="TJH1338" s="2"/>
      <c r="TJI1338" s="2"/>
      <c r="TJJ1338" s="2"/>
      <c r="TJK1338" s="2"/>
      <c r="TJL1338" s="2"/>
      <c r="TJM1338" s="2"/>
      <c r="TJN1338" s="2"/>
      <c r="TJO1338" s="2"/>
      <c r="TJP1338" s="2"/>
      <c r="TJQ1338" s="2"/>
      <c r="TJR1338" s="2"/>
      <c r="TJS1338" s="2"/>
      <c r="TJT1338" s="2"/>
      <c r="TJU1338" s="2"/>
      <c r="TJV1338" s="2"/>
      <c r="TJW1338" s="2"/>
      <c r="TJX1338" s="2"/>
      <c r="TJY1338" s="2"/>
      <c r="TJZ1338" s="2"/>
      <c r="TKA1338" s="2"/>
      <c r="TKB1338" s="2"/>
      <c r="TKC1338" s="2"/>
      <c r="TKD1338" s="2"/>
      <c r="TKE1338" s="2"/>
      <c r="TKF1338" s="2"/>
      <c r="TKG1338" s="2"/>
      <c r="TKH1338" s="2"/>
      <c r="TKI1338" s="2"/>
      <c r="TKJ1338" s="2"/>
      <c r="TKK1338" s="2"/>
      <c r="TKL1338" s="2"/>
      <c r="TKM1338" s="2"/>
      <c r="TKN1338" s="2"/>
      <c r="TKO1338" s="2"/>
      <c r="TKP1338" s="2"/>
      <c r="TKQ1338" s="2"/>
      <c r="TKR1338" s="2"/>
      <c r="TKS1338" s="2"/>
      <c r="TKT1338" s="2"/>
      <c r="TKU1338" s="2"/>
      <c r="TKV1338" s="2"/>
      <c r="TKW1338" s="2"/>
      <c r="TKX1338" s="2"/>
      <c r="TKY1338" s="2"/>
      <c r="TKZ1338" s="2"/>
      <c r="TLA1338" s="2"/>
      <c r="TLB1338" s="2"/>
      <c r="TLC1338" s="2"/>
      <c r="TLD1338" s="2"/>
      <c r="TLE1338" s="2"/>
      <c r="TLF1338" s="2"/>
      <c r="TLG1338" s="2"/>
      <c r="TLH1338" s="2"/>
      <c r="TLI1338" s="2"/>
      <c r="TLJ1338" s="2"/>
      <c r="TLK1338" s="2"/>
      <c r="TLL1338" s="2"/>
      <c r="TLM1338" s="2"/>
      <c r="TLN1338" s="2"/>
      <c r="TLO1338" s="2"/>
      <c r="TLP1338" s="2"/>
      <c r="TLQ1338" s="2"/>
      <c r="TLR1338" s="2"/>
      <c r="TLS1338" s="2"/>
      <c r="TLT1338" s="2"/>
      <c r="TLU1338" s="2"/>
      <c r="TLV1338" s="2"/>
      <c r="TLW1338" s="2"/>
      <c r="TLX1338" s="2"/>
      <c r="TLY1338" s="2"/>
      <c r="TLZ1338" s="2"/>
      <c r="TMA1338" s="2"/>
      <c r="TMB1338" s="2"/>
      <c r="TMC1338" s="2"/>
      <c r="TMD1338" s="2"/>
      <c r="TME1338" s="2"/>
      <c r="TMF1338" s="2"/>
      <c r="TMG1338" s="2"/>
      <c r="TMH1338" s="2"/>
      <c r="TMI1338" s="2"/>
      <c r="TMJ1338" s="2"/>
      <c r="TMK1338" s="2"/>
      <c r="TML1338" s="2"/>
      <c r="TMM1338" s="2"/>
      <c r="TMN1338" s="2"/>
      <c r="TMO1338" s="2"/>
      <c r="TMP1338" s="2"/>
      <c r="TMQ1338" s="2"/>
      <c r="TMR1338" s="2"/>
      <c r="TMS1338" s="2"/>
      <c r="TMT1338" s="2"/>
      <c r="TMU1338" s="2"/>
      <c r="TMV1338" s="2"/>
      <c r="TMW1338" s="2"/>
      <c r="TMX1338" s="2"/>
      <c r="TMY1338" s="2"/>
      <c r="TMZ1338" s="2"/>
      <c r="TNA1338" s="2"/>
      <c r="TNB1338" s="2"/>
      <c r="TNC1338" s="2"/>
      <c r="TND1338" s="2"/>
      <c r="TNE1338" s="2"/>
      <c r="TNF1338" s="2"/>
      <c r="TNG1338" s="2"/>
      <c r="TNH1338" s="2"/>
      <c r="TNI1338" s="2"/>
      <c r="TNJ1338" s="2"/>
      <c r="TNK1338" s="2"/>
      <c r="TNL1338" s="2"/>
      <c r="TNM1338" s="2"/>
      <c r="TNN1338" s="2"/>
      <c r="TNO1338" s="2"/>
      <c r="TNP1338" s="2"/>
      <c r="TNQ1338" s="2"/>
      <c r="TNR1338" s="2"/>
      <c r="TNS1338" s="2"/>
      <c r="TNT1338" s="2"/>
      <c r="TNU1338" s="2"/>
      <c r="TNV1338" s="2"/>
      <c r="TNW1338" s="2"/>
      <c r="TNX1338" s="2"/>
      <c r="TNY1338" s="2"/>
      <c r="TNZ1338" s="2"/>
      <c r="TOA1338" s="2"/>
      <c r="TOB1338" s="2"/>
      <c r="TOC1338" s="2"/>
      <c r="TOD1338" s="2"/>
      <c r="TOE1338" s="2"/>
      <c r="TOF1338" s="2"/>
      <c r="TOG1338" s="2"/>
      <c r="TOH1338" s="2"/>
      <c r="TOI1338" s="2"/>
      <c r="TOJ1338" s="2"/>
      <c r="TOK1338" s="2"/>
      <c r="TOL1338" s="2"/>
      <c r="TOM1338" s="2"/>
      <c r="TON1338" s="2"/>
      <c r="TOO1338" s="2"/>
      <c r="TOP1338" s="2"/>
      <c r="TOQ1338" s="2"/>
      <c r="TOR1338" s="2"/>
      <c r="TOS1338" s="2"/>
      <c r="TOT1338" s="2"/>
      <c r="TOU1338" s="2"/>
      <c r="TOV1338" s="2"/>
      <c r="TOW1338" s="2"/>
      <c r="TOX1338" s="2"/>
      <c r="TOY1338" s="2"/>
      <c r="TOZ1338" s="2"/>
      <c r="TPA1338" s="2"/>
      <c r="TPB1338" s="2"/>
      <c r="TPC1338" s="2"/>
      <c r="TPD1338" s="2"/>
      <c r="TPE1338" s="2"/>
      <c r="TPF1338" s="2"/>
      <c r="TPG1338" s="2"/>
      <c r="TPH1338" s="2"/>
      <c r="TPI1338" s="2"/>
      <c r="TPJ1338" s="2"/>
      <c r="TPK1338" s="2"/>
      <c r="TPL1338" s="2"/>
      <c r="TPM1338" s="2"/>
      <c r="TPN1338" s="2"/>
      <c r="TPO1338" s="2"/>
      <c r="TPP1338" s="2"/>
      <c r="TPQ1338" s="2"/>
      <c r="TPR1338" s="2"/>
      <c r="TPS1338" s="2"/>
      <c r="TPT1338" s="2"/>
      <c r="TPU1338" s="2"/>
      <c r="TPV1338" s="2"/>
      <c r="TPW1338" s="2"/>
      <c r="TPX1338" s="2"/>
      <c r="TPY1338" s="2"/>
      <c r="TPZ1338" s="2"/>
      <c r="TQA1338" s="2"/>
      <c r="TQB1338" s="2"/>
      <c r="TQC1338" s="2"/>
      <c r="TQD1338" s="2"/>
      <c r="TQE1338" s="2"/>
      <c r="TQF1338" s="2"/>
      <c r="TQG1338" s="2"/>
      <c r="TQH1338" s="2"/>
      <c r="TQI1338" s="2"/>
      <c r="TQJ1338" s="2"/>
      <c r="TQK1338" s="2"/>
      <c r="TQL1338" s="2"/>
      <c r="TQM1338" s="2"/>
      <c r="TQN1338" s="2"/>
      <c r="TQO1338" s="2"/>
      <c r="TQP1338" s="2"/>
      <c r="TQQ1338" s="2"/>
      <c r="TQR1338" s="2"/>
      <c r="TQS1338" s="2"/>
      <c r="TQT1338" s="2"/>
      <c r="TQU1338" s="2"/>
      <c r="TQV1338" s="2"/>
      <c r="TQW1338" s="2"/>
      <c r="TQX1338" s="2"/>
      <c r="TQY1338" s="2"/>
      <c r="TQZ1338" s="2"/>
      <c r="TRA1338" s="2"/>
      <c r="TRB1338" s="2"/>
      <c r="TRC1338" s="2"/>
      <c r="TRD1338" s="2"/>
      <c r="TRE1338" s="2"/>
      <c r="TRF1338" s="2"/>
      <c r="TRG1338" s="2"/>
      <c r="TRH1338" s="2"/>
      <c r="TRI1338" s="2"/>
      <c r="TRJ1338" s="2"/>
      <c r="TRK1338" s="2"/>
      <c r="TRL1338" s="2"/>
      <c r="TRM1338" s="2"/>
      <c r="TRN1338" s="2"/>
      <c r="TRO1338" s="2"/>
      <c r="TRP1338" s="2"/>
      <c r="TRQ1338" s="2"/>
      <c r="TRR1338" s="2"/>
      <c r="TRS1338" s="2"/>
      <c r="TRT1338" s="2"/>
      <c r="TRU1338" s="2"/>
      <c r="TRV1338" s="2"/>
      <c r="TRW1338" s="2"/>
      <c r="TRX1338" s="2"/>
      <c r="TRY1338" s="2"/>
      <c r="TRZ1338" s="2"/>
      <c r="TSA1338" s="2"/>
      <c r="TSB1338" s="2"/>
      <c r="TSC1338" s="2"/>
      <c r="TSD1338" s="2"/>
      <c r="TSE1338" s="2"/>
      <c r="TSF1338" s="2"/>
      <c r="TSG1338" s="2"/>
      <c r="TSH1338" s="2"/>
      <c r="TSI1338" s="2"/>
      <c r="TSJ1338" s="2"/>
      <c r="TSK1338" s="2"/>
      <c r="TSL1338" s="2"/>
      <c r="TSM1338" s="2"/>
      <c r="TSN1338" s="2"/>
      <c r="TSO1338" s="2"/>
      <c r="TSP1338" s="2"/>
      <c r="TSQ1338" s="2"/>
      <c r="TSR1338" s="2"/>
      <c r="TSS1338" s="2"/>
      <c r="TST1338" s="2"/>
      <c r="TSU1338" s="2"/>
      <c r="TSV1338" s="2"/>
      <c r="TSW1338" s="2"/>
      <c r="TSX1338" s="2"/>
      <c r="TSY1338" s="2"/>
      <c r="TSZ1338" s="2"/>
      <c r="TTA1338" s="2"/>
      <c r="TTB1338" s="2"/>
      <c r="TTC1338" s="2"/>
      <c r="TTD1338" s="2"/>
      <c r="TTE1338" s="2"/>
      <c r="TTF1338" s="2"/>
      <c r="TTG1338" s="2"/>
      <c r="TTH1338" s="2"/>
      <c r="TTI1338" s="2"/>
      <c r="TTJ1338" s="2"/>
      <c r="TTK1338" s="2"/>
      <c r="TTL1338" s="2"/>
      <c r="TTM1338" s="2"/>
      <c r="TTN1338" s="2"/>
      <c r="TTO1338" s="2"/>
      <c r="TTP1338" s="2"/>
      <c r="TTQ1338" s="2"/>
      <c r="TTR1338" s="2"/>
      <c r="TTS1338" s="2"/>
      <c r="TTT1338" s="2"/>
      <c r="TTU1338" s="2"/>
      <c r="TTV1338" s="2"/>
      <c r="TTW1338" s="2"/>
      <c r="TTX1338" s="2"/>
      <c r="TTY1338" s="2"/>
      <c r="TTZ1338" s="2"/>
      <c r="TUA1338" s="2"/>
      <c r="TUB1338" s="2"/>
      <c r="TUC1338" s="2"/>
      <c r="TUD1338" s="2"/>
      <c r="TUE1338" s="2"/>
      <c r="TUF1338" s="2"/>
      <c r="TUG1338" s="2"/>
      <c r="TUH1338" s="2"/>
      <c r="TUI1338" s="2"/>
      <c r="TUJ1338" s="2"/>
      <c r="TUK1338" s="2"/>
      <c r="TUL1338" s="2"/>
      <c r="TUM1338" s="2"/>
      <c r="TUN1338" s="2"/>
      <c r="TUO1338" s="2"/>
      <c r="TUP1338" s="2"/>
      <c r="TUQ1338" s="2"/>
      <c r="TUR1338" s="2"/>
      <c r="TUS1338" s="2"/>
      <c r="TUT1338" s="2"/>
      <c r="TUU1338" s="2"/>
      <c r="TUV1338" s="2"/>
      <c r="TUW1338" s="2"/>
      <c r="TUX1338" s="2"/>
      <c r="TUY1338" s="2"/>
      <c r="TUZ1338" s="2"/>
      <c r="TVA1338" s="2"/>
      <c r="TVB1338" s="2"/>
      <c r="TVC1338" s="2"/>
      <c r="TVD1338" s="2"/>
      <c r="TVE1338" s="2"/>
      <c r="TVF1338" s="2"/>
      <c r="TVG1338" s="2"/>
      <c r="TVH1338" s="2"/>
      <c r="TVI1338" s="2"/>
      <c r="TVJ1338" s="2"/>
      <c r="TVK1338" s="2"/>
      <c r="TVL1338" s="2"/>
      <c r="TVM1338" s="2"/>
      <c r="TVN1338" s="2"/>
      <c r="TVO1338" s="2"/>
      <c r="TVP1338" s="2"/>
      <c r="TVQ1338" s="2"/>
      <c r="TVR1338" s="2"/>
      <c r="TVS1338" s="2"/>
      <c r="TVT1338" s="2"/>
      <c r="TVU1338" s="2"/>
      <c r="TVV1338" s="2"/>
      <c r="TVW1338" s="2"/>
      <c r="TVX1338" s="2"/>
      <c r="TVY1338" s="2"/>
      <c r="TVZ1338" s="2"/>
      <c r="TWA1338" s="2"/>
      <c r="TWB1338" s="2"/>
      <c r="TWC1338" s="2"/>
      <c r="TWD1338" s="2"/>
      <c r="TWE1338" s="2"/>
      <c r="TWF1338" s="2"/>
      <c r="TWG1338" s="2"/>
      <c r="TWH1338" s="2"/>
      <c r="TWI1338" s="2"/>
      <c r="TWJ1338" s="2"/>
      <c r="TWK1338" s="2"/>
      <c r="TWL1338" s="2"/>
      <c r="TWM1338" s="2"/>
      <c r="TWN1338" s="2"/>
      <c r="TWO1338" s="2"/>
      <c r="TWP1338" s="2"/>
      <c r="TWQ1338" s="2"/>
      <c r="TWR1338" s="2"/>
      <c r="TWS1338" s="2"/>
      <c r="TWT1338" s="2"/>
      <c r="TWU1338" s="2"/>
      <c r="TWV1338" s="2"/>
      <c r="TWW1338" s="2"/>
      <c r="TWX1338" s="2"/>
      <c r="TWY1338" s="2"/>
      <c r="TWZ1338" s="2"/>
      <c r="TXA1338" s="2"/>
      <c r="TXB1338" s="2"/>
      <c r="TXC1338" s="2"/>
      <c r="TXD1338" s="2"/>
      <c r="TXE1338" s="2"/>
      <c r="TXF1338" s="2"/>
      <c r="TXG1338" s="2"/>
      <c r="TXH1338" s="2"/>
      <c r="TXI1338" s="2"/>
      <c r="TXJ1338" s="2"/>
      <c r="TXK1338" s="2"/>
      <c r="TXL1338" s="2"/>
      <c r="TXM1338" s="2"/>
      <c r="TXN1338" s="2"/>
      <c r="TXO1338" s="2"/>
      <c r="TXP1338" s="2"/>
      <c r="TXQ1338" s="2"/>
      <c r="TXR1338" s="2"/>
      <c r="TXS1338" s="2"/>
      <c r="TXT1338" s="2"/>
      <c r="TXU1338" s="2"/>
      <c r="TXV1338" s="2"/>
      <c r="TXW1338" s="2"/>
      <c r="TXX1338" s="2"/>
      <c r="TXY1338" s="2"/>
      <c r="TXZ1338" s="2"/>
      <c r="TYA1338" s="2"/>
      <c r="TYB1338" s="2"/>
      <c r="TYC1338" s="2"/>
      <c r="TYD1338" s="2"/>
      <c r="TYE1338" s="2"/>
      <c r="TYF1338" s="2"/>
      <c r="TYG1338" s="2"/>
      <c r="TYH1338" s="2"/>
      <c r="TYI1338" s="2"/>
      <c r="TYJ1338" s="2"/>
      <c r="TYK1338" s="2"/>
      <c r="TYL1338" s="2"/>
      <c r="TYM1338" s="2"/>
      <c r="TYN1338" s="2"/>
      <c r="TYO1338" s="2"/>
      <c r="TYP1338" s="2"/>
      <c r="TYQ1338" s="2"/>
      <c r="TYR1338" s="2"/>
      <c r="TYS1338" s="2"/>
      <c r="TYT1338" s="2"/>
      <c r="TYU1338" s="2"/>
      <c r="TYV1338" s="2"/>
      <c r="TYW1338" s="2"/>
      <c r="TYX1338" s="2"/>
      <c r="TYY1338" s="2"/>
      <c r="TYZ1338" s="2"/>
      <c r="TZA1338" s="2"/>
      <c r="TZB1338" s="2"/>
      <c r="TZC1338" s="2"/>
      <c r="TZD1338" s="2"/>
      <c r="TZE1338" s="2"/>
      <c r="TZF1338" s="2"/>
      <c r="TZG1338" s="2"/>
      <c r="TZH1338" s="2"/>
      <c r="TZI1338" s="2"/>
      <c r="TZJ1338" s="2"/>
      <c r="TZK1338" s="2"/>
      <c r="TZL1338" s="2"/>
      <c r="TZM1338" s="2"/>
      <c r="TZN1338" s="2"/>
      <c r="TZO1338" s="2"/>
      <c r="TZP1338" s="2"/>
      <c r="TZQ1338" s="2"/>
      <c r="TZR1338" s="2"/>
      <c r="TZS1338" s="2"/>
      <c r="TZT1338" s="2"/>
      <c r="TZU1338" s="2"/>
      <c r="TZV1338" s="2"/>
      <c r="TZW1338" s="2"/>
      <c r="TZX1338" s="2"/>
      <c r="TZY1338" s="2"/>
      <c r="TZZ1338" s="2"/>
      <c r="UAA1338" s="2"/>
      <c r="UAB1338" s="2"/>
      <c r="UAC1338" s="2"/>
      <c r="UAD1338" s="2"/>
      <c r="UAE1338" s="2"/>
      <c r="UAF1338" s="2"/>
      <c r="UAG1338" s="2"/>
      <c r="UAH1338" s="2"/>
      <c r="UAI1338" s="2"/>
      <c r="UAJ1338" s="2"/>
      <c r="UAK1338" s="2"/>
      <c r="UAL1338" s="2"/>
      <c r="UAM1338" s="2"/>
      <c r="UAN1338" s="2"/>
      <c r="UAO1338" s="2"/>
      <c r="UAP1338" s="2"/>
      <c r="UAQ1338" s="2"/>
      <c r="UAR1338" s="2"/>
      <c r="UAS1338" s="2"/>
      <c r="UAT1338" s="2"/>
      <c r="UAU1338" s="2"/>
      <c r="UAV1338" s="2"/>
      <c r="UAW1338" s="2"/>
      <c r="UAX1338" s="2"/>
      <c r="UAY1338" s="2"/>
      <c r="UAZ1338" s="2"/>
      <c r="UBA1338" s="2"/>
      <c r="UBB1338" s="2"/>
      <c r="UBC1338" s="2"/>
      <c r="UBD1338" s="2"/>
      <c r="UBE1338" s="2"/>
      <c r="UBF1338" s="2"/>
      <c r="UBG1338" s="2"/>
      <c r="UBH1338" s="2"/>
      <c r="UBI1338" s="2"/>
      <c r="UBJ1338" s="2"/>
      <c r="UBK1338" s="2"/>
      <c r="UBL1338" s="2"/>
      <c r="UBM1338" s="2"/>
      <c r="UBN1338" s="2"/>
      <c r="UBO1338" s="2"/>
      <c r="UBP1338" s="2"/>
      <c r="UBQ1338" s="2"/>
      <c r="UBR1338" s="2"/>
      <c r="UBS1338" s="2"/>
      <c r="UBT1338" s="2"/>
      <c r="UBU1338" s="2"/>
      <c r="UBV1338" s="2"/>
      <c r="UBW1338" s="2"/>
      <c r="UBX1338" s="2"/>
      <c r="UBY1338" s="2"/>
      <c r="UBZ1338" s="2"/>
      <c r="UCA1338" s="2"/>
      <c r="UCB1338" s="2"/>
      <c r="UCC1338" s="2"/>
      <c r="UCD1338" s="2"/>
      <c r="UCE1338" s="2"/>
      <c r="UCF1338" s="2"/>
      <c r="UCG1338" s="2"/>
      <c r="UCH1338" s="2"/>
      <c r="UCI1338" s="2"/>
      <c r="UCJ1338" s="2"/>
      <c r="UCK1338" s="2"/>
      <c r="UCL1338" s="2"/>
      <c r="UCM1338" s="2"/>
      <c r="UCN1338" s="2"/>
      <c r="UCO1338" s="2"/>
      <c r="UCP1338" s="2"/>
      <c r="UCQ1338" s="2"/>
      <c r="UCR1338" s="2"/>
      <c r="UCS1338" s="2"/>
      <c r="UCT1338" s="2"/>
      <c r="UCU1338" s="2"/>
      <c r="UCV1338" s="2"/>
      <c r="UCW1338" s="2"/>
      <c r="UCX1338" s="2"/>
      <c r="UCY1338" s="2"/>
      <c r="UCZ1338" s="2"/>
      <c r="UDA1338" s="2"/>
      <c r="UDB1338" s="2"/>
      <c r="UDC1338" s="2"/>
      <c r="UDD1338" s="2"/>
      <c r="UDE1338" s="2"/>
      <c r="UDF1338" s="2"/>
      <c r="UDG1338" s="2"/>
      <c r="UDH1338" s="2"/>
      <c r="UDI1338" s="2"/>
      <c r="UDJ1338" s="2"/>
      <c r="UDK1338" s="2"/>
      <c r="UDL1338" s="2"/>
      <c r="UDM1338" s="2"/>
      <c r="UDN1338" s="2"/>
      <c r="UDO1338" s="2"/>
      <c r="UDP1338" s="2"/>
      <c r="UDQ1338" s="2"/>
      <c r="UDR1338" s="2"/>
      <c r="UDS1338" s="2"/>
      <c r="UDT1338" s="2"/>
      <c r="UDU1338" s="2"/>
      <c r="UDV1338" s="2"/>
      <c r="UDW1338" s="2"/>
      <c r="UDX1338" s="2"/>
      <c r="UDY1338" s="2"/>
      <c r="UDZ1338" s="2"/>
      <c r="UEA1338" s="2"/>
      <c r="UEB1338" s="2"/>
      <c r="UEC1338" s="2"/>
      <c r="UED1338" s="2"/>
      <c r="UEE1338" s="2"/>
      <c r="UEF1338" s="2"/>
      <c r="UEG1338" s="2"/>
      <c r="UEH1338" s="2"/>
      <c r="UEI1338" s="2"/>
      <c r="UEJ1338" s="2"/>
      <c r="UEK1338" s="2"/>
      <c r="UEL1338" s="2"/>
      <c r="UEM1338" s="2"/>
      <c r="UEN1338" s="2"/>
      <c r="UEO1338" s="2"/>
      <c r="UEP1338" s="2"/>
      <c r="UEQ1338" s="2"/>
      <c r="UER1338" s="2"/>
      <c r="UES1338" s="2"/>
      <c r="UET1338" s="2"/>
      <c r="UEU1338" s="2"/>
      <c r="UEV1338" s="2"/>
      <c r="UEW1338" s="2"/>
      <c r="UEX1338" s="2"/>
      <c r="UEY1338" s="2"/>
      <c r="UEZ1338" s="2"/>
      <c r="UFA1338" s="2"/>
      <c r="UFB1338" s="2"/>
      <c r="UFC1338" s="2"/>
      <c r="UFD1338" s="2"/>
      <c r="UFE1338" s="2"/>
      <c r="UFF1338" s="2"/>
      <c r="UFG1338" s="2"/>
      <c r="UFH1338" s="2"/>
      <c r="UFI1338" s="2"/>
      <c r="UFJ1338" s="2"/>
      <c r="UFK1338" s="2"/>
      <c r="UFL1338" s="2"/>
      <c r="UFM1338" s="2"/>
      <c r="UFN1338" s="2"/>
      <c r="UFO1338" s="2"/>
      <c r="UFP1338" s="2"/>
      <c r="UFQ1338" s="2"/>
      <c r="UFR1338" s="2"/>
      <c r="UFS1338" s="2"/>
      <c r="UFT1338" s="2"/>
      <c r="UFU1338" s="2"/>
      <c r="UFV1338" s="2"/>
      <c r="UFW1338" s="2"/>
      <c r="UFX1338" s="2"/>
      <c r="UFY1338" s="2"/>
      <c r="UFZ1338" s="2"/>
      <c r="UGA1338" s="2"/>
      <c r="UGB1338" s="2"/>
      <c r="UGC1338" s="2"/>
      <c r="UGD1338" s="2"/>
      <c r="UGE1338" s="2"/>
      <c r="UGF1338" s="2"/>
      <c r="UGG1338" s="2"/>
      <c r="UGH1338" s="2"/>
      <c r="UGI1338" s="2"/>
      <c r="UGJ1338" s="2"/>
      <c r="UGK1338" s="2"/>
      <c r="UGL1338" s="2"/>
      <c r="UGM1338" s="2"/>
      <c r="UGN1338" s="2"/>
      <c r="UGO1338" s="2"/>
      <c r="UGP1338" s="2"/>
      <c r="UGQ1338" s="2"/>
      <c r="UGR1338" s="2"/>
      <c r="UGS1338" s="2"/>
      <c r="UGT1338" s="2"/>
      <c r="UGU1338" s="2"/>
      <c r="UGV1338" s="2"/>
      <c r="UGW1338" s="2"/>
      <c r="UGX1338" s="2"/>
      <c r="UGY1338" s="2"/>
      <c r="UGZ1338" s="2"/>
      <c r="UHA1338" s="2"/>
      <c r="UHB1338" s="2"/>
      <c r="UHC1338" s="2"/>
      <c r="UHD1338" s="2"/>
      <c r="UHE1338" s="2"/>
      <c r="UHF1338" s="2"/>
      <c r="UHG1338" s="2"/>
      <c r="UHH1338" s="2"/>
      <c r="UHI1338" s="2"/>
      <c r="UHJ1338" s="2"/>
      <c r="UHK1338" s="2"/>
      <c r="UHL1338" s="2"/>
      <c r="UHM1338" s="2"/>
      <c r="UHN1338" s="2"/>
      <c r="UHO1338" s="2"/>
      <c r="UHP1338" s="2"/>
      <c r="UHQ1338" s="2"/>
      <c r="UHR1338" s="2"/>
      <c r="UHS1338" s="2"/>
      <c r="UHT1338" s="2"/>
      <c r="UHU1338" s="2"/>
      <c r="UHV1338" s="2"/>
      <c r="UHW1338" s="2"/>
      <c r="UHX1338" s="2"/>
      <c r="UHY1338" s="2"/>
      <c r="UHZ1338" s="2"/>
      <c r="UIA1338" s="2"/>
      <c r="UIB1338" s="2"/>
      <c r="UIC1338" s="2"/>
      <c r="UID1338" s="2"/>
      <c r="UIE1338" s="2"/>
      <c r="UIF1338" s="2"/>
      <c r="UIG1338" s="2"/>
      <c r="UIH1338" s="2"/>
      <c r="UII1338" s="2"/>
      <c r="UIJ1338" s="2"/>
      <c r="UIK1338" s="2"/>
      <c r="UIL1338" s="2"/>
      <c r="UIM1338" s="2"/>
      <c r="UIN1338" s="2"/>
      <c r="UIO1338" s="2"/>
      <c r="UIP1338" s="2"/>
      <c r="UIQ1338" s="2"/>
      <c r="UIR1338" s="2"/>
      <c r="UIS1338" s="2"/>
      <c r="UIT1338" s="2"/>
      <c r="UIU1338" s="2"/>
      <c r="UIV1338" s="2"/>
      <c r="UIW1338" s="2"/>
      <c r="UIX1338" s="2"/>
      <c r="UIY1338" s="2"/>
      <c r="UIZ1338" s="2"/>
      <c r="UJA1338" s="2"/>
      <c r="UJB1338" s="2"/>
      <c r="UJC1338" s="2"/>
      <c r="UJD1338" s="2"/>
      <c r="UJE1338" s="2"/>
      <c r="UJF1338" s="2"/>
      <c r="UJG1338" s="2"/>
      <c r="UJH1338" s="2"/>
      <c r="UJI1338" s="2"/>
      <c r="UJJ1338" s="2"/>
      <c r="UJK1338" s="2"/>
      <c r="UJL1338" s="2"/>
      <c r="UJM1338" s="2"/>
      <c r="UJN1338" s="2"/>
      <c r="UJO1338" s="2"/>
      <c r="UJP1338" s="2"/>
      <c r="UJQ1338" s="2"/>
      <c r="UJR1338" s="2"/>
      <c r="UJS1338" s="2"/>
      <c r="UJT1338" s="2"/>
      <c r="UJU1338" s="2"/>
      <c r="UJV1338" s="2"/>
      <c r="UJW1338" s="2"/>
      <c r="UJX1338" s="2"/>
      <c r="UJY1338" s="2"/>
      <c r="UJZ1338" s="2"/>
      <c r="UKA1338" s="2"/>
      <c r="UKB1338" s="2"/>
      <c r="UKC1338" s="2"/>
      <c r="UKD1338" s="2"/>
      <c r="UKE1338" s="2"/>
      <c r="UKF1338" s="2"/>
      <c r="UKG1338" s="2"/>
      <c r="UKH1338" s="2"/>
      <c r="UKI1338" s="2"/>
      <c r="UKJ1338" s="2"/>
      <c r="UKK1338" s="2"/>
      <c r="UKL1338" s="2"/>
      <c r="UKM1338" s="2"/>
      <c r="UKN1338" s="2"/>
      <c r="UKO1338" s="2"/>
      <c r="UKP1338" s="2"/>
      <c r="UKQ1338" s="2"/>
      <c r="UKR1338" s="2"/>
      <c r="UKS1338" s="2"/>
      <c r="UKT1338" s="2"/>
      <c r="UKU1338" s="2"/>
      <c r="UKV1338" s="2"/>
      <c r="UKW1338" s="2"/>
      <c r="UKX1338" s="2"/>
      <c r="UKY1338" s="2"/>
      <c r="UKZ1338" s="2"/>
      <c r="ULA1338" s="2"/>
      <c r="ULB1338" s="2"/>
      <c r="ULC1338" s="2"/>
      <c r="ULD1338" s="2"/>
      <c r="ULE1338" s="2"/>
      <c r="ULF1338" s="2"/>
      <c r="ULG1338" s="2"/>
      <c r="ULH1338" s="2"/>
      <c r="ULI1338" s="2"/>
      <c r="ULJ1338" s="2"/>
      <c r="ULK1338" s="2"/>
      <c r="ULL1338" s="2"/>
      <c r="ULM1338" s="2"/>
      <c r="ULN1338" s="2"/>
      <c r="ULO1338" s="2"/>
      <c r="ULP1338" s="2"/>
      <c r="ULQ1338" s="2"/>
      <c r="ULR1338" s="2"/>
      <c r="ULS1338" s="2"/>
      <c r="ULT1338" s="2"/>
      <c r="ULU1338" s="2"/>
      <c r="ULV1338" s="2"/>
      <c r="ULW1338" s="2"/>
      <c r="ULX1338" s="2"/>
      <c r="ULY1338" s="2"/>
      <c r="ULZ1338" s="2"/>
      <c r="UMA1338" s="2"/>
      <c r="UMB1338" s="2"/>
      <c r="UMC1338" s="2"/>
      <c r="UMD1338" s="2"/>
      <c r="UME1338" s="2"/>
      <c r="UMF1338" s="2"/>
      <c r="UMG1338" s="2"/>
      <c r="UMH1338" s="2"/>
      <c r="UMI1338" s="2"/>
      <c r="UMJ1338" s="2"/>
      <c r="UMK1338" s="2"/>
      <c r="UML1338" s="2"/>
      <c r="UMM1338" s="2"/>
      <c r="UMN1338" s="2"/>
      <c r="UMO1338" s="2"/>
      <c r="UMP1338" s="2"/>
      <c r="UMQ1338" s="2"/>
      <c r="UMR1338" s="2"/>
      <c r="UMS1338" s="2"/>
      <c r="UMT1338" s="2"/>
      <c r="UMU1338" s="2"/>
      <c r="UMV1338" s="2"/>
      <c r="UMW1338" s="2"/>
      <c r="UMX1338" s="2"/>
      <c r="UMY1338" s="2"/>
      <c r="UMZ1338" s="2"/>
      <c r="UNA1338" s="2"/>
      <c r="UNB1338" s="2"/>
      <c r="UNC1338" s="2"/>
      <c r="UND1338" s="2"/>
      <c r="UNE1338" s="2"/>
      <c r="UNF1338" s="2"/>
      <c r="UNG1338" s="2"/>
      <c r="UNH1338" s="2"/>
      <c r="UNI1338" s="2"/>
      <c r="UNJ1338" s="2"/>
      <c r="UNK1338" s="2"/>
      <c r="UNL1338" s="2"/>
      <c r="UNM1338" s="2"/>
      <c r="UNN1338" s="2"/>
      <c r="UNO1338" s="2"/>
      <c r="UNP1338" s="2"/>
      <c r="UNQ1338" s="2"/>
      <c r="UNR1338" s="2"/>
      <c r="UNS1338" s="2"/>
      <c r="UNT1338" s="2"/>
      <c r="UNU1338" s="2"/>
      <c r="UNV1338" s="2"/>
      <c r="UNW1338" s="2"/>
      <c r="UNX1338" s="2"/>
      <c r="UNY1338" s="2"/>
      <c r="UNZ1338" s="2"/>
      <c r="UOA1338" s="2"/>
      <c r="UOB1338" s="2"/>
      <c r="UOC1338" s="2"/>
      <c r="UOD1338" s="2"/>
      <c r="UOE1338" s="2"/>
      <c r="UOF1338" s="2"/>
      <c r="UOG1338" s="2"/>
      <c r="UOH1338" s="2"/>
      <c r="UOI1338" s="2"/>
      <c r="UOJ1338" s="2"/>
      <c r="UOK1338" s="2"/>
      <c r="UOL1338" s="2"/>
      <c r="UOM1338" s="2"/>
      <c r="UON1338" s="2"/>
      <c r="UOO1338" s="2"/>
      <c r="UOP1338" s="2"/>
      <c r="UOQ1338" s="2"/>
      <c r="UOR1338" s="2"/>
      <c r="UOS1338" s="2"/>
      <c r="UOT1338" s="2"/>
      <c r="UOU1338" s="2"/>
      <c r="UOV1338" s="2"/>
      <c r="UOW1338" s="2"/>
      <c r="UOX1338" s="2"/>
      <c r="UOY1338" s="2"/>
      <c r="UOZ1338" s="2"/>
      <c r="UPA1338" s="2"/>
      <c r="UPB1338" s="2"/>
      <c r="UPC1338" s="2"/>
      <c r="UPD1338" s="2"/>
      <c r="UPE1338" s="2"/>
      <c r="UPF1338" s="2"/>
      <c r="UPG1338" s="2"/>
      <c r="UPH1338" s="2"/>
      <c r="UPI1338" s="2"/>
      <c r="UPJ1338" s="2"/>
      <c r="UPK1338" s="2"/>
      <c r="UPL1338" s="2"/>
      <c r="UPM1338" s="2"/>
      <c r="UPN1338" s="2"/>
      <c r="UPO1338" s="2"/>
      <c r="UPP1338" s="2"/>
      <c r="UPQ1338" s="2"/>
      <c r="UPR1338" s="2"/>
      <c r="UPS1338" s="2"/>
      <c r="UPT1338" s="2"/>
      <c r="UPU1338" s="2"/>
      <c r="UPV1338" s="2"/>
      <c r="UPW1338" s="2"/>
      <c r="UPX1338" s="2"/>
      <c r="UPY1338" s="2"/>
      <c r="UPZ1338" s="2"/>
      <c r="UQA1338" s="2"/>
      <c r="UQB1338" s="2"/>
      <c r="UQC1338" s="2"/>
      <c r="UQD1338" s="2"/>
      <c r="UQE1338" s="2"/>
      <c r="UQF1338" s="2"/>
      <c r="UQG1338" s="2"/>
      <c r="UQH1338" s="2"/>
      <c r="UQI1338" s="2"/>
      <c r="UQJ1338" s="2"/>
      <c r="UQK1338" s="2"/>
      <c r="UQL1338" s="2"/>
      <c r="UQM1338" s="2"/>
      <c r="UQN1338" s="2"/>
      <c r="UQO1338" s="2"/>
      <c r="UQP1338" s="2"/>
      <c r="UQQ1338" s="2"/>
      <c r="UQR1338" s="2"/>
      <c r="UQS1338" s="2"/>
      <c r="UQT1338" s="2"/>
      <c r="UQU1338" s="2"/>
      <c r="UQV1338" s="2"/>
      <c r="UQW1338" s="2"/>
      <c r="UQX1338" s="2"/>
      <c r="UQY1338" s="2"/>
      <c r="UQZ1338" s="2"/>
      <c r="URA1338" s="2"/>
      <c r="URB1338" s="2"/>
      <c r="URC1338" s="2"/>
      <c r="URD1338" s="2"/>
      <c r="URE1338" s="2"/>
      <c r="URF1338" s="2"/>
      <c r="URG1338" s="2"/>
      <c r="URH1338" s="2"/>
      <c r="URI1338" s="2"/>
      <c r="URJ1338" s="2"/>
      <c r="URK1338" s="2"/>
      <c r="URL1338" s="2"/>
      <c r="URM1338" s="2"/>
      <c r="URN1338" s="2"/>
      <c r="URO1338" s="2"/>
      <c r="URP1338" s="2"/>
      <c r="URQ1338" s="2"/>
      <c r="URR1338" s="2"/>
      <c r="URS1338" s="2"/>
      <c r="URT1338" s="2"/>
      <c r="URU1338" s="2"/>
      <c r="URV1338" s="2"/>
      <c r="URW1338" s="2"/>
      <c r="URX1338" s="2"/>
      <c r="URY1338" s="2"/>
      <c r="URZ1338" s="2"/>
      <c r="USA1338" s="2"/>
      <c r="USB1338" s="2"/>
      <c r="USC1338" s="2"/>
      <c r="USD1338" s="2"/>
      <c r="USE1338" s="2"/>
      <c r="USF1338" s="2"/>
      <c r="USG1338" s="2"/>
      <c r="USH1338" s="2"/>
      <c r="USI1338" s="2"/>
      <c r="USJ1338" s="2"/>
      <c r="USK1338" s="2"/>
      <c r="USL1338" s="2"/>
      <c r="USM1338" s="2"/>
      <c r="USN1338" s="2"/>
      <c r="USO1338" s="2"/>
      <c r="USP1338" s="2"/>
      <c r="USQ1338" s="2"/>
      <c r="USR1338" s="2"/>
      <c r="USS1338" s="2"/>
      <c r="UST1338" s="2"/>
      <c r="USU1338" s="2"/>
      <c r="USV1338" s="2"/>
      <c r="USW1338" s="2"/>
      <c r="USX1338" s="2"/>
      <c r="USY1338" s="2"/>
      <c r="USZ1338" s="2"/>
      <c r="UTA1338" s="2"/>
      <c r="UTB1338" s="2"/>
      <c r="UTC1338" s="2"/>
      <c r="UTD1338" s="2"/>
      <c r="UTE1338" s="2"/>
      <c r="UTF1338" s="2"/>
      <c r="UTG1338" s="2"/>
      <c r="UTH1338" s="2"/>
      <c r="UTI1338" s="2"/>
      <c r="UTJ1338" s="2"/>
      <c r="UTK1338" s="2"/>
      <c r="UTL1338" s="2"/>
      <c r="UTM1338" s="2"/>
      <c r="UTN1338" s="2"/>
      <c r="UTO1338" s="2"/>
      <c r="UTP1338" s="2"/>
      <c r="UTQ1338" s="2"/>
      <c r="UTR1338" s="2"/>
      <c r="UTS1338" s="2"/>
      <c r="UTT1338" s="2"/>
      <c r="UTU1338" s="2"/>
      <c r="UTV1338" s="2"/>
      <c r="UTW1338" s="2"/>
      <c r="UTX1338" s="2"/>
      <c r="UTY1338" s="2"/>
      <c r="UTZ1338" s="2"/>
      <c r="UUA1338" s="2"/>
      <c r="UUB1338" s="2"/>
      <c r="UUC1338" s="2"/>
      <c r="UUD1338" s="2"/>
      <c r="UUE1338" s="2"/>
      <c r="UUF1338" s="2"/>
      <c r="UUG1338" s="2"/>
      <c r="UUH1338" s="2"/>
      <c r="UUI1338" s="2"/>
      <c r="UUJ1338" s="2"/>
      <c r="UUK1338" s="2"/>
      <c r="UUL1338" s="2"/>
      <c r="UUM1338" s="2"/>
      <c r="UUN1338" s="2"/>
      <c r="UUO1338" s="2"/>
      <c r="UUP1338" s="2"/>
      <c r="UUQ1338" s="2"/>
      <c r="UUR1338" s="2"/>
      <c r="UUS1338" s="2"/>
      <c r="UUT1338" s="2"/>
      <c r="UUU1338" s="2"/>
      <c r="UUV1338" s="2"/>
      <c r="UUW1338" s="2"/>
      <c r="UUX1338" s="2"/>
      <c r="UUY1338" s="2"/>
      <c r="UUZ1338" s="2"/>
      <c r="UVA1338" s="2"/>
      <c r="UVB1338" s="2"/>
      <c r="UVC1338" s="2"/>
      <c r="UVD1338" s="2"/>
      <c r="UVE1338" s="2"/>
      <c r="UVF1338" s="2"/>
      <c r="UVG1338" s="2"/>
      <c r="UVH1338" s="2"/>
      <c r="UVI1338" s="2"/>
      <c r="UVJ1338" s="2"/>
      <c r="UVK1338" s="2"/>
      <c r="UVL1338" s="2"/>
      <c r="UVM1338" s="2"/>
      <c r="UVN1338" s="2"/>
      <c r="UVO1338" s="2"/>
      <c r="UVP1338" s="2"/>
      <c r="UVQ1338" s="2"/>
      <c r="UVR1338" s="2"/>
      <c r="UVS1338" s="2"/>
      <c r="UVT1338" s="2"/>
      <c r="UVU1338" s="2"/>
      <c r="UVV1338" s="2"/>
      <c r="UVW1338" s="2"/>
      <c r="UVX1338" s="2"/>
      <c r="UVY1338" s="2"/>
      <c r="UVZ1338" s="2"/>
      <c r="UWA1338" s="2"/>
      <c r="UWB1338" s="2"/>
      <c r="UWC1338" s="2"/>
      <c r="UWD1338" s="2"/>
      <c r="UWE1338" s="2"/>
      <c r="UWF1338" s="2"/>
      <c r="UWG1338" s="2"/>
      <c r="UWH1338" s="2"/>
      <c r="UWI1338" s="2"/>
      <c r="UWJ1338" s="2"/>
      <c r="UWK1338" s="2"/>
      <c r="UWL1338" s="2"/>
      <c r="UWM1338" s="2"/>
      <c r="UWN1338" s="2"/>
      <c r="UWO1338" s="2"/>
      <c r="UWP1338" s="2"/>
      <c r="UWQ1338" s="2"/>
      <c r="UWR1338" s="2"/>
      <c r="UWS1338" s="2"/>
      <c r="UWT1338" s="2"/>
      <c r="UWU1338" s="2"/>
      <c r="UWV1338" s="2"/>
      <c r="UWW1338" s="2"/>
      <c r="UWX1338" s="2"/>
      <c r="UWY1338" s="2"/>
      <c r="UWZ1338" s="2"/>
      <c r="UXA1338" s="2"/>
      <c r="UXB1338" s="2"/>
      <c r="UXC1338" s="2"/>
      <c r="UXD1338" s="2"/>
      <c r="UXE1338" s="2"/>
      <c r="UXF1338" s="2"/>
      <c r="UXG1338" s="2"/>
      <c r="UXH1338" s="2"/>
      <c r="UXI1338" s="2"/>
      <c r="UXJ1338" s="2"/>
      <c r="UXK1338" s="2"/>
      <c r="UXL1338" s="2"/>
      <c r="UXM1338" s="2"/>
      <c r="UXN1338" s="2"/>
      <c r="UXO1338" s="2"/>
      <c r="UXP1338" s="2"/>
      <c r="UXQ1338" s="2"/>
      <c r="UXR1338" s="2"/>
      <c r="UXS1338" s="2"/>
      <c r="UXT1338" s="2"/>
      <c r="UXU1338" s="2"/>
      <c r="UXV1338" s="2"/>
      <c r="UXW1338" s="2"/>
      <c r="UXX1338" s="2"/>
      <c r="UXY1338" s="2"/>
      <c r="UXZ1338" s="2"/>
      <c r="UYA1338" s="2"/>
      <c r="UYB1338" s="2"/>
      <c r="UYC1338" s="2"/>
      <c r="UYD1338" s="2"/>
      <c r="UYE1338" s="2"/>
      <c r="UYF1338" s="2"/>
      <c r="UYG1338" s="2"/>
      <c r="UYH1338" s="2"/>
      <c r="UYI1338" s="2"/>
      <c r="UYJ1338" s="2"/>
      <c r="UYK1338" s="2"/>
      <c r="UYL1338" s="2"/>
      <c r="UYM1338" s="2"/>
      <c r="UYN1338" s="2"/>
      <c r="UYO1338" s="2"/>
      <c r="UYP1338" s="2"/>
      <c r="UYQ1338" s="2"/>
      <c r="UYR1338" s="2"/>
      <c r="UYS1338" s="2"/>
      <c r="UYT1338" s="2"/>
      <c r="UYU1338" s="2"/>
      <c r="UYV1338" s="2"/>
      <c r="UYW1338" s="2"/>
      <c r="UYX1338" s="2"/>
      <c r="UYY1338" s="2"/>
      <c r="UYZ1338" s="2"/>
      <c r="UZA1338" s="2"/>
      <c r="UZB1338" s="2"/>
      <c r="UZC1338" s="2"/>
      <c r="UZD1338" s="2"/>
      <c r="UZE1338" s="2"/>
      <c r="UZF1338" s="2"/>
      <c r="UZG1338" s="2"/>
      <c r="UZH1338" s="2"/>
      <c r="UZI1338" s="2"/>
      <c r="UZJ1338" s="2"/>
      <c r="UZK1338" s="2"/>
      <c r="UZL1338" s="2"/>
      <c r="UZM1338" s="2"/>
      <c r="UZN1338" s="2"/>
      <c r="UZO1338" s="2"/>
      <c r="UZP1338" s="2"/>
      <c r="UZQ1338" s="2"/>
      <c r="UZR1338" s="2"/>
      <c r="UZS1338" s="2"/>
      <c r="UZT1338" s="2"/>
      <c r="UZU1338" s="2"/>
      <c r="UZV1338" s="2"/>
      <c r="UZW1338" s="2"/>
      <c r="UZX1338" s="2"/>
      <c r="UZY1338" s="2"/>
      <c r="UZZ1338" s="2"/>
      <c r="VAA1338" s="2"/>
      <c r="VAB1338" s="2"/>
      <c r="VAC1338" s="2"/>
      <c r="VAD1338" s="2"/>
      <c r="VAE1338" s="2"/>
      <c r="VAF1338" s="2"/>
      <c r="VAG1338" s="2"/>
      <c r="VAH1338" s="2"/>
      <c r="VAI1338" s="2"/>
      <c r="VAJ1338" s="2"/>
      <c r="VAK1338" s="2"/>
      <c r="VAL1338" s="2"/>
      <c r="VAM1338" s="2"/>
      <c r="VAN1338" s="2"/>
      <c r="VAO1338" s="2"/>
      <c r="VAP1338" s="2"/>
      <c r="VAQ1338" s="2"/>
      <c r="VAR1338" s="2"/>
      <c r="VAS1338" s="2"/>
      <c r="VAT1338" s="2"/>
      <c r="VAU1338" s="2"/>
      <c r="VAV1338" s="2"/>
      <c r="VAW1338" s="2"/>
      <c r="VAX1338" s="2"/>
      <c r="VAY1338" s="2"/>
      <c r="VAZ1338" s="2"/>
      <c r="VBA1338" s="2"/>
      <c r="VBB1338" s="2"/>
      <c r="VBC1338" s="2"/>
      <c r="VBD1338" s="2"/>
      <c r="VBE1338" s="2"/>
      <c r="VBF1338" s="2"/>
      <c r="VBG1338" s="2"/>
      <c r="VBH1338" s="2"/>
      <c r="VBI1338" s="2"/>
      <c r="VBJ1338" s="2"/>
      <c r="VBK1338" s="2"/>
      <c r="VBL1338" s="2"/>
      <c r="VBM1338" s="2"/>
      <c r="VBN1338" s="2"/>
      <c r="VBO1338" s="2"/>
      <c r="VBP1338" s="2"/>
      <c r="VBQ1338" s="2"/>
      <c r="VBR1338" s="2"/>
      <c r="VBS1338" s="2"/>
      <c r="VBT1338" s="2"/>
      <c r="VBU1338" s="2"/>
      <c r="VBV1338" s="2"/>
      <c r="VBW1338" s="2"/>
      <c r="VBX1338" s="2"/>
      <c r="VBY1338" s="2"/>
      <c r="VBZ1338" s="2"/>
      <c r="VCA1338" s="2"/>
      <c r="VCB1338" s="2"/>
      <c r="VCC1338" s="2"/>
      <c r="VCD1338" s="2"/>
      <c r="VCE1338" s="2"/>
      <c r="VCF1338" s="2"/>
      <c r="VCG1338" s="2"/>
      <c r="VCH1338" s="2"/>
      <c r="VCI1338" s="2"/>
      <c r="VCJ1338" s="2"/>
      <c r="VCK1338" s="2"/>
      <c r="VCL1338" s="2"/>
      <c r="VCM1338" s="2"/>
      <c r="VCN1338" s="2"/>
      <c r="VCO1338" s="2"/>
      <c r="VCP1338" s="2"/>
      <c r="VCQ1338" s="2"/>
      <c r="VCR1338" s="2"/>
      <c r="VCS1338" s="2"/>
      <c r="VCT1338" s="2"/>
      <c r="VCU1338" s="2"/>
      <c r="VCV1338" s="2"/>
      <c r="VCW1338" s="2"/>
      <c r="VCX1338" s="2"/>
      <c r="VCY1338" s="2"/>
      <c r="VCZ1338" s="2"/>
      <c r="VDA1338" s="2"/>
      <c r="VDB1338" s="2"/>
      <c r="VDC1338" s="2"/>
      <c r="VDD1338" s="2"/>
      <c r="VDE1338" s="2"/>
      <c r="VDF1338" s="2"/>
      <c r="VDG1338" s="2"/>
      <c r="VDH1338" s="2"/>
      <c r="VDI1338" s="2"/>
      <c r="VDJ1338" s="2"/>
      <c r="VDK1338" s="2"/>
      <c r="VDL1338" s="2"/>
      <c r="VDM1338" s="2"/>
      <c r="VDN1338" s="2"/>
      <c r="VDO1338" s="2"/>
      <c r="VDP1338" s="2"/>
      <c r="VDQ1338" s="2"/>
      <c r="VDR1338" s="2"/>
      <c r="VDS1338" s="2"/>
      <c r="VDT1338" s="2"/>
      <c r="VDU1338" s="2"/>
      <c r="VDV1338" s="2"/>
      <c r="VDW1338" s="2"/>
      <c r="VDX1338" s="2"/>
      <c r="VDY1338" s="2"/>
      <c r="VDZ1338" s="2"/>
      <c r="VEA1338" s="2"/>
      <c r="VEB1338" s="2"/>
      <c r="VEC1338" s="2"/>
      <c r="VED1338" s="2"/>
      <c r="VEE1338" s="2"/>
      <c r="VEF1338" s="2"/>
      <c r="VEG1338" s="2"/>
      <c r="VEH1338" s="2"/>
      <c r="VEI1338" s="2"/>
      <c r="VEJ1338" s="2"/>
      <c r="VEK1338" s="2"/>
      <c r="VEL1338" s="2"/>
      <c r="VEM1338" s="2"/>
      <c r="VEN1338" s="2"/>
      <c r="VEO1338" s="2"/>
      <c r="VEP1338" s="2"/>
      <c r="VEQ1338" s="2"/>
      <c r="VER1338" s="2"/>
      <c r="VES1338" s="2"/>
      <c r="VET1338" s="2"/>
      <c r="VEU1338" s="2"/>
      <c r="VEV1338" s="2"/>
      <c r="VEW1338" s="2"/>
      <c r="VEX1338" s="2"/>
      <c r="VEY1338" s="2"/>
      <c r="VEZ1338" s="2"/>
      <c r="VFA1338" s="2"/>
      <c r="VFB1338" s="2"/>
      <c r="VFC1338" s="2"/>
      <c r="VFD1338" s="2"/>
      <c r="VFE1338" s="2"/>
      <c r="VFF1338" s="2"/>
      <c r="VFG1338" s="2"/>
      <c r="VFH1338" s="2"/>
      <c r="VFI1338" s="2"/>
      <c r="VFJ1338" s="2"/>
      <c r="VFK1338" s="2"/>
      <c r="VFL1338" s="2"/>
      <c r="VFM1338" s="2"/>
      <c r="VFN1338" s="2"/>
      <c r="VFO1338" s="2"/>
      <c r="VFP1338" s="2"/>
      <c r="VFQ1338" s="2"/>
      <c r="VFR1338" s="2"/>
      <c r="VFS1338" s="2"/>
      <c r="VFT1338" s="2"/>
      <c r="VFU1338" s="2"/>
      <c r="VFV1338" s="2"/>
      <c r="VFW1338" s="2"/>
      <c r="VFX1338" s="2"/>
      <c r="VFY1338" s="2"/>
      <c r="VFZ1338" s="2"/>
      <c r="VGA1338" s="2"/>
      <c r="VGB1338" s="2"/>
      <c r="VGC1338" s="2"/>
      <c r="VGD1338" s="2"/>
      <c r="VGE1338" s="2"/>
      <c r="VGF1338" s="2"/>
      <c r="VGG1338" s="2"/>
      <c r="VGH1338" s="2"/>
      <c r="VGI1338" s="2"/>
      <c r="VGJ1338" s="2"/>
      <c r="VGK1338" s="2"/>
      <c r="VGL1338" s="2"/>
      <c r="VGM1338" s="2"/>
      <c r="VGN1338" s="2"/>
      <c r="VGO1338" s="2"/>
      <c r="VGP1338" s="2"/>
      <c r="VGQ1338" s="2"/>
      <c r="VGR1338" s="2"/>
      <c r="VGS1338" s="2"/>
      <c r="VGT1338" s="2"/>
      <c r="VGU1338" s="2"/>
      <c r="VGV1338" s="2"/>
      <c r="VGW1338" s="2"/>
      <c r="VGX1338" s="2"/>
      <c r="VGY1338" s="2"/>
      <c r="VGZ1338" s="2"/>
      <c r="VHA1338" s="2"/>
      <c r="VHB1338" s="2"/>
      <c r="VHC1338" s="2"/>
      <c r="VHD1338" s="2"/>
      <c r="VHE1338" s="2"/>
      <c r="VHF1338" s="2"/>
      <c r="VHG1338" s="2"/>
      <c r="VHH1338" s="2"/>
      <c r="VHI1338" s="2"/>
      <c r="VHJ1338" s="2"/>
      <c r="VHK1338" s="2"/>
      <c r="VHL1338" s="2"/>
      <c r="VHM1338" s="2"/>
      <c r="VHN1338" s="2"/>
      <c r="VHO1338" s="2"/>
      <c r="VHP1338" s="2"/>
      <c r="VHQ1338" s="2"/>
      <c r="VHR1338" s="2"/>
      <c r="VHS1338" s="2"/>
      <c r="VHT1338" s="2"/>
      <c r="VHU1338" s="2"/>
      <c r="VHV1338" s="2"/>
      <c r="VHW1338" s="2"/>
      <c r="VHX1338" s="2"/>
      <c r="VHY1338" s="2"/>
      <c r="VHZ1338" s="2"/>
      <c r="VIA1338" s="2"/>
      <c r="VIB1338" s="2"/>
      <c r="VIC1338" s="2"/>
      <c r="VID1338" s="2"/>
      <c r="VIE1338" s="2"/>
      <c r="VIF1338" s="2"/>
      <c r="VIG1338" s="2"/>
      <c r="VIH1338" s="2"/>
      <c r="VII1338" s="2"/>
      <c r="VIJ1338" s="2"/>
      <c r="VIK1338" s="2"/>
      <c r="VIL1338" s="2"/>
      <c r="VIM1338" s="2"/>
      <c r="VIN1338" s="2"/>
      <c r="VIO1338" s="2"/>
      <c r="VIP1338" s="2"/>
      <c r="VIQ1338" s="2"/>
      <c r="VIR1338" s="2"/>
      <c r="VIS1338" s="2"/>
      <c r="VIT1338" s="2"/>
      <c r="VIU1338" s="2"/>
      <c r="VIV1338" s="2"/>
      <c r="VIW1338" s="2"/>
      <c r="VIX1338" s="2"/>
      <c r="VIY1338" s="2"/>
      <c r="VIZ1338" s="2"/>
      <c r="VJA1338" s="2"/>
      <c r="VJB1338" s="2"/>
      <c r="VJC1338" s="2"/>
      <c r="VJD1338" s="2"/>
      <c r="VJE1338" s="2"/>
      <c r="VJF1338" s="2"/>
      <c r="VJG1338" s="2"/>
      <c r="VJH1338" s="2"/>
      <c r="VJI1338" s="2"/>
      <c r="VJJ1338" s="2"/>
      <c r="VJK1338" s="2"/>
      <c r="VJL1338" s="2"/>
      <c r="VJM1338" s="2"/>
      <c r="VJN1338" s="2"/>
      <c r="VJO1338" s="2"/>
      <c r="VJP1338" s="2"/>
      <c r="VJQ1338" s="2"/>
      <c r="VJR1338" s="2"/>
      <c r="VJS1338" s="2"/>
      <c r="VJT1338" s="2"/>
      <c r="VJU1338" s="2"/>
      <c r="VJV1338" s="2"/>
      <c r="VJW1338" s="2"/>
      <c r="VJX1338" s="2"/>
      <c r="VJY1338" s="2"/>
      <c r="VJZ1338" s="2"/>
      <c r="VKA1338" s="2"/>
      <c r="VKB1338" s="2"/>
      <c r="VKC1338" s="2"/>
      <c r="VKD1338" s="2"/>
      <c r="VKE1338" s="2"/>
      <c r="VKF1338" s="2"/>
      <c r="VKG1338" s="2"/>
      <c r="VKH1338" s="2"/>
      <c r="VKI1338" s="2"/>
      <c r="VKJ1338" s="2"/>
      <c r="VKK1338" s="2"/>
      <c r="VKL1338" s="2"/>
      <c r="VKM1338" s="2"/>
      <c r="VKN1338" s="2"/>
      <c r="VKO1338" s="2"/>
      <c r="VKP1338" s="2"/>
      <c r="VKQ1338" s="2"/>
      <c r="VKR1338" s="2"/>
      <c r="VKS1338" s="2"/>
      <c r="VKT1338" s="2"/>
      <c r="VKU1338" s="2"/>
      <c r="VKV1338" s="2"/>
      <c r="VKW1338" s="2"/>
      <c r="VKX1338" s="2"/>
      <c r="VKY1338" s="2"/>
      <c r="VKZ1338" s="2"/>
      <c r="VLA1338" s="2"/>
      <c r="VLB1338" s="2"/>
      <c r="VLC1338" s="2"/>
      <c r="VLD1338" s="2"/>
      <c r="VLE1338" s="2"/>
      <c r="VLF1338" s="2"/>
      <c r="VLG1338" s="2"/>
      <c r="VLH1338" s="2"/>
      <c r="VLI1338" s="2"/>
      <c r="VLJ1338" s="2"/>
      <c r="VLK1338" s="2"/>
      <c r="VLL1338" s="2"/>
      <c r="VLM1338" s="2"/>
      <c r="VLN1338" s="2"/>
      <c r="VLO1338" s="2"/>
      <c r="VLP1338" s="2"/>
      <c r="VLQ1338" s="2"/>
      <c r="VLR1338" s="2"/>
      <c r="VLS1338" s="2"/>
      <c r="VLT1338" s="2"/>
      <c r="VLU1338" s="2"/>
      <c r="VLV1338" s="2"/>
      <c r="VLW1338" s="2"/>
      <c r="VLX1338" s="2"/>
      <c r="VLY1338" s="2"/>
      <c r="VLZ1338" s="2"/>
      <c r="VMA1338" s="2"/>
      <c r="VMB1338" s="2"/>
      <c r="VMC1338" s="2"/>
      <c r="VMD1338" s="2"/>
      <c r="VME1338" s="2"/>
      <c r="VMF1338" s="2"/>
      <c r="VMG1338" s="2"/>
      <c r="VMH1338" s="2"/>
      <c r="VMI1338" s="2"/>
      <c r="VMJ1338" s="2"/>
      <c r="VMK1338" s="2"/>
      <c r="VML1338" s="2"/>
      <c r="VMM1338" s="2"/>
      <c r="VMN1338" s="2"/>
      <c r="VMO1338" s="2"/>
      <c r="VMP1338" s="2"/>
      <c r="VMQ1338" s="2"/>
      <c r="VMR1338" s="2"/>
      <c r="VMS1338" s="2"/>
      <c r="VMT1338" s="2"/>
      <c r="VMU1338" s="2"/>
      <c r="VMV1338" s="2"/>
      <c r="VMW1338" s="2"/>
      <c r="VMX1338" s="2"/>
      <c r="VMY1338" s="2"/>
      <c r="VMZ1338" s="2"/>
      <c r="VNA1338" s="2"/>
      <c r="VNB1338" s="2"/>
      <c r="VNC1338" s="2"/>
      <c r="VND1338" s="2"/>
      <c r="VNE1338" s="2"/>
      <c r="VNF1338" s="2"/>
      <c r="VNG1338" s="2"/>
      <c r="VNH1338" s="2"/>
      <c r="VNI1338" s="2"/>
      <c r="VNJ1338" s="2"/>
      <c r="VNK1338" s="2"/>
      <c r="VNL1338" s="2"/>
      <c r="VNM1338" s="2"/>
      <c r="VNN1338" s="2"/>
      <c r="VNO1338" s="2"/>
      <c r="VNP1338" s="2"/>
      <c r="VNQ1338" s="2"/>
      <c r="VNR1338" s="2"/>
      <c r="VNS1338" s="2"/>
      <c r="VNT1338" s="2"/>
      <c r="VNU1338" s="2"/>
      <c r="VNV1338" s="2"/>
      <c r="VNW1338" s="2"/>
      <c r="VNX1338" s="2"/>
      <c r="VNY1338" s="2"/>
      <c r="VNZ1338" s="2"/>
      <c r="VOA1338" s="2"/>
      <c r="VOB1338" s="2"/>
      <c r="VOC1338" s="2"/>
      <c r="VOD1338" s="2"/>
      <c r="VOE1338" s="2"/>
      <c r="VOF1338" s="2"/>
      <c r="VOG1338" s="2"/>
      <c r="VOH1338" s="2"/>
      <c r="VOI1338" s="2"/>
      <c r="VOJ1338" s="2"/>
      <c r="VOK1338" s="2"/>
      <c r="VOL1338" s="2"/>
      <c r="VOM1338" s="2"/>
      <c r="VON1338" s="2"/>
      <c r="VOO1338" s="2"/>
      <c r="VOP1338" s="2"/>
      <c r="VOQ1338" s="2"/>
      <c r="VOR1338" s="2"/>
      <c r="VOS1338" s="2"/>
      <c r="VOT1338" s="2"/>
      <c r="VOU1338" s="2"/>
      <c r="VOV1338" s="2"/>
      <c r="VOW1338" s="2"/>
      <c r="VOX1338" s="2"/>
      <c r="VOY1338" s="2"/>
      <c r="VOZ1338" s="2"/>
      <c r="VPA1338" s="2"/>
      <c r="VPB1338" s="2"/>
      <c r="VPC1338" s="2"/>
      <c r="VPD1338" s="2"/>
      <c r="VPE1338" s="2"/>
      <c r="VPF1338" s="2"/>
      <c r="VPG1338" s="2"/>
      <c r="VPH1338" s="2"/>
      <c r="VPI1338" s="2"/>
      <c r="VPJ1338" s="2"/>
      <c r="VPK1338" s="2"/>
      <c r="VPL1338" s="2"/>
      <c r="VPM1338" s="2"/>
      <c r="VPN1338" s="2"/>
      <c r="VPO1338" s="2"/>
      <c r="VPP1338" s="2"/>
      <c r="VPQ1338" s="2"/>
      <c r="VPR1338" s="2"/>
      <c r="VPS1338" s="2"/>
      <c r="VPT1338" s="2"/>
      <c r="VPU1338" s="2"/>
      <c r="VPV1338" s="2"/>
      <c r="VPW1338" s="2"/>
      <c r="VPX1338" s="2"/>
      <c r="VPY1338" s="2"/>
      <c r="VPZ1338" s="2"/>
      <c r="VQA1338" s="2"/>
      <c r="VQB1338" s="2"/>
      <c r="VQC1338" s="2"/>
      <c r="VQD1338" s="2"/>
      <c r="VQE1338" s="2"/>
      <c r="VQF1338" s="2"/>
      <c r="VQG1338" s="2"/>
      <c r="VQH1338" s="2"/>
      <c r="VQI1338" s="2"/>
      <c r="VQJ1338" s="2"/>
      <c r="VQK1338" s="2"/>
      <c r="VQL1338" s="2"/>
      <c r="VQM1338" s="2"/>
      <c r="VQN1338" s="2"/>
      <c r="VQO1338" s="2"/>
      <c r="VQP1338" s="2"/>
      <c r="VQQ1338" s="2"/>
      <c r="VQR1338" s="2"/>
      <c r="VQS1338" s="2"/>
      <c r="VQT1338" s="2"/>
      <c r="VQU1338" s="2"/>
      <c r="VQV1338" s="2"/>
      <c r="VQW1338" s="2"/>
      <c r="VQX1338" s="2"/>
      <c r="VQY1338" s="2"/>
      <c r="VQZ1338" s="2"/>
      <c r="VRA1338" s="2"/>
      <c r="VRB1338" s="2"/>
      <c r="VRC1338" s="2"/>
      <c r="VRD1338" s="2"/>
      <c r="VRE1338" s="2"/>
      <c r="VRF1338" s="2"/>
      <c r="VRG1338" s="2"/>
      <c r="VRH1338" s="2"/>
      <c r="VRI1338" s="2"/>
      <c r="VRJ1338" s="2"/>
      <c r="VRK1338" s="2"/>
      <c r="VRL1338" s="2"/>
      <c r="VRM1338" s="2"/>
      <c r="VRN1338" s="2"/>
      <c r="VRO1338" s="2"/>
      <c r="VRP1338" s="2"/>
      <c r="VRQ1338" s="2"/>
      <c r="VRR1338" s="2"/>
      <c r="VRS1338" s="2"/>
      <c r="VRT1338" s="2"/>
      <c r="VRU1338" s="2"/>
      <c r="VRV1338" s="2"/>
      <c r="VRW1338" s="2"/>
      <c r="VRX1338" s="2"/>
      <c r="VRY1338" s="2"/>
      <c r="VRZ1338" s="2"/>
      <c r="VSA1338" s="2"/>
      <c r="VSB1338" s="2"/>
      <c r="VSC1338" s="2"/>
      <c r="VSD1338" s="2"/>
      <c r="VSE1338" s="2"/>
      <c r="VSF1338" s="2"/>
      <c r="VSG1338" s="2"/>
      <c r="VSH1338" s="2"/>
      <c r="VSI1338" s="2"/>
      <c r="VSJ1338" s="2"/>
      <c r="VSK1338" s="2"/>
      <c r="VSL1338" s="2"/>
      <c r="VSM1338" s="2"/>
      <c r="VSN1338" s="2"/>
      <c r="VSO1338" s="2"/>
      <c r="VSP1338" s="2"/>
      <c r="VSQ1338" s="2"/>
      <c r="VSR1338" s="2"/>
      <c r="VSS1338" s="2"/>
      <c r="VST1338" s="2"/>
      <c r="VSU1338" s="2"/>
      <c r="VSV1338" s="2"/>
      <c r="VSW1338" s="2"/>
      <c r="VSX1338" s="2"/>
      <c r="VSY1338" s="2"/>
      <c r="VSZ1338" s="2"/>
      <c r="VTA1338" s="2"/>
      <c r="VTB1338" s="2"/>
      <c r="VTC1338" s="2"/>
      <c r="VTD1338" s="2"/>
      <c r="VTE1338" s="2"/>
      <c r="VTF1338" s="2"/>
      <c r="VTG1338" s="2"/>
      <c r="VTH1338" s="2"/>
      <c r="VTI1338" s="2"/>
      <c r="VTJ1338" s="2"/>
      <c r="VTK1338" s="2"/>
      <c r="VTL1338" s="2"/>
      <c r="VTM1338" s="2"/>
      <c r="VTN1338" s="2"/>
      <c r="VTO1338" s="2"/>
      <c r="VTP1338" s="2"/>
      <c r="VTQ1338" s="2"/>
      <c r="VTR1338" s="2"/>
      <c r="VTS1338" s="2"/>
      <c r="VTT1338" s="2"/>
      <c r="VTU1338" s="2"/>
      <c r="VTV1338" s="2"/>
      <c r="VTW1338" s="2"/>
      <c r="VTX1338" s="2"/>
      <c r="VTY1338" s="2"/>
      <c r="VTZ1338" s="2"/>
      <c r="VUA1338" s="2"/>
      <c r="VUB1338" s="2"/>
      <c r="VUC1338" s="2"/>
      <c r="VUD1338" s="2"/>
      <c r="VUE1338" s="2"/>
      <c r="VUF1338" s="2"/>
      <c r="VUG1338" s="2"/>
      <c r="VUH1338" s="2"/>
      <c r="VUI1338" s="2"/>
      <c r="VUJ1338" s="2"/>
      <c r="VUK1338" s="2"/>
      <c r="VUL1338" s="2"/>
      <c r="VUM1338" s="2"/>
      <c r="VUN1338" s="2"/>
      <c r="VUO1338" s="2"/>
      <c r="VUP1338" s="2"/>
      <c r="VUQ1338" s="2"/>
      <c r="VUR1338" s="2"/>
      <c r="VUS1338" s="2"/>
      <c r="VUT1338" s="2"/>
      <c r="VUU1338" s="2"/>
      <c r="VUV1338" s="2"/>
      <c r="VUW1338" s="2"/>
      <c r="VUX1338" s="2"/>
      <c r="VUY1338" s="2"/>
      <c r="VUZ1338" s="2"/>
      <c r="VVA1338" s="2"/>
      <c r="VVB1338" s="2"/>
      <c r="VVC1338" s="2"/>
      <c r="VVD1338" s="2"/>
      <c r="VVE1338" s="2"/>
      <c r="VVF1338" s="2"/>
      <c r="VVG1338" s="2"/>
      <c r="VVH1338" s="2"/>
      <c r="VVI1338" s="2"/>
      <c r="VVJ1338" s="2"/>
      <c r="VVK1338" s="2"/>
      <c r="VVL1338" s="2"/>
      <c r="VVM1338" s="2"/>
      <c r="VVN1338" s="2"/>
      <c r="VVO1338" s="2"/>
      <c r="VVP1338" s="2"/>
      <c r="VVQ1338" s="2"/>
      <c r="VVR1338" s="2"/>
      <c r="VVS1338" s="2"/>
      <c r="VVT1338" s="2"/>
      <c r="VVU1338" s="2"/>
      <c r="VVV1338" s="2"/>
      <c r="VVW1338" s="2"/>
      <c r="VVX1338" s="2"/>
      <c r="VVY1338" s="2"/>
      <c r="VVZ1338" s="2"/>
      <c r="VWA1338" s="2"/>
      <c r="VWB1338" s="2"/>
      <c r="VWC1338" s="2"/>
      <c r="VWD1338" s="2"/>
      <c r="VWE1338" s="2"/>
      <c r="VWF1338" s="2"/>
      <c r="VWG1338" s="2"/>
      <c r="VWH1338" s="2"/>
      <c r="VWI1338" s="2"/>
      <c r="VWJ1338" s="2"/>
      <c r="VWK1338" s="2"/>
      <c r="VWL1338" s="2"/>
      <c r="VWM1338" s="2"/>
      <c r="VWN1338" s="2"/>
      <c r="VWO1338" s="2"/>
      <c r="VWP1338" s="2"/>
      <c r="VWQ1338" s="2"/>
      <c r="VWR1338" s="2"/>
      <c r="VWS1338" s="2"/>
      <c r="VWT1338" s="2"/>
      <c r="VWU1338" s="2"/>
      <c r="VWV1338" s="2"/>
      <c r="VWW1338" s="2"/>
      <c r="VWX1338" s="2"/>
      <c r="VWY1338" s="2"/>
      <c r="VWZ1338" s="2"/>
      <c r="VXA1338" s="2"/>
      <c r="VXB1338" s="2"/>
      <c r="VXC1338" s="2"/>
      <c r="VXD1338" s="2"/>
      <c r="VXE1338" s="2"/>
      <c r="VXF1338" s="2"/>
      <c r="VXG1338" s="2"/>
      <c r="VXH1338" s="2"/>
      <c r="VXI1338" s="2"/>
      <c r="VXJ1338" s="2"/>
      <c r="VXK1338" s="2"/>
      <c r="VXL1338" s="2"/>
      <c r="VXM1338" s="2"/>
      <c r="VXN1338" s="2"/>
      <c r="VXO1338" s="2"/>
      <c r="VXP1338" s="2"/>
      <c r="VXQ1338" s="2"/>
      <c r="VXR1338" s="2"/>
      <c r="VXS1338" s="2"/>
      <c r="VXT1338" s="2"/>
      <c r="VXU1338" s="2"/>
      <c r="VXV1338" s="2"/>
      <c r="VXW1338" s="2"/>
      <c r="VXX1338" s="2"/>
      <c r="VXY1338" s="2"/>
      <c r="VXZ1338" s="2"/>
      <c r="VYA1338" s="2"/>
      <c r="VYB1338" s="2"/>
      <c r="VYC1338" s="2"/>
      <c r="VYD1338" s="2"/>
      <c r="VYE1338" s="2"/>
      <c r="VYF1338" s="2"/>
      <c r="VYG1338" s="2"/>
      <c r="VYH1338" s="2"/>
      <c r="VYI1338" s="2"/>
      <c r="VYJ1338" s="2"/>
      <c r="VYK1338" s="2"/>
      <c r="VYL1338" s="2"/>
      <c r="VYM1338" s="2"/>
      <c r="VYN1338" s="2"/>
      <c r="VYO1338" s="2"/>
      <c r="VYP1338" s="2"/>
      <c r="VYQ1338" s="2"/>
      <c r="VYR1338" s="2"/>
      <c r="VYS1338" s="2"/>
      <c r="VYT1338" s="2"/>
      <c r="VYU1338" s="2"/>
      <c r="VYV1338" s="2"/>
      <c r="VYW1338" s="2"/>
      <c r="VYX1338" s="2"/>
      <c r="VYY1338" s="2"/>
      <c r="VYZ1338" s="2"/>
      <c r="VZA1338" s="2"/>
      <c r="VZB1338" s="2"/>
      <c r="VZC1338" s="2"/>
      <c r="VZD1338" s="2"/>
      <c r="VZE1338" s="2"/>
      <c r="VZF1338" s="2"/>
      <c r="VZG1338" s="2"/>
      <c r="VZH1338" s="2"/>
      <c r="VZI1338" s="2"/>
      <c r="VZJ1338" s="2"/>
      <c r="VZK1338" s="2"/>
      <c r="VZL1338" s="2"/>
      <c r="VZM1338" s="2"/>
      <c r="VZN1338" s="2"/>
      <c r="VZO1338" s="2"/>
      <c r="VZP1338" s="2"/>
      <c r="VZQ1338" s="2"/>
      <c r="VZR1338" s="2"/>
      <c r="VZS1338" s="2"/>
      <c r="VZT1338" s="2"/>
      <c r="VZU1338" s="2"/>
      <c r="VZV1338" s="2"/>
      <c r="VZW1338" s="2"/>
      <c r="VZX1338" s="2"/>
      <c r="VZY1338" s="2"/>
      <c r="VZZ1338" s="2"/>
      <c r="WAA1338" s="2"/>
      <c r="WAB1338" s="2"/>
      <c r="WAC1338" s="2"/>
      <c r="WAD1338" s="2"/>
      <c r="WAE1338" s="2"/>
      <c r="WAF1338" s="2"/>
      <c r="WAG1338" s="2"/>
      <c r="WAH1338" s="2"/>
      <c r="WAI1338" s="2"/>
      <c r="WAJ1338" s="2"/>
      <c r="WAK1338" s="2"/>
      <c r="WAL1338" s="2"/>
      <c r="WAM1338" s="2"/>
      <c r="WAN1338" s="2"/>
      <c r="WAO1338" s="2"/>
      <c r="WAP1338" s="2"/>
      <c r="WAQ1338" s="2"/>
      <c r="WAR1338" s="2"/>
      <c r="WAS1338" s="2"/>
      <c r="WAT1338" s="2"/>
      <c r="WAU1338" s="2"/>
      <c r="WAV1338" s="2"/>
      <c r="WAW1338" s="2"/>
      <c r="WAX1338" s="2"/>
      <c r="WAY1338" s="2"/>
      <c r="WAZ1338" s="2"/>
      <c r="WBA1338" s="2"/>
      <c r="WBB1338" s="2"/>
      <c r="WBC1338" s="2"/>
      <c r="WBD1338" s="2"/>
      <c r="WBE1338" s="2"/>
      <c r="WBF1338" s="2"/>
      <c r="WBG1338" s="2"/>
      <c r="WBH1338" s="2"/>
      <c r="WBI1338" s="2"/>
      <c r="WBJ1338" s="2"/>
      <c r="WBK1338" s="2"/>
      <c r="WBL1338" s="2"/>
      <c r="WBM1338" s="2"/>
      <c r="WBN1338" s="2"/>
      <c r="WBO1338" s="2"/>
      <c r="WBP1338" s="2"/>
      <c r="WBQ1338" s="2"/>
      <c r="WBR1338" s="2"/>
      <c r="WBS1338" s="2"/>
      <c r="WBT1338" s="2"/>
      <c r="WBU1338" s="2"/>
      <c r="WBV1338" s="2"/>
      <c r="WBW1338" s="2"/>
      <c r="WBX1338" s="2"/>
      <c r="WBY1338" s="2"/>
      <c r="WBZ1338" s="2"/>
      <c r="WCA1338" s="2"/>
      <c r="WCB1338" s="2"/>
      <c r="WCC1338" s="2"/>
      <c r="WCD1338" s="2"/>
      <c r="WCE1338" s="2"/>
      <c r="WCF1338" s="2"/>
      <c r="WCG1338" s="2"/>
      <c r="WCH1338" s="2"/>
      <c r="WCI1338" s="2"/>
      <c r="WCJ1338" s="2"/>
      <c r="WCK1338" s="2"/>
      <c r="WCL1338" s="2"/>
      <c r="WCM1338" s="2"/>
      <c r="WCN1338" s="2"/>
      <c r="WCO1338" s="2"/>
      <c r="WCP1338" s="2"/>
      <c r="WCQ1338" s="2"/>
      <c r="WCR1338" s="2"/>
      <c r="WCS1338" s="2"/>
      <c r="WCT1338" s="2"/>
      <c r="WCU1338" s="2"/>
      <c r="WCV1338" s="2"/>
      <c r="WCW1338" s="2"/>
      <c r="WCX1338" s="2"/>
      <c r="WCY1338" s="2"/>
      <c r="WCZ1338" s="2"/>
      <c r="WDA1338" s="2"/>
      <c r="WDB1338" s="2"/>
      <c r="WDC1338" s="2"/>
      <c r="WDD1338" s="2"/>
      <c r="WDE1338" s="2"/>
      <c r="WDF1338" s="2"/>
      <c r="WDG1338" s="2"/>
      <c r="WDH1338" s="2"/>
      <c r="WDI1338" s="2"/>
      <c r="WDJ1338" s="2"/>
      <c r="WDK1338" s="2"/>
      <c r="WDL1338" s="2"/>
      <c r="WDM1338" s="2"/>
      <c r="WDN1338" s="2"/>
      <c r="WDO1338" s="2"/>
      <c r="WDP1338" s="2"/>
      <c r="WDQ1338" s="2"/>
      <c r="WDR1338" s="2"/>
      <c r="WDS1338" s="2"/>
      <c r="WDT1338" s="2"/>
      <c r="WDU1338" s="2"/>
      <c r="WDV1338" s="2"/>
      <c r="WDW1338" s="2"/>
      <c r="WDX1338" s="2"/>
      <c r="WDY1338" s="2"/>
      <c r="WDZ1338" s="2"/>
      <c r="WEA1338" s="2"/>
      <c r="WEB1338" s="2"/>
      <c r="WEC1338" s="2"/>
      <c r="WED1338" s="2"/>
      <c r="WEE1338" s="2"/>
      <c r="WEF1338" s="2"/>
      <c r="WEG1338" s="2"/>
      <c r="WEH1338" s="2"/>
      <c r="WEI1338" s="2"/>
      <c r="WEJ1338" s="2"/>
      <c r="WEK1338" s="2"/>
      <c r="WEL1338" s="2"/>
      <c r="WEM1338" s="2"/>
      <c r="WEN1338" s="2"/>
      <c r="WEO1338" s="2"/>
      <c r="WEP1338" s="2"/>
      <c r="WEQ1338" s="2"/>
      <c r="WER1338" s="2"/>
      <c r="WES1338" s="2"/>
      <c r="WET1338" s="2"/>
      <c r="WEU1338" s="2"/>
      <c r="WEV1338" s="2"/>
      <c r="WEW1338" s="2"/>
      <c r="WEX1338" s="2"/>
      <c r="WEY1338" s="2"/>
      <c r="WEZ1338" s="2"/>
      <c r="WFA1338" s="2"/>
      <c r="WFB1338" s="2"/>
      <c r="WFC1338" s="2"/>
      <c r="WFD1338" s="2"/>
      <c r="WFE1338" s="2"/>
      <c r="WFF1338" s="2"/>
      <c r="WFG1338" s="2"/>
      <c r="WFH1338" s="2"/>
      <c r="WFI1338" s="2"/>
      <c r="WFJ1338" s="2"/>
      <c r="WFK1338" s="2"/>
      <c r="WFL1338" s="2"/>
      <c r="WFM1338" s="2"/>
      <c r="WFN1338" s="2"/>
      <c r="WFO1338" s="2"/>
      <c r="WFP1338" s="2"/>
      <c r="WFQ1338" s="2"/>
      <c r="WFR1338" s="2"/>
      <c r="WFS1338" s="2"/>
      <c r="WFT1338" s="2"/>
      <c r="WFU1338" s="2"/>
      <c r="WFV1338" s="2"/>
      <c r="WFW1338" s="2"/>
      <c r="WFX1338" s="2"/>
      <c r="WFY1338" s="2"/>
      <c r="WFZ1338" s="2"/>
      <c r="WGA1338" s="2"/>
      <c r="WGB1338" s="2"/>
      <c r="WGC1338" s="2"/>
      <c r="WGD1338" s="2"/>
      <c r="WGE1338" s="2"/>
      <c r="WGF1338" s="2"/>
      <c r="WGG1338" s="2"/>
      <c r="WGH1338" s="2"/>
      <c r="WGI1338" s="2"/>
      <c r="WGJ1338" s="2"/>
      <c r="WGK1338" s="2"/>
      <c r="WGL1338" s="2"/>
      <c r="WGM1338" s="2"/>
      <c r="WGN1338" s="2"/>
      <c r="WGO1338" s="2"/>
      <c r="WGP1338" s="2"/>
      <c r="WGQ1338" s="2"/>
      <c r="WGR1338" s="2"/>
      <c r="WGS1338" s="2"/>
      <c r="WGT1338" s="2"/>
      <c r="WGU1338" s="2"/>
      <c r="WGV1338" s="2"/>
      <c r="WGW1338" s="2"/>
      <c r="WGX1338" s="2"/>
      <c r="WGY1338" s="2"/>
      <c r="WGZ1338" s="2"/>
      <c r="WHA1338" s="2"/>
      <c r="WHB1338" s="2"/>
      <c r="WHC1338" s="2"/>
      <c r="WHD1338" s="2"/>
      <c r="WHE1338" s="2"/>
      <c r="WHF1338" s="2"/>
      <c r="WHG1338" s="2"/>
      <c r="WHH1338" s="2"/>
      <c r="WHI1338" s="2"/>
      <c r="WHJ1338" s="2"/>
      <c r="WHK1338" s="2"/>
      <c r="WHL1338" s="2"/>
      <c r="WHM1338" s="2"/>
      <c r="WHN1338" s="2"/>
      <c r="WHO1338" s="2"/>
      <c r="WHP1338" s="2"/>
      <c r="WHQ1338" s="2"/>
      <c r="WHR1338" s="2"/>
      <c r="WHS1338" s="2"/>
      <c r="WHT1338" s="2"/>
      <c r="WHU1338" s="2"/>
      <c r="WHV1338" s="2"/>
      <c r="WHW1338" s="2"/>
      <c r="WHX1338" s="2"/>
      <c r="WHY1338" s="2"/>
      <c r="WHZ1338" s="2"/>
      <c r="WIA1338" s="2"/>
      <c r="WIB1338" s="2"/>
      <c r="WIC1338" s="2"/>
      <c r="WID1338" s="2"/>
      <c r="WIE1338" s="2"/>
      <c r="WIF1338" s="2"/>
      <c r="WIG1338" s="2"/>
      <c r="WIH1338" s="2"/>
      <c r="WII1338" s="2"/>
      <c r="WIJ1338" s="2"/>
      <c r="WIK1338" s="2"/>
      <c r="WIL1338" s="2"/>
      <c r="WIM1338" s="2"/>
      <c r="WIN1338" s="2"/>
      <c r="WIO1338" s="2"/>
      <c r="WIP1338" s="2"/>
      <c r="WIQ1338" s="2"/>
      <c r="WIR1338" s="2"/>
      <c r="WIS1338" s="2"/>
      <c r="WIT1338" s="2"/>
      <c r="WIU1338" s="2"/>
      <c r="WIV1338" s="2"/>
      <c r="WIW1338" s="2"/>
      <c r="WIX1338" s="2"/>
      <c r="WIY1338" s="2"/>
      <c r="WIZ1338" s="2"/>
      <c r="WJA1338" s="2"/>
      <c r="WJB1338" s="2"/>
      <c r="WJC1338" s="2"/>
      <c r="WJD1338" s="2"/>
      <c r="WJE1338" s="2"/>
      <c r="WJF1338" s="2"/>
      <c r="WJG1338" s="2"/>
      <c r="WJH1338" s="2"/>
      <c r="WJI1338" s="2"/>
      <c r="WJJ1338" s="2"/>
      <c r="WJK1338" s="2"/>
      <c r="WJL1338" s="2"/>
      <c r="WJM1338" s="2"/>
      <c r="WJN1338" s="2"/>
      <c r="WJO1338" s="2"/>
      <c r="WJP1338" s="2"/>
      <c r="WJQ1338" s="2"/>
      <c r="WJR1338" s="2"/>
      <c r="WJS1338" s="2"/>
      <c r="WJT1338" s="2"/>
      <c r="WJU1338" s="2"/>
      <c r="WJV1338" s="2"/>
      <c r="WJW1338" s="2"/>
      <c r="WJX1338" s="2"/>
      <c r="WJY1338" s="2"/>
      <c r="WJZ1338" s="2"/>
      <c r="WKA1338" s="2"/>
      <c r="WKB1338" s="2"/>
      <c r="WKC1338" s="2"/>
      <c r="WKD1338" s="2"/>
      <c r="WKE1338" s="2"/>
      <c r="WKF1338" s="2"/>
      <c r="WKG1338" s="2"/>
      <c r="WKH1338" s="2"/>
      <c r="WKI1338" s="2"/>
      <c r="WKJ1338" s="2"/>
      <c r="WKK1338" s="2"/>
      <c r="WKL1338" s="2"/>
      <c r="WKM1338" s="2"/>
      <c r="WKN1338" s="2"/>
      <c r="WKO1338" s="2"/>
      <c r="WKP1338" s="2"/>
      <c r="WKQ1338" s="2"/>
      <c r="WKR1338" s="2"/>
      <c r="WKS1338" s="2"/>
      <c r="WKT1338" s="2"/>
      <c r="WKU1338" s="2"/>
      <c r="WKV1338" s="2"/>
      <c r="WKW1338" s="2"/>
      <c r="WKX1338" s="2"/>
      <c r="WKY1338" s="2"/>
      <c r="WKZ1338" s="2"/>
      <c r="WLA1338" s="2"/>
      <c r="WLB1338" s="2"/>
      <c r="WLC1338" s="2"/>
      <c r="WLD1338" s="2"/>
      <c r="WLE1338" s="2"/>
      <c r="WLF1338" s="2"/>
      <c r="WLG1338" s="2"/>
      <c r="WLH1338" s="2"/>
      <c r="WLI1338" s="2"/>
      <c r="WLJ1338" s="2"/>
      <c r="WLK1338" s="2"/>
      <c r="WLL1338" s="2"/>
      <c r="WLM1338" s="2"/>
      <c r="WLN1338" s="2"/>
      <c r="WLO1338" s="2"/>
      <c r="WLP1338" s="2"/>
      <c r="WLQ1338" s="2"/>
      <c r="WLR1338" s="2"/>
      <c r="WLS1338" s="2"/>
      <c r="WLT1338" s="2"/>
      <c r="WLU1338" s="2"/>
      <c r="WLV1338" s="2"/>
      <c r="WLW1338" s="2"/>
      <c r="WLX1338" s="2"/>
      <c r="WLY1338" s="2"/>
      <c r="WLZ1338" s="2"/>
      <c r="WMA1338" s="2"/>
      <c r="WMB1338" s="2"/>
      <c r="WMC1338" s="2"/>
      <c r="WMD1338" s="2"/>
      <c r="WME1338" s="2"/>
      <c r="WMF1338" s="2"/>
      <c r="WMG1338" s="2"/>
      <c r="WMH1338" s="2"/>
      <c r="WMI1338" s="2"/>
      <c r="WMJ1338" s="2"/>
      <c r="WMK1338" s="2"/>
      <c r="WML1338" s="2"/>
      <c r="WMM1338" s="2"/>
      <c r="WMN1338" s="2"/>
      <c r="WMO1338" s="2"/>
      <c r="WMP1338" s="2"/>
      <c r="WMQ1338" s="2"/>
      <c r="WMR1338" s="2"/>
      <c r="WMS1338" s="2"/>
      <c r="WMT1338" s="2"/>
      <c r="WMU1338" s="2"/>
      <c r="WMV1338" s="2"/>
      <c r="WMW1338" s="2"/>
      <c r="WMX1338" s="2"/>
      <c r="WMY1338" s="2"/>
      <c r="WMZ1338" s="2"/>
      <c r="WNA1338" s="2"/>
      <c r="WNB1338" s="2"/>
      <c r="WNC1338" s="2"/>
      <c r="WND1338" s="2"/>
      <c r="WNE1338" s="2"/>
      <c r="WNF1338" s="2"/>
      <c r="WNG1338" s="2"/>
      <c r="WNH1338" s="2"/>
      <c r="WNI1338" s="2"/>
      <c r="WNJ1338" s="2"/>
      <c r="WNK1338" s="2"/>
      <c r="WNL1338" s="2"/>
      <c r="WNM1338" s="2"/>
      <c r="WNN1338" s="2"/>
      <c r="WNO1338" s="2"/>
      <c r="WNP1338" s="2"/>
      <c r="WNQ1338" s="2"/>
      <c r="WNR1338" s="2"/>
      <c r="WNS1338" s="2"/>
      <c r="WNT1338" s="2"/>
      <c r="WNU1338" s="2"/>
      <c r="WNV1338" s="2"/>
      <c r="WNW1338" s="2"/>
      <c r="WNX1338" s="2"/>
      <c r="WNY1338" s="2"/>
      <c r="WNZ1338" s="2"/>
      <c r="WOA1338" s="2"/>
      <c r="WOB1338" s="2"/>
      <c r="WOC1338" s="2"/>
      <c r="WOD1338" s="2"/>
      <c r="WOE1338" s="2"/>
      <c r="WOF1338" s="2"/>
      <c r="WOG1338" s="2"/>
      <c r="WOH1338" s="2"/>
      <c r="WOI1338" s="2"/>
      <c r="WOJ1338" s="2"/>
      <c r="WOK1338" s="2"/>
      <c r="WOL1338" s="2"/>
      <c r="WOM1338" s="2"/>
      <c r="WON1338" s="2"/>
      <c r="WOO1338" s="2"/>
      <c r="WOP1338" s="2"/>
      <c r="WOQ1338" s="2"/>
      <c r="WOR1338" s="2"/>
      <c r="WOS1338" s="2"/>
      <c r="WOT1338" s="2"/>
      <c r="WOU1338" s="2"/>
      <c r="WOV1338" s="2"/>
      <c r="WOW1338" s="2"/>
      <c r="WOX1338" s="2"/>
      <c r="WOY1338" s="2"/>
      <c r="WOZ1338" s="2"/>
      <c r="WPA1338" s="2"/>
      <c r="WPB1338" s="2"/>
      <c r="WPC1338" s="2"/>
      <c r="WPD1338" s="2"/>
      <c r="WPE1338" s="2"/>
      <c r="WPF1338" s="2"/>
      <c r="WPG1338" s="2"/>
      <c r="WPH1338" s="2"/>
      <c r="WPI1338" s="2"/>
      <c r="WPJ1338" s="2"/>
      <c r="WPK1338" s="2"/>
      <c r="WPL1338" s="2"/>
      <c r="WPM1338" s="2"/>
      <c r="WPN1338" s="2"/>
      <c r="WPO1338" s="2"/>
      <c r="WPP1338" s="2"/>
      <c r="WPQ1338" s="2"/>
      <c r="WPR1338" s="2"/>
      <c r="WPS1338" s="2"/>
      <c r="WPT1338" s="2"/>
      <c r="WPU1338" s="2"/>
      <c r="WPV1338" s="2"/>
      <c r="WPW1338" s="2"/>
      <c r="WPX1338" s="2"/>
      <c r="WPY1338" s="2"/>
      <c r="WPZ1338" s="2"/>
      <c r="WQA1338" s="2"/>
      <c r="WQB1338" s="2"/>
      <c r="WQC1338" s="2"/>
      <c r="WQD1338" s="2"/>
      <c r="WQE1338" s="2"/>
      <c r="WQF1338" s="2"/>
      <c r="WQG1338" s="2"/>
      <c r="WQH1338" s="2"/>
      <c r="WQI1338" s="2"/>
      <c r="WQJ1338" s="2"/>
      <c r="WQK1338" s="2"/>
      <c r="WQL1338" s="2"/>
      <c r="WQM1338" s="2"/>
      <c r="WQN1338" s="2"/>
      <c r="WQO1338" s="2"/>
      <c r="WQP1338" s="2"/>
      <c r="WQQ1338" s="2"/>
      <c r="WQR1338" s="2"/>
      <c r="WQS1338" s="2"/>
      <c r="WQT1338" s="2"/>
      <c r="WQU1338" s="2"/>
      <c r="WQV1338" s="2"/>
      <c r="WQW1338" s="2"/>
      <c r="WQX1338" s="2"/>
      <c r="WQY1338" s="2"/>
      <c r="WQZ1338" s="2"/>
      <c r="WRA1338" s="2"/>
      <c r="WRB1338" s="2"/>
      <c r="WRC1338" s="2"/>
      <c r="WRD1338" s="2"/>
      <c r="WRE1338" s="2"/>
      <c r="WRF1338" s="2"/>
      <c r="WRG1338" s="2"/>
      <c r="WRH1338" s="2"/>
      <c r="WRI1338" s="2"/>
      <c r="WRJ1338" s="2"/>
      <c r="WRK1338" s="2"/>
      <c r="WRL1338" s="2"/>
      <c r="WRM1338" s="2"/>
      <c r="WRN1338" s="2"/>
      <c r="WRO1338" s="2"/>
      <c r="WRP1338" s="2"/>
      <c r="WRQ1338" s="2"/>
      <c r="WRR1338" s="2"/>
      <c r="WRS1338" s="2"/>
      <c r="WRT1338" s="2"/>
      <c r="WRU1338" s="2"/>
      <c r="WRV1338" s="2"/>
      <c r="WRW1338" s="2"/>
      <c r="WRX1338" s="2"/>
      <c r="WRY1338" s="2"/>
      <c r="WRZ1338" s="2"/>
      <c r="WSA1338" s="2"/>
      <c r="WSB1338" s="2"/>
      <c r="WSC1338" s="2"/>
      <c r="WSD1338" s="2"/>
      <c r="WSE1338" s="2"/>
      <c r="WSF1338" s="2"/>
      <c r="WSG1338" s="2"/>
      <c r="WSH1338" s="2"/>
      <c r="WSI1338" s="2"/>
      <c r="WSJ1338" s="2"/>
      <c r="WSK1338" s="2"/>
      <c r="WSL1338" s="2"/>
      <c r="WSM1338" s="2"/>
      <c r="WSN1338" s="2"/>
      <c r="WSO1338" s="2"/>
      <c r="WSP1338" s="2"/>
      <c r="WSQ1338" s="2"/>
      <c r="WSR1338" s="2"/>
      <c r="WSS1338" s="2"/>
      <c r="WST1338" s="2"/>
      <c r="WSU1338" s="2"/>
      <c r="WSV1338" s="2"/>
      <c r="WSW1338" s="2"/>
      <c r="WSX1338" s="2"/>
      <c r="WSY1338" s="2"/>
      <c r="WSZ1338" s="2"/>
      <c r="WTA1338" s="2"/>
      <c r="WTB1338" s="2"/>
      <c r="WTC1338" s="2"/>
      <c r="WTD1338" s="2"/>
      <c r="WTE1338" s="2"/>
      <c r="WTF1338" s="2"/>
      <c r="WTG1338" s="2"/>
      <c r="WTH1338" s="2"/>
      <c r="WTI1338" s="2"/>
      <c r="WTJ1338" s="2"/>
      <c r="WTK1338" s="2"/>
      <c r="WTL1338" s="2"/>
      <c r="WTM1338" s="2"/>
      <c r="WTN1338" s="2"/>
      <c r="WTO1338" s="2"/>
      <c r="WTP1338" s="2"/>
      <c r="WTQ1338" s="2"/>
      <c r="WTR1338" s="2"/>
      <c r="WTS1338" s="2"/>
      <c r="WTT1338" s="2"/>
      <c r="WTU1338" s="2"/>
      <c r="WTV1338" s="2"/>
      <c r="WTW1338" s="2"/>
      <c r="WTX1338" s="2"/>
      <c r="WTY1338" s="2"/>
      <c r="WTZ1338" s="2"/>
      <c r="WUA1338" s="2"/>
      <c r="WUB1338" s="2"/>
      <c r="WUC1338" s="2"/>
      <c r="WUD1338" s="2"/>
      <c r="WUE1338" s="2"/>
      <c r="WUF1338" s="2"/>
      <c r="WUG1338" s="2"/>
      <c r="WUH1338" s="2"/>
      <c r="WUI1338" s="2"/>
      <c r="WUJ1338" s="2"/>
      <c r="WUK1338" s="2"/>
      <c r="WUL1338" s="2"/>
      <c r="WUM1338" s="2"/>
      <c r="WUN1338" s="2"/>
      <c r="WUO1338" s="2"/>
      <c r="WUP1338" s="2"/>
      <c r="WUQ1338" s="2"/>
      <c r="WUR1338" s="2"/>
      <c r="WUS1338" s="2"/>
      <c r="WUT1338" s="2"/>
      <c r="WUU1338" s="2"/>
      <c r="WUV1338" s="2"/>
      <c r="WUW1338" s="2"/>
      <c r="WUX1338" s="2"/>
      <c r="WUY1338" s="2"/>
      <c r="WUZ1338" s="2"/>
      <c r="WVA1338" s="2"/>
      <c r="WVB1338" s="2"/>
      <c r="WVC1338" s="2"/>
      <c r="WVD1338" s="2"/>
      <c r="WVE1338" s="2"/>
      <c r="WVF1338" s="2"/>
      <c r="WVG1338" s="2"/>
      <c r="WVH1338" s="2"/>
      <c r="WVI1338" s="2"/>
      <c r="WVJ1338" s="2"/>
      <c r="WVK1338" s="2"/>
      <c r="WVL1338" s="2"/>
      <c r="WVM1338" s="2"/>
      <c r="WVN1338" s="2"/>
      <c r="WVO1338" s="2"/>
      <c r="WVP1338" s="2"/>
      <c r="WVQ1338" s="2"/>
      <c r="WVR1338" s="2"/>
      <c r="WVS1338" s="2"/>
      <c r="WVT1338" s="2"/>
      <c r="WVU1338" s="2"/>
      <c r="WVV1338" s="2"/>
      <c r="WVW1338" s="2"/>
      <c r="WVX1338" s="2"/>
      <c r="WVY1338" s="2"/>
      <c r="WVZ1338" s="2"/>
      <c r="WWA1338" s="2"/>
      <c r="WWB1338" s="2"/>
      <c r="WWC1338" s="2"/>
      <c r="WWD1338" s="2"/>
      <c r="WWE1338" s="2"/>
      <c r="WWF1338" s="2"/>
      <c r="WWG1338" s="2"/>
      <c r="WWH1338" s="2"/>
      <c r="WWI1338" s="2"/>
      <c r="WWJ1338" s="2"/>
      <c r="WWK1338" s="2"/>
      <c r="WWL1338" s="2"/>
      <c r="WWM1338" s="2"/>
      <c r="WWN1338" s="2"/>
      <c r="WWO1338" s="2"/>
      <c r="WWP1338" s="2"/>
      <c r="WWQ1338" s="2"/>
      <c r="WWR1338" s="2"/>
      <c r="WWS1338" s="2"/>
      <c r="WWT1338" s="2"/>
      <c r="WWU1338" s="2"/>
      <c r="WWV1338" s="2"/>
      <c r="WWW1338" s="2"/>
      <c r="WWX1338" s="2"/>
      <c r="WWY1338" s="2"/>
      <c r="WWZ1338" s="2"/>
      <c r="WXA1338" s="2"/>
      <c r="WXB1338" s="2"/>
      <c r="WXC1338" s="2"/>
      <c r="WXD1338" s="2"/>
      <c r="WXE1338" s="2"/>
      <c r="WXF1338" s="2"/>
      <c r="WXG1338" s="2"/>
      <c r="WXH1338" s="2"/>
      <c r="WXI1338" s="2"/>
      <c r="WXJ1338" s="2"/>
      <c r="WXK1338" s="2"/>
      <c r="WXL1338" s="2"/>
      <c r="WXM1338" s="2"/>
      <c r="WXN1338" s="2"/>
      <c r="WXO1338" s="2"/>
      <c r="WXP1338" s="2"/>
      <c r="WXQ1338" s="2"/>
      <c r="WXR1338" s="2"/>
      <c r="WXS1338" s="2"/>
      <c r="WXT1338" s="2"/>
      <c r="WXU1338" s="2"/>
      <c r="WXV1338" s="2"/>
      <c r="WXW1338" s="2"/>
      <c r="WXX1338" s="2"/>
      <c r="WXY1338" s="2"/>
      <c r="WXZ1338" s="2"/>
      <c r="WYA1338" s="2"/>
      <c r="WYB1338" s="2"/>
      <c r="WYC1338" s="2"/>
      <c r="WYD1338" s="2"/>
      <c r="WYE1338" s="2"/>
      <c r="WYF1338" s="2"/>
      <c r="WYG1338" s="2"/>
      <c r="WYH1338" s="2"/>
      <c r="WYI1338" s="2"/>
      <c r="WYJ1338" s="2"/>
      <c r="WYK1338" s="2"/>
      <c r="WYL1338" s="2"/>
      <c r="WYM1338" s="2"/>
      <c r="WYN1338" s="2"/>
      <c r="WYO1338" s="2"/>
      <c r="WYP1338" s="2"/>
      <c r="WYQ1338" s="2"/>
      <c r="WYR1338" s="2"/>
      <c r="WYS1338" s="2"/>
      <c r="WYT1338" s="2"/>
      <c r="WYU1338" s="2"/>
      <c r="WYV1338" s="2"/>
      <c r="WYW1338" s="2"/>
      <c r="WYX1338" s="2"/>
      <c r="WYY1338" s="2"/>
      <c r="WYZ1338" s="2"/>
      <c r="WZA1338" s="2"/>
      <c r="WZB1338" s="2"/>
      <c r="WZC1338" s="2"/>
      <c r="WZD1338" s="2"/>
      <c r="WZE1338" s="2"/>
      <c r="WZF1338" s="2"/>
      <c r="WZG1338" s="2"/>
      <c r="WZH1338" s="2"/>
      <c r="WZI1338" s="2"/>
      <c r="WZJ1338" s="2"/>
      <c r="WZK1338" s="2"/>
      <c r="WZL1338" s="2"/>
      <c r="WZM1338" s="2"/>
      <c r="WZN1338" s="2"/>
      <c r="WZO1338" s="2"/>
      <c r="WZP1338" s="2"/>
      <c r="WZQ1338" s="2"/>
      <c r="WZR1338" s="2"/>
      <c r="WZS1338" s="2"/>
      <c r="WZT1338" s="2"/>
      <c r="WZU1338" s="2"/>
      <c r="WZV1338" s="2"/>
      <c r="WZW1338" s="2"/>
      <c r="WZX1338" s="2"/>
      <c r="WZY1338" s="2"/>
      <c r="WZZ1338" s="2"/>
      <c r="XAA1338" s="2"/>
      <c r="XAB1338" s="2"/>
      <c r="XAC1338" s="2"/>
      <c r="XAD1338" s="2"/>
      <c r="XAE1338" s="2"/>
      <c r="XAF1338" s="2"/>
      <c r="XAG1338" s="2"/>
      <c r="XAH1338" s="2"/>
      <c r="XAI1338" s="2"/>
      <c r="XAJ1338" s="2"/>
      <c r="XAK1338" s="2"/>
      <c r="XAL1338" s="2"/>
      <c r="XAM1338" s="2"/>
      <c r="XAN1338" s="2"/>
      <c r="XAO1338" s="2"/>
      <c r="XAP1338" s="2"/>
      <c r="XAQ1338" s="2"/>
      <c r="XAR1338" s="2"/>
      <c r="XAS1338" s="2"/>
      <c r="XAT1338" s="2"/>
      <c r="XAU1338" s="2"/>
      <c r="XAV1338" s="2"/>
      <c r="XAW1338" s="2"/>
      <c r="XAX1338" s="2"/>
      <c r="XAY1338" s="2"/>
      <c r="XAZ1338" s="2"/>
      <c r="XBA1338" s="2"/>
      <c r="XBB1338" s="2"/>
      <c r="XBC1338" s="2"/>
      <c r="XBD1338" s="2"/>
      <c r="XBE1338" s="2"/>
      <c r="XBF1338" s="2"/>
      <c r="XBG1338" s="2"/>
      <c r="XBH1338" s="2"/>
      <c r="XBI1338" s="2"/>
      <c r="XBJ1338" s="2"/>
      <c r="XBK1338" s="2"/>
      <c r="XBL1338" s="2"/>
      <c r="XBM1338" s="2"/>
      <c r="XBN1338" s="2"/>
      <c r="XBO1338" s="2"/>
      <c r="XBP1338" s="2"/>
      <c r="XBQ1338" s="2"/>
      <c r="XBR1338" s="2"/>
      <c r="XBS1338" s="2"/>
      <c r="XBT1338" s="2"/>
      <c r="XBU1338" s="2"/>
      <c r="XBV1338" s="2"/>
      <c r="XBW1338" s="2"/>
      <c r="XBX1338" s="2"/>
      <c r="XBY1338" s="2"/>
      <c r="XBZ1338" s="2"/>
      <c r="XCA1338" s="2"/>
      <c r="XCB1338" s="2"/>
      <c r="XCC1338" s="2"/>
      <c r="XCD1338" s="2"/>
      <c r="XCE1338" s="2"/>
      <c r="XCF1338" s="2"/>
      <c r="XCG1338" s="2"/>
      <c r="XCH1338" s="2"/>
      <c r="XCI1338" s="2"/>
      <c r="XCJ1338" s="2"/>
      <c r="XCK1338" s="2"/>
      <c r="XCL1338" s="2"/>
      <c r="XCM1338" s="2"/>
      <c r="XCN1338" s="2"/>
      <c r="XCO1338" s="2"/>
      <c r="XCP1338" s="2"/>
      <c r="XCQ1338" s="2"/>
      <c r="XCR1338" s="2"/>
      <c r="XCS1338" s="2"/>
      <c r="XCT1338" s="2"/>
      <c r="XCU1338" s="2"/>
      <c r="XCV1338" s="2"/>
      <c r="XCW1338" s="2"/>
      <c r="XCX1338" s="2"/>
      <c r="XCY1338" s="2"/>
      <c r="XCZ1338" s="2"/>
      <c r="XDA1338" s="2"/>
      <c r="XDB1338" s="2"/>
      <c r="XDC1338" s="2"/>
      <c r="XDD1338" s="2"/>
      <c r="XDE1338" s="2"/>
      <c r="XDF1338" s="2"/>
      <c r="XDG1338" s="2"/>
      <c r="XDH1338" s="2"/>
      <c r="XDI1338" s="2"/>
      <c r="XDJ1338" s="2"/>
      <c r="XDK1338" s="2"/>
      <c r="XDL1338" s="2"/>
      <c r="XDM1338" s="2"/>
      <c r="XDN1338" s="2"/>
      <c r="XDO1338" s="2"/>
      <c r="XDP1338" s="2"/>
      <c r="XDQ1338" s="2"/>
      <c r="XDR1338" s="2"/>
      <c r="XDS1338" s="2"/>
      <c r="XDT1338" s="2"/>
      <c r="XDU1338" s="2"/>
      <c r="XDV1338" s="2"/>
      <c r="XDW1338" s="2"/>
      <c r="XDX1338" s="2"/>
      <c r="XDY1338" s="2"/>
      <c r="XDZ1338" s="2"/>
      <c r="XEA1338" s="2"/>
      <c r="XEB1338" s="2"/>
      <c r="XEC1338" s="2"/>
      <c r="XED1338" s="2"/>
      <c r="XEE1338" s="2"/>
      <c r="XEF1338" s="2"/>
      <c r="XEG1338" s="2"/>
      <c r="XEH1338" s="2"/>
      <c r="XEI1338" s="2"/>
      <c r="XEJ1338" s="2"/>
      <c r="XEK1338" s="126"/>
      <c r="XEL1338" s="115"/>
      <c r="XEM1338" s="120"/>
      <c r="XEN1338" s="138"/>
      <c r="XEO1338" s="126"/>
      <c r="XEP1338" s="115"/>
      <c r="XEQ1338" s="120"/>
      <c r="XER1338" s="138"/>
      <c r="XES1338" s="126"/>
      <c r="XET1338" s="115"/>
      <c r="XEU1338" s="120"/>
      <c r="XEV1338" s="138"/>
    </row>
    <row r="1339" spans="1:16376" s="94" customFormat="1" ht="15.75" x14ac:dyDescent="0.25">
      <c r="A1339" s="31" t="s">
        <v>694</v>
      </c>
      <c r="B1339" s="62" t="s">
        <v>243</v>
      </c>
      <c r="C1339" s="44"/>
      <c r="D1339" s="64">
        <f>D1340+D1346+D1350+D1354</f>
        <v>26086</v>
      </c>
    </row>
    <row r="1340" spans="1:16376" s="94" customFormat="1" ht="15.75" x14ac:dyDescent="0.25">
      <c r="A1340" s="70" t="s">
        <v>801</v>
      </c>
      <c r="B1340" s="81" t="s">
        <v>685</v>
      </c>
      <c r="C1340" s="35"/>
      <c r="D1340" s="57">
        <f>D1341+D1344</f>
        <v>3000</v>
      </c>
    </row>
    <row r="1341" spans="1:16376" s="94" customFormat="1" ht="15.75" x14ac:dyDescent="0.25">
      <c r="A1341" s="31" t="s">
        <v>23</v>
      </c>
      <c r="B1341" s="62" t="s">
        <v>685</v>
      </c>
      <c r="C1341" s="25" t="s">
        <v>24</v>
      </c>
      <c r="D1341" s="64">
        <f>D1342</f>
        <v>1080</v>
      </c>
    </row>
    <row r="1342" spans="1:16376" s="94" customFormat="1" ht="15.75" x14ac:dyDescent="0.25">
      <c r="A1342" s="130" t="s">
        <v>134</v>
      </c>
      <c r="B1342" s="62" t="s">
        <v>685</v>
      </c>
      <c r="C1342" s="25" t="s">
        <v>161</v>
      </c>
      <c r="D1342" s="64">
        <f>D1343</f>
        <v>1080</v>
      </c>
    </row>
    <row r="1343" spans="1:16376" s="94" customFormat="1" ht="31.5" x14ac:dyDescent="0.25">
      <c r="A1343" s="130" t="s">
        <v>145</v>
      </c>
      <c r="B1343" s="62" t="s">
        <v>685</v>
      </c>
      <c r="C1343" s="25" t="s">
        <v>162</v>
      </c>
      <c r="D1343" s="64">
        <f>1250-250+20+20+40</f>
        <v>1080</v>
      </c>
    </row>
    <row r="1344" spans="1:16376" s="94" customFormat="1" ht="15.75" x14ac:dyDescent="0.25">
      <c r="A1344" s="31" t="s">
        <v>13</v>
      </c>
      <c r="B1344" s="62" t="s">
        <v>685</v>
      </c>
      <c r="C1344" s="25">
        <v>800</v>
      </c>
      <c r="D1344" s="64">
        <f>D1345</f>
        <v>1920</v>
      </c>
    </row>
    <row r="1345" spans="1:4" s="94" customFormat="1" ht="15.75" x14ac:dyDescent="0.25">
      <c r="A1345" s="31" t="s">
        <v>2</v>
      </c>
      <c r="B1345" s="62" t="s">
        <v>685</v>
      </c>
      <c r="C1345" s="25">
        <v>870</v>
      </c>
      <c r="D1345" s="64">
        <f>1960-40</f>
        <v>1920</v>
      </c>
    </row>
    <row r="1346" spans="1:4" s="94" customFormat="1" ht="15.75" x14ac:dyDescent="0.25">
      <c r="A1346" s="47" t="s">
        <v>721</v>
      </c>
      <c r="B1346" s="35" t="s">
        <v>786</v>
      </c>
      <c r="C1346" s="35"/>
      <c r="D1346" s="57">
        <f>D1347</f>
        <v>22393</v>
      </c>
    </row>
    <row r="1347" spans="1:4" s="94" customFormat="1" ht="15.75" x14ac:dyDescent="0.25">
      <c r="A1347" s="127" t="s">
        <v>13</v>
      </c>
      <c r="B1347" s="25" t="s">
        <v>786</v>
      </c>
      <c r="C1347" s="25" t="s">
        <v>14</v>
      </c>
      <c r="D1347" s="64">
        <f>D1348</f>
        <v>22393</v>
      </c>
    </row>
    <row r="1348" spans="1:4" s="94" customFormat="1" ht="15.75" x14ac:dyDescent="0.25">
      <c r="A1348" s="31" t="s">
        <v>722</v>
      </c>
      <c r="B1348" s="25" t="s">
        <v>786</v>
      </c>
      <c r="C1348" s="25" t="s">
        <v>723</v>
      </c>
      <c r="D1348" s="64">
        <f>D1349</f>
        <v>22393</v>
      </c>
    </row>
    <row r="1349" spans="1:4" s="94" customFormat="1" ht="15.75" x14ac:dyDescent="0.25">
      <c r="A1349" s="31" t="s">
        <v>724</v>
      </c>
      <c r="B1349" s="25" t="s">
        <v>786</v>
      </c>
      <c r="C1349" s="25" t="s">
        <v>725</v>
      </c>
      <c r="D1349" s="64">
        <f>19225+3168</f>
        <v>22393</v>
      </c>
    </row>
    <row r="1350" spans="1:4" s="94" customFormat="1" ht="15.75" x14ac:dyDescent="0.25">
      <c r="A1350" s="47" t="s">
        <v>687</v>
      </c>
      <c r="B1350" s="81" t="s">
        <v>686</v>
      </c>
      <c r="C1350" s="25"/>
      <c r="D1350" s="57">
        <f>D1351</f>
        <v>193</v>
      </c>
    </row>
    <row r="1351" spans="1:4" s="94" customFormat="1" ht="15.75" x14ac:dyDescent="0.25">
      <c r="A1351" s="31" t="s">
        <v>13</v>
      </c>
      <c r="B1351" s="62" t="s">
        <v>686</v>
      </c>
      <c r="C1351" s="25" t="s">
        <v>14</v>
      </c>
      <c r="D1351" s="64">
        <f>D1352</f>
        <v>193</v>
      </c>
    </row>
    <row r="1352" spans="1:4" s="94" customFormat="1" ht="15.75" x14ac:dyDescent="0.25">
      <c r="A1352" s="31" t="s">
        <v>35</v>
      </c>
      <c r="B1352" s="62" t="s">
        <v>686</v>
      </c>
      <c r="C1352" s="25" t="s">
        <v>34</v>
      </c>
      <c r="D1352" s="64">
        <f>D1353</f>
        <v>193</v>
      </c>
    </row>
    <row r="1353" spans="1:4" s="94" customFormat="1" ht="15.75" x14ac:dyDescent="0.25">
      <c r="A1353" s="31" t="s">
        <v>431</v>
      </c>
      <c r="B1353" s="62" t="s">
        <v>686</v>
      </c>
      <c r="C1353" s="25" t="s">
        <v>430</v>
      </c>
      <c r="D1353" s="64">
        <v>193</v>
      </c>
    </row>
    <row r="1354" spans="1:4" s="94" customFormat="1" ht="15.75" x14ac:dyDescent="0.25">
      <c r="A1354" s="47" t="s">
        <v>810</v>
      </c>
      <c r="B1354" s="81" t="s">
        <v>811</v>
      </c>
      <c r="C1354" s="25"/>
      <c r="D1354" s="57">
        <f>D1355</f>
        <v>500</v>
      </c>
    </row>
    <row r="1355" spans="1:4" s="94" customFormat="1" ht="15.75" x14ac:dyDescent="0.25">
      <c r="A1355" s="31" t="s">
        <v>22</v>
      </c>
      <c r="B1355" s="62" t="s">
        <v>811</v>
      </c>
      <c r="C1355" s="25" t="s">
        <v>15</v>
      </c>
      <c r="D1355" s="64">
        <f>D1356</f>
        <v>500</v>
      </c>
    </row>
    <row r="1356" spans="1:4" s="94" customFormat="1" ht="15.75" x14ac:dyDescent="0.25">
      <c r="A1356" s="31" t="s">
        <v>17</v>
      </c>
      <c r="B1356" s="62" t="s">
        <v>811</v>
      </c>
      <c r="C1356" s="25" t="s">
        <v>16</v>
      </c>
      <c r="D1356" s="64">
        <f>D1357</f>
        <v>500</v>
      </c>
    </row>
    <row r="1357" spans="1:4" s="94" customFormat="1" ht="31.5" x14ac:dyDescent="0.25">
      <c r="A1357" s="31" t="s">
        <v>81</v>
      </c>
      <c r="B1357" s="62" t="s">
        <v>811</v>
      </c>
      <c r="C1357" s="25" t="s">
        <v>82</v>
      </c>
      <c r="D1357" s="64">
        <v>500</v>
      </c>
    </row>
    <row r="1358" spans="1:4" s="94" customFormat="1" ht="15.75" x14ac:dyDescent="0.25">
      <c r="A1358" s="47" t="s">
        <v>52</v>
      </c>
      <c r="B1358" s="81" t="s">
        <v>222</v>
      </c>
      <c r="C1358" s="35"/>
      <c r="D1358" s="57">
        <f>D1359</f>
        <v>200</v>
      </c>
    </row>
    <row r="1359" spans="1:4" s="94" customFormat="1" ht="15.75" x14ac:dyDescent="0.25">
      <c r="A1359" s="31" t="s">
        <v>22</v>
      </c>
      <c r="B1359" s="62" t="s">
        <v>222</v>
      </c>
      <c r="C1359" s="25" t="s">
        <v>15</v>
      </c>
      <c r="D1359" s="64">
        <f>D1360</f>
        <v>200</v>
      </c>
    </row>
    <row r="1360" spans="1:4" s="94" customFormat="1" ht="15.75" x14ac:dyDescent="0.25">
      <c r="A1360" s="31" t="s">
        <v>17</v>
      </c>
      <c r="B1360" s="62" t="s">
        <v>222</v>
      </c>
      <c r="C1360" s="25" t="s">
        <v>16</v>
      </c>
      <c r="D1360" s="64">
        <f>D1361</f>
        <v>200</v>
      </c>
    </row>
    <row r="1361" spans="1:4" s="94" customFormat="1" ht="31.5" x14ac:dyDescent="0.25">
      <c r="A1361" s="31" t="s">
        <v>81</v>
      </c>
      <c r="B1361" s="62" t="s">
        <v>222</v>
      </c>
      <c r="C1361" s="25" t="s">
        <v>82</v>
      </c>
      <c r="D1361" s="64">
        <v>200</v>
      </c>
    </row>
    <row r="1362" spans="1:4" s="94" customFormat="1" ht="15.75" x14ac:dyDescent="0.25">
      <c r="A1362" s="47" t="s">
        <v>53</v>
      </c>
      <c r="B1362" s="81" t="s">
        <v>223</v>
      </c>
      <c r="C1362" s="35"/>
      <c r="D1362" s="57">
        <f>D1363</f>
        <v>700</v>
      </c>
    </row>
    <row r="1363" spans="1:4" s="94" customFormat="1" ht="15.75" x14ac:dyDescent="0.25">
      <c r="A1363" s="31" t="s">
        <v>23</v>
      </c>
      <c r="B1363" s="62" t="s">
        <v>223</v>
      </c>
      <c r="C1363" s="25" t="s">
        <v>24</v>
      </c>
      <c r="D1363" s="64">
        <v>700</v>
      </c>
    </row>
    <row r="1364" spans="1:4" s="94" customFormat="1" ht="15.75" x14ac:dyDescent="0.25">
      <c r="A1364" s="31" t="s">
        <v>68</v>
      </c>
      <c r="B1364" s="62" t="s">
        <v>223</v>
      </c>
      <c r="C1364" s="25" t="s">
        <v>69</v>
      </c>
      <c r="D1364" s="64">
        <v>700</v>
      </c>
    </row>
    <row r="1365" spans="1:4" s="94" customFormat="1" ht="18.75" x14ac:dyDescent="0.3">
      <c r="A1365" s="145" t="s">
        <v>106</v>
      </c>
      <c r="B1365" s="25"/>
      <c r="C1365" s="115"/>
      <c r="D1365" s="118">
        <f>D1308+D1338</f>
        <v>52313</v>
      </c>
    </row>
    <row r="1366" spans="1:4" s="94" customFormat="1" ht="18.75" x14ac:dyDescent="0.25">
      <c r="A1366" s="146" t="s">
        <v>41</v>
      </c>
      <c r="B1366" s="25"/>
      <c r="C1366" s="109"/>
      <c r="D1366" s="118">
        <f>D1307+D1365</f>
        <v>9449405.4399999995</v>
      </c>
    </row>
    <row r="1367" spans="1:4" s="94" customFormat="1" ht="18.75" x14ac:dyDescent="0.25">
      <c r="A1367" s="147"/>
      <c r="B1367" s="148"/>
      <c r="C1367" s="149"/>
      <c r="D1367" s="150"/>
    </row>
    <row r="1368" spans="1:4" s="94" customFormat="1" ht="18.75" x14ac:dyDescent="0.25">
      <c r="A1368" s="147"/>
      <c r="C1368" s="149"/>
      <c r="D1368" s="150"/>
    </row>
    <row r="1369" spans="1:4" s="94" customFormat="1" ht="18.75" x14ac:dyDescent="0.3">
      <c r="A1369" s="151" t="s">
        <v>73</v>
      </c>
      <c r="B1369" s="152"/>
      <c r="C1369" s="153"/>
      <c r="D1369" s="154" t="s">
        <v>74</v>
      </c>
    </row>
    <row r="1370" spans="1:4" s="94" customFormat="1" x14ac:dyDescent="0.2">
      <c r="A1370" s="1"/>
      <c r="B1370" s="155"/>
      <c r="C1370" s="156"/>
      <c r="D1370" s="157"/>
    </row>
    <row r="1371" spans="1:4" s="94" customFormat="1" ht="18.75" x14ac:dyDescent="0.3">
      <c r="A1371" s="1"/>
      <c r="B1371" s="155"/>
      <c r="C1371" s="158"/>
      <c r="D1371" s="159"/>
    </row>
    <row r="1372" spans="1:4" s="94" customFormat="1" ht="18.75" x14ac:dyDescent="0.3">
      <c r="A1372" s="1"/>
      <c r="B1372" s="155"/>
      <c r="C1372" s="158"/>
      <c r="D1372" s="159"/>
    </row>
    <row r="1373" spans="1:4" s="94" customFormat="1" ht="18.75" x14ac:dyDescent="0.3">
      <c r="A1373" s="1"/>
      <c r="B1373" s="155"/>
      <c r="C1373" s="160"/>
      <c r="D1373" s="161"/>
    </row>
    <row r="1374" spans="1:4" s="94" customFormat="1" x14ac:dyDescent="0.2">
      <c r="A1374" s="1"/>
      <c r="B1374" s="155"/>
      <c r="C1374" s="156"/>
      <c r="D1374" s="157"/>
    </row>
    <row r="1375" spans="1:4" s="94" customFormat="1" x14ac:dyDescent="0.2">
      <c r="A1375" s="1"/>
      <c r="B1375" s="155"/>
      <c r="C1375" s="156"/>
      <c r="D1375" s="157"/>
    </row>
    <row r="1376" spans="1:4" s="94" customFormat="1" x14ac:dyDescent="0.2">
      <c r="A1376" s="1"/>
      <c r="B1376" s="155"/>
      <c r="C1376" s="156"/>
      <c r="D1376" s="157"/>
    </row>
    <row r="1377" spans="1:4" s="94" customFormat="1" x14ac:dyDescent="0.2">
      <c r="A1377" s="1"/>
      <c r="B1377" s="155"/>
      <c r="C1377" s="156"/>
      <c r="D1377" s="157"/>
    </row>
    <row r="1378" spans="1:4" s="94" customFormat="1" x14ac:dyDescent="0.2">
      <c r="A1378" s="1"/>
      <c r="B1378" s="155"/>
      <c r="C1378" s="156"/>
      <c r="D1378" s="157"/>
    </row>
    <row r="1379" spans="1:4" s="94" customFormat="1" x14ac:dyDescent="0.2">
      <c r="A1379" s="1"/>
      <c r="B1379" s="155"/>
      <c r="C1379" s="156"/>
      <c r="D1379" s="157"/>
    </row>
    <row r="1380" spans="1:4" s="94" customFormat="1" x14ac:dyDescent="0.2">
      <c r="A1380" s="1"/>
      <c r="B1380" s="155"/>
      <c r="C1380" s="156"/>
      <c r="D1380" s="157"/>
    </row>
    <row r="1381" spans="1:4" s="162" customFormat="1" ht="15.75" x14ac:dyDescent="0.25">
      <c r="A1381" s="1"/>
      <c r="B1381" s="155"/>
      <c r="C1381" s="156"/>
      <c r="D1381" s="157"/>
    </row>
  </sheetData>
  <autoFilter ref="A4:D1366"/>
  <mergeCells count="2">
    <mergeCell ref="A2:D2"/>
    <mergeCell ref="B1:D1"/>
  </mergeCells>
  <phoneticPr fontId="0" type="noConversion"/>
  <printOptions verticalCentered="1"/>
  <pageMargins left="0.78740157480314965" right="0.39370078740157483" top="0.19685039370078741" bottom="0.39370078740157483" header="0.15748031496062992" footer="0.23622047244094491"/>
  <pageSetup paperSize="9" scale="64" fitToHeight="28" orientation="portrait" blackAndWhite="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2017-11</vt:lpstr>
      <vt:lpstr>'2017-11'!Заголовки_для_печати</vt:lpstr>
      <vt:lpstr>'2017-11'!Область_печати</vt:lpstr>
    </vt:vector>
  </TitlesOfParts>
  <Company>MinFin 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504_bei</dc:creator>
  <cp:lastModifiedBy>Чегодаева Анна Александровна</cp:lastModifiedBy>
  <cp:lastPrinted>2017-11-27T08:03:35Z</cp:lastPrinted>
  <dcterms:created xsi:type="dcterms:W3CDTF">2007-08-15T05:41:05Z</dcterms:created>
  <dcterms:modified xsi:type="dcterms:W3CDTF">2017-11-27T14:54:12Z</dcterms:modified>
</cp:coreProperties>
</file>